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alexavarah/Documents/Documents - MacBook Pro/2_Work/_Projects/Trade-offs C BD money/data/"/>
    </mc:Choice>
  </mc:AlternateContent>
  <xr:revisionPtr revIDLastSave="0" documentId="13_ncr:1_{BF49DC0D-65EB-124C-9254-B542F13D000D}" xr6:coauthVersionLast="47" xr6:coauthVersionMax="47" xr10:uidLastSave="{00000000-0000-0000-0000-000000000000}"/>
  <bookViews>
    <workbookView xWindow="860" yWindow="500" windowWidth="28800" windowHeight="16020" activeTab="1" xr2:uid="{071471BA-CB96-374B-851B-E0F19C1FA2DE}"/>
  </bookViews>
  <sheets>
    <sheet name="metadata" sheetId="7" r:id="rId1"/>
    <sheet name="input_to_risk_function_local" sheetId="3" r:id="rId2"/>
    <sheet name="input_to_risk_function_ext" sheetId="1" r:id="rId3"/>
    <sheet name="high density, high resistance" sheetId="2" r:id="rId4"/>
    <sheet name="low density, high resistance" sheetId="4" r:id="rId5"/>
    <sheet name="low density, low resistance" sheetId="5" r:id="rId6"/>
    <sheet name="BAU" sheetId="6" r:id="rId7"/>
    <sheet name="CWW" sheetId="8" r:id="rId8"/>
  </sheets>
  <externalReferences>
    <externalReference r:id="rId9"/>
  </externalReferences>
  <definedNames>
    <definedName name="_xlnm._FilterDatabase" localSheetId="3" hidden="1">'high density, high resistance'!$B$1:$V$59</definedName>
    <definedName name="_xlnm._FilterDatabase" localSheetId="4" hidden="1">'low density, high resistance'!$B$1:$V$61</definedName>
    <definedName name="_xlnm._FilterDatabase" localSheetId="5" hidden="1">'low density, low resistance'!$B$1:$W$61</definedName>
    <definedName name="HDHR_C_hm_crop">'high density, high resistance'!$D$23:$D$28</definedName>
    <definedName name="HDHR_C_hm_drillmonth">'high density, high resistance'!$E$23:$E$28</definedName>
    <definedName name="HDHR_C_hm_fert">'high density, high resistance'!$L$23:$L$28</definedName>
    <definedName name="HDHR_C_hm_numbactives">'high density, high resistance'!$Q$23:$Q$28</definedName>
    <definedName name="HDHR_C_hm_numbBGactives">'high density, high resistance'!$R$23:$R$28</definedName>
    <definedName name="HDHR_C_hm_numberautumngly">'high density, high resistance'!$S$23:$S$28</definedName>
    <definedName name="HDHR_C_hm_tillage">'high density, high resistance'!$J$23:$J$28</definedName>
    <definedName name="HDHR_C_hm_totalBGherb">'high density, high resistance'!$T$23:$T$28</definedName>
    <definedName name="HDHR_C_hm_totalgly">'high density, high resistance'!$U$23:$U$28</definedName>
    <definedName name="HDHR_C_hm_year">'high density, high resistance'!$C$23:$C$28</definedName>
    <definedName name="HDHR_C_l_crop">'high density, high resistance'!$D$33:$D$38</definedName>
    <definedName name="HDHR_C_l_drillmonth">'high density, high resistance'!$E$33:$E$38</definedName>
    <definedName name="HDHR_C_l_fert">'high density, high resistance'!$L$33:$L$38</definedName>
    <definedName name="HDHR_C_l_numbactives">'high density, high resistance'!$Q$33:$Q$38</definedName>
    <definedName name="HDHR_C_l_numbBGactives">'high density, high resistance'!$R$33:$R$38</definedName>
    <definedName name="HDHR_C_l_numberautumngly">'high density, high resistance'!$S$33:$S$38</definedName>
    <definedName name="HDHR_C_l_tillage">'high density, high resistance'!$J$33:$J$38</definedName>
    <definedName name="HDHR_C_l_totalBGherb">'high density, high resistance'!$T$33:$T$38</definedName>
    <definedName name="HDHR_C_l_totalgly">'high density, high resistance'!$U$33:$U$38</definedName>
    <definedName name="HDHR_C_l_year">'high density, high resistance'!$C$33:$C$38</definedName>
    <definedName name="HDHR_E_hm_crop">'high density, high resistance'!$D$43:$D$48</definedName>
    <definedName name="HDHR_E_hm_drillmonth">'high density, high resistance'!$E$43:$E$48</definedName>
    <definedName name="HDHR_E_hm_fert">'high density, high resistance'!$L$43:$L$48</definedName>
    <definedName name="HDHR_E_hm_numbactives">'high density, high resistance'!$Q$43:$Q$48</definedName>
    <definedName name="HDHR_E_hm_numbBGactives">'high density, high resistance'!$R$43:$R$48</definedName>
    <definedName name="HDHR_E_hm_numberautumngly">'high density, high resistance'!$S$43:$S$48</definedName>
    <definedName name="HDHR_E_hm_tillage">'high density, high resistance'!$J$43:$J$48</definedName>
    <definedName name="HDHR_E_hm_totalBGherb">'high density, high resistance'!$T$43:$T$48</definedName>
    <definedName name="HDHR_E_hm_totalgly">'high density, high resistance'!$U$43:$U$48</definedName>
    <definedName name="HDHR_E_hm_year">'high density, high resistance'!$C$43:$C$48</definedName>
    <definedName name="HDHR_E_l_crop">'high density, high resistance'!$D$53:$D$58</definedName>
    <definedName name="HDHR_E_l_drillmonth">'high density, high resistance'!$E$53:$E$58</definedName>
    <definedName name="HDHR_E_l_fert">'high density, high resistance'!$L$53:$L$58</definedName>
    <definedName name="HDHR_E_l_numbactives">'high density, high resistance'!$Q$53:$Q$58</definedName>
    <definedName name="HDHR_E_l_numbBGactives">'high density, high resistance'!$R$53:$R$58</definedName>
    <definedName name="HDHR_E_l_numberautumngly">'high density, high resistance'!$S$53:$S$58</definedName>
    <definedName name="HDHR_E_l_tillage">'high density, high resistance'!$J$53:$J$58</definedName>
    <definedName name="HDHR_E_l_totalBGherb">'high density, high resistance'!$T$53:$T$58</definedName>
    <definedName name="HDHR_E_l_totalgly">'high density, high resistance'!$U$53:$U$58</definedName>
    <definedName name="HDHR_E_l_year">'high density, high resistance'!$C$53:$C$58</definedName>
    <definedName name="HDHR_N_all_crop">'high density, high resistance'!$D$13:$D$18</definedName>
    <definedName name="HDHR_N_all_drillmonth">'high density, high resistance'!$E$13:$E$18</definedName>
    <definedName name="HDHR_N_all_fert">'high density, high resistance'!$L$13:$L$18</definedName>
    <definedName name="HDHR_N_all_numbactives">'high density, high resistance'!$Q$13:$Q$18</definedName>
    <definedName name="HDHR_N_all_numbBGactives">'high density, high resistance'!$R$13:$R$18</definedName>
    <definedName name="HDHR_N_all_numberautumngly">'high density, high resistance'!$S$13:$S$18</definedName>
    <definedName name="HDHR_N_all_tillage">'high density, high resistance'!$J$13:$J$18</definedName>
    <definedName name="HDHR_N_all_totalBGherb">'high density, high resistance'!$T$13:$T$18</definedName>
    <definedName name="HDHR_N_all_totalgly">'high density, high resistance'!$U$13:$U$18</definedName>
    <definedName name="HDHR_N_all_year" localSheetId="4">'[1]high density, high resistance'!$C$13:$C$18</definedName>
    <definedName name="HDHR_N_all_year" localSheetId="5">'[1]high density, high resistance'!$C$13:$C$18</definedName>
    <definedName name="HDHR_N_all_year">'high density, high resistance'!$C$13:$C$18</definedName>
    <definedName name="HDHRCentralHeavy">'high density, high resistance'!$C$23:$U$28</definedName>
    <definedName name="HDHRCentralLight">'high density, high resistance'!$C$33:$U$38</definedName>
    <definedName name="HDHREastHeavy">'high density, high resistance'!$C$43:$U$48</definedName>
    <definedName name="HDHREastLight">'high density, high resistance'!$C$53:$U$58</definedName>
    <definedName name="HDHRNorthAllsoils">'high density, high resistance'!$C$13:$U$18</definedName>
    <definedName name="highDhighRAi">'high density, high resistance'!$C$43:$N$47</definedName>
    <definedName name="LDHR_C_all_crop">'low density, high resistance'!$D$33:$D$38</definedName>
    <definedName name="LDHR_C_all_drillmonth">'low density, high resistance'!$E$33:$E$38</definedName>
    <definedName name="LDHR_C_all_fert">'low density, high resistance'!$L$33:$L$38</definedName>
    <definedName name="LDHR_C_all_numbactives">'low density, high resistance'!$Q$33:$Q$38</definedName>
    <definedName name="LDHR_C_all_numbBGactives">'low density, high resistance'!$R$33:$R$38</definedName>
    <definedName name="LDHR_C_all_numberautumngly">'low density, high resistance'!$S$33:$S$38</definedName>
    <definedName name="LDHR_C_all_tillage">'low density, high resistance'!$J$33:$J$38</definedName>
    <definedName name="LDHR_C_all_totalBGherb">'low density, high resistance'!$T$33:$T$38</definedName>
    <definedName name="LDHR_C_all_totalgly">'low density, high resistance'!$U$33:$U$38</definedName>
    <definedName name="LDHR_C_all_year">'low density, high resistance'!$C$33:$C$38</definedName>
    <definedName name="LDHR_E_hm_crop">'low density, high resistance'!$D$43:$D$48</definedName>
    <definedName name="LDHR_E_hm_drillmonth">'low density, high resistance'!$E$43:$E$48</definedName>
    <definedName name="LDHR_E_hm_fert">'low density, high resistance'!$L$43:$L$48</definedName>
    <definedName name="LDHR_E_hm_numbactives">'low density, high resistance'!$Q$43:$Q$48</definedName>
    <definedName name="LDHR_E_hm_numbBGactives">'low density, high resistance'!$R$43:$R$48</definedName>
    <definedName name="LDHR_E_hm_numberautumngly">'low density, high resistance'!$S$43:$S$48</definedName>
    <definedName name="LDHR_E_hm_tillage">'low density, high resistance'!$J$43:$J$48</definedName>
    <definedName name="LDHR_E_hm_totalBGherb">'low density, high resistance'!$T$43:$T$48</definedName>
    <definedName name="LDHR_E_hm_totalgly">'low density, high resistance'!$U$43:$U$48</definedName>
    <definedName name="LDHR_E_hm_year">'low density, high resistance'!$C$43:$C$48</definedName>
    <definedName name="LDHR_E_l_crop">'low density, high resistance'!$D$53:$D$58</definedName>
    <definedName name="LDHR_E_l_drillmonth">'low density, high resistance'!$E$53:$E$58</definedName>
    <definedName name="LDHR_E_l_fert">'low density, high resistance'!$L$53:$L$58</definedName>
    <definedName name="LDHR_E_l_numbactives">'low density, high resistance'!$Q$53:$Q$58</definedName>
    <definedName name="LDHR_E_l_numbBGactives">'low density, high resistance'!$R$53:$R$58</definedName>
    <definedName name="LDHR_E_l_numberautumngly">'low density, high resistance'!$S$53:$S$58</definedName>
    <definedName name="LDHR_E_l_tillage">'low density, high resistance'!$J$53:$J$58</definedName>
    <definedName name="LDHR_E_l_totalBGherb">'low density, high resistance'!$T$53:$T$58</definedName>
    <definedName name="LDHR_E_l_totalgly">'low density, high resistance'!$U$53:$U$58</definedName>
    <definedName name="LDHR_E_l_year">'low density, high resistance'!$C$53:$C$58</definedName>
    <definedName name="LDHR_N_hm_crop">'low density, high resistance'!$D$13:$D$18</definedName>
    <definedName name="LDHR_N_hm_drillmonth">'low density, high resistance'!$E$13:$E$18</definedName>
    <definedName name="LDHR_N_hm_fert">'low density, high resistance'!$L$13:$L$18</definedName>
    <definedName name="LDHR_N_hm_numbactives">'low density, high resistance'!$Q$13:$Q$18</definedName>
    <definedName name="LDHR_N_hm_numbBGactives">'low density, high resistance'!$R$13:$R$18</definedName>
    <definedName name="LDHR_N_hm_numberautumngly">'low density, high resistance'!$S$13:$S$18</definedName>
    <definedName name="LDHR_N_hm_tillage">'low density, high resistance'!$J$13:$J$18</definedName>
    <definedName name="LDHR_N_hm_totalBGherb">'low density, high resistance'!$T$13:$T$18</definedName>
    <definedName name="LDHR_N_hm_totalgly">'low density, high resistance'!$U$13:$U$18</definedName>
    <definedName name="LDHR_N_hm_year">'low density, high resistance'!$C$13:$C$18</definedName>
    <definedName name="LDHR_N_l_crop">'low density, high resistance'!$D$23:$D$28</definedName>
    <definedName name="LDHR_N_l_drillmonth">'low density, high resistance'!$E$23:$E$28</definedName>
    <definedName name="LDHR_N_l_fert">'low density, high resistance'!$L$23:$L$28</definedName>
    <definedName name="LDHR_N_l_numbactives">'low density, high resistance'!$Q$23:$Q$28</definedName>
    <definedName name="LDHR_N_l_numbBGactives">'low density, high resistance'!$R$23:$R$28</definedName>
    <definedName name="LDHR_N_l_numberautumngly">'low density, high resistance'!$S$23:$S$28</definedName>
    <definedName name="LDHR_N_l_tillage">'low density, high resistance'!$J$23:$J$28</definedName>
    <definedName name="LDHR_N_l_totalBGherb">'low density, high resistance'!$T$23:$T$28</definedName>
    <definedName name="LDHR_N_l_totalgly">'low density, high resistance'!$U$23:$U$28</definedName>
    <definedName name="LDHR_N_l_year">'low density, high resistance'!$C$23:$C$28</definedName>
    <definedName name="LDHRCentralAllsoils">'low density, high resistance'!$C$31:$U$38</definedName>
    <definedName name="LDHREastHeavy">'low density, high resistance'!$C$43:$U$48</definedName>
    <definedName name="LDHREastLight">'low density, high resistance'!$C$53:$U$58</definedName>
    <definedName name="LDHRNorthHeavy">'low density, high resistance'!$C$13:$U$18</definedName>
    <definedName name="LDHRNorthLight">'low density, high resistance'!$C$23:$U$28</definedName>
    <definedName name="LDLR_C_hm_crop">'low density, low resistance'!$D$33:$D$38</definedName>
    <definedName name="LDLR_C_hm_drillmonth">'low density, low resistance'!$E$33:$E$38</definedName>
    <definedName name="LDLR_C_hm_fert">'low density, low resistance'!$L$33:$L$38</definedName>
    <definedName name="LDLR_C_hm_numbactives">'low density, low resistance'!$Q$33:$Q$38</definedName>
    <definedName name="LDLR_C_hm_numbBGactives">'low density, low resistance'!$R$33:$R$38</definedName>
    <definedName name="LDLR_C_hm_numberautumngly">'low density, low resistance'!$S$33:$S$38</definedName>
    <definedName name="LDLR_C_hm_tillage">'low density, low resistance'!$J$33:$J$38</definedName>
    <definedName name="LDLR_C_hm_totalBGherb">'low density, low resistance'!$T$33:$T$38</definedName>
    <definedName name="LDLR_C_hm_totalgly">'low density, low resistance'!$U$33:$U$38</definedName>
    <definedName name="LDLR_C_hm_year">'low density, low resistance'!$C$33:$C$38</definedName>
    <definedName name="LDLR_C_l_crop">'low density, low resistance'!$D$43:$D$48</definedName>
    <definedName name="LDLR_C_l_drillmonth">'low density, low resistance'!$E$43:$E$48</definedName>
    <definedName name="LDLR_C_l_fert">'low density, low resistance'!$L$43:$L$48</definedName>
    <definedName name="LDLR_C_l_numbactives">'low density, low resistance'!$Q$43:$Q$48</definedName>
    <definedName name="LDLR_C_l_numbBGactives">'low density, low resistance'!$R$43:$R$48</definedName>
    <definedName name="LDLR_C_l_numberautumngly">'low density, low resistance'!$S$43:$S$48</definedName>
    <definedName name="LDLR_C_l_tillage">'low density, low resistance'!$J$43:$J$48</definedName>
    <definedName name="LDLR_C_l_totalBGherb">'low density, low resistance'!$T$43:$T$48</definedName>
    <definedName name="LDLR_C_l_totalgly">'low density, low resistance'!$U$43:$U$48</definedName>
    <definedName name="LDLR_C_l_year">'low density, low resistance'!$C$43:$C$48</definedName>
    <definedName name="LDLR_E_all_crop">'low density, low resistance'!$D$53:$D$58</definedName>
    <definedName name="LDLR_E_all_drillmonth">'low density, low resistance'!$E$53:$E$58</definedName>
    <definedName name="LDLR_E_all_fert">'low density, low resistance'!$L$53:$L$58</definedName>
    <definedName name="LDLR_E_all_numbactives">'low density, low resistance'!$Q$53:$Q$58</definedName>
    <definedName name="LDLR_E_all_numbBGactives">'low density, low resistance'!$R$53:$R$58</definedName>
    <definedName name="LDLR_E_all_numberautumngly">'low density, low resistance'!$S$53:$S$58</definedName>
    <definedName name="LDLR_E_all_tillage">'low density, low resistance'!$J$53:$J$58</definedName>
    <definedName name="LDLR_E_all_totalBGherb">'low density, low resistance'!$T$53:$T$58</definedName>
    <definedName name="LDLR_E_all_totalgly">'low density, low resistance'!$U$53:$U$58</definedName>
    <definedName name="LDLR_E_all_year">'low density, low resistance'!$C$53:$C$58</definedName>
    <definedName name="LDLR_N_hm_crop">'low density, low resistance'!$D$13:$D$18</definedName>
    <definedName name="LDLR_N_hm_drillmonth">'low density, low resistance'!$E$13:$E$18</definedName>
    <definedName name="LDLR_N_hm_fert">'low density, low resistance'!$L$13:$L$18</definedName>
    <definedName name="LDLR_N_hm_numbactives">'low density, low resistance'!$Q$13:$Q$18</definedName>
    <definedName name="LDLR_N_hm_numbBGactives">'low density, low resistance'!$R$13:$R$18</definedName>
    <definedName name="LDLR_N_hm_numberautumngly">'low density, low resistance'!$S$13:$S$18</definedName>
    <definedName name="LDLR_N_hm_tillage">'low density, low resistance'!$J$13:$J$18</definedName>
    <definedName name="LDLR_N_hm_totalBGherb">'low density, low resistance'!$T$13:$T$18</definedName>
    <definedName name="LDLR_N_hm_totalgly">'low density, low resistance'!$U$13:$U$18</definedName>
    <definedName name="LDLR_N_hm_year">'low density, low resistance'!$C$13:$C$18</definedName>
    <definedName name="LDLR_N_l_crop">'low density, low resistance'!$D$23:$D$28</definedName>
    <definedName name="LDLR_N_l_drillmonth">'low density, low resistance'!$E$23:$E$28</definedName>
    <definedName name="LDLR_N_l_fert">'low density, low resistance'!$L$23:$L$28</definedName>
    <definedName name="LDLR_N_l_numbactives">'low density, low resistance'!$Q$23:$Q$28</definedName>
    <definedName name="LDLR_N_l_numbBGactives">'low density, low resistance'!$R$23:$R$28</definedName>
    <definedName name="LDLR_N_l_numberautumngly">'low density, low resistance'!$S$23:$S$28</definedName>
    <definedName name="LDLR_N_l_tillage">'low density, low resistance'!$J$23:$J$28</definedName>
    <definedName name="LDLR_N_l_totalBGherb">'low density, low resistance'!$T$23:$T$28</definedName>
    <definedName name="LDLR_N_l_totalgly">'low density, low resistance'!$U$23:$U$28</definedName>
    <definedName name="LDLR_N_l_year">'low density, low resistance'!$C$23:$C$28</definedName>
    <definedName name="LDLRCentralHeavy">'low density, low resistance'!$C$33:$U$38</definedName>
    <definedName name="LDLRCentralLight">'low density, low resistance'!$C$43:$U$48</definedName>
    <definedName name="LDLREastAllsoils">'low density, low resistance'!$C$53:$U$58</definedName>
    <definedName name="LDLRNorthHeavy">'low density, low resistance'!$C$13:$U$18</definedName>
    <definedName name="LDLRNorthLight">'low density, low resistance'!$C$23:$U$28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58" i="5" l="1"/>
  <c r="R57" i="5"/>
  <c r="R56" i="5"/>
  <c r="R55" i="5"/>
  <c r="R54" i="5"/>
  <c r="R53" i="5"/>
  <c r="R48" i="5"/>
  <c r="R47" i="5"/>
  <c r="R46" i="5"/>
  <c r="R45" i="5"/>
  <c r="R44" i="5"/>
  <c r="R43" i="5"/>
  <c r="R38" i="5"/>
  <c r="R37" i="5"/>
  <c r="R36" i="5"/>
  <c r="R35" i="5"/>
  <c r="R34" i="5"/>
  <c r="R33" i="5"/>
  <c r="R38" i="4"/>
  <c r="R37" i="4"/>
  <c r="R28" i="5"/>
  <c r="R27" i="5"/>
  <c r="R26" i="5"/>
  <c r="R25" i="5"/>
  <c r="R24" i="5"/>
  <c r="R23" i="5"/>
  <c r="R18" i="5"/>
  <c r="R17" i="5"/>
  <c r="R16" i="5"/>
  <c r="R15" i="5"/>
  <c r="R14" i="5"/>
  <c r="R13" i="5"/>
  <c r="R53" i="4"/>
  <c r="R58" i="4"/>
  <c r="R57" i="4"/>
  <c r="R56" i="4"/>
  <c r="R55" i="4"/>
  <c r="R54" i="4"/>
  <c r="R48" i="4"/>
  <c r="R47" i="4"/>
  <c r="R46" i="4"/>
  <c r="R45" i="4"/>
  <c r="R44" i="4"/>
  <c r="R43" i="4"/>
  <c r="H11" i="3" a="1"/>
  <c r="H125" i="3" a="1"/>
  <c r="H59" i="3" a="1"/>
  <c r="C323" i="3" a="1"/>
  <c r="H169" i="3" a="1"/>
  <c r="G15" i="3" a="1"/>
  <c r="E11" i="3" a="1"/>
  <c r="F37" i="3" a="1"/>
  <c r="G315" i="3" a="1"/>
  <c r="G213" i="3" a="1"/>
  <c r="C257" i="3" a="1"/>
  <c r="E103" i="3" a="1"/>
  <c r="E323" i="3" a="1"/>
  <c r="H81" i="3" a="1"/>
  <c r="E147" i="3" a="1"/>
  <c r="C191" i="3" a="1"/>
  <c r="G279" i="3" a="1"/>
  <c r="C301" i="3" a="1"/>
  <c r="G147" i="3" a="1"/>
  <c r="D279" i="3" a="1"/>
  <c r="D257" i="3" a="1"/>
  <c r="C169" i="3" a="1"/>
  <c r="D11" i="3" a="1"/>
  <c r="H147" i="3" a="1"/>
  <c r="H103" i="3" a="1"/>
  <c r="C147" i="3" a="1"/>
  <c r="C15" i="3" a="1"/>
  <c r="E257" i="3" a="1"/>
  <c r="G11" i="3" a="1"/>
  <c r="E125" i="3" a="1"/>
  <c r="F191" i="3" a="1"/>
  <c r="G235" i="3" a="1"/>
  <c r="H235" i="3" a="1"/>
  <c r="E301" i="3" a="1"/>
  <c r="E15" i="3" a="1"/>
  <c r="C37" i="3" a="1"/>
  <c r="F103" i="3" a="1"/>
  <c r="F257" i="3" a="1"/>
  <c r="G191" i="3" a="1"/>
  <c r="F169" i="3" a="1"/>
  <c r="D125" i="3" a="1"/>
  <c r="F315" i="3" a="1"/>
  <c r="F323" i="3" a="1"/>
  <c r="D323" i="3" a="1"/>
  <c r="F301" i="3" a="1"/>
  <c r="D315" i="3" a="1"/>
  <c r="C103" i="3" a="1"/>
  <c r="F235" i="3" a="1"/>
  <c r="C81" i="3" a="1"/>
  <c r="E213" i="3" a="1"/>
  <c r="G81" i="3" a="1"/>
  <c r="C213" i="3" a="1"/>
  <c r="F59" i="3" a="1"/>
  <c r="D191" i="3" a="1"/>
  <c r="D37" i="3" a="1"/>
  <c r="C235" i="3" a="1"/>
  <c r="F279" i="3" a="1"/>
  <c r="E81" i="3" a="1"/>
  <c r="D81" i="3" a="1"/>
  <c r="D15" i="3" a="1"/>
  <c r="C125" i="3" a="1"/>
  <c r="F11" i="3" a="1"/>
  <c r="D169" i="3" a="1"/>
  <c r="E235" i="3" a="1"/>
  <c r="F213" i="3" a="1"/>
  <c r="E37" i="3" a="1"/>
  <c r="E59" i="3" a="1"/>
  <c r="F15" i="3" a="1"/>
  <c r="E169" i="3" a="1"/>
  <c r="E191" i="3" a="1"/>
  <c r="D147" i="3" a="1"/>
  <c r="E315" i="3" a="1"/>
  <c r="H37" i="3" a="1"/>
  <c r="G59" i="3" a="1"/>
  <c r="H15" i="3" a="1"/>
  <c r="D235" i="3" a="1"/>
  <c r="D213" i="3" a="1"/>
  <c r="G257" i="3" a="1"/>
  <c r="D59" i="3" a="1"/>
  <c r="F125" i="3" a="1"/>
  <c r="F81" i="3" a="1"/>
  <c r="H279" i="3" a="1"/>
  <c r="F147" i="3" a="1"/>
  <c r="H301" i="3" a="1"/>
  <c r="H257" i="3" a="1"/>
  <c r="H191" i="3" a="1"/>
  <c r="G169" i="3" a="1"/>
  <c r="C59" i="3" a="1"/>
  <c r="C279" i="3" a="1"/>
  <c r="G103" i="3" a="1"/>
  <c r="C11" i="3" a="1"/>
  <c r="H315" i="3" a="1"/>
  <c r="D103" i="3" a="1"/>
  <c r="E279" i="3" a="1"/>
  <c r="G323" i="3" a="1"/>
  <c r="G301" i="3" a="1"/>
  <c r="G125" i="3" a="1"/>
  <c r="H323" i="3" a="1"/>
  <c r="H213" i="3" a="1"/>
  <c r="G37" i="3" a="1"/>
  <c r="D301" i="3" a="1"/>
  <c r="G315" i="3" l="1"/>
  <c r="G316" i="3" s="1"/>
  <c r="E315" i="3"/>
  <c r="E316" i="3" s="1"/>
  <c r="F315" i="3"/>
  <c r="F316" i="3" s="1"/>
  <c r="H315" i="3"/>
  <c r="H316" i="3" s="1"/>
  <c r="D315" i="3"/>
  <c r="D316" i="3" s="1"/>
  <c r="H11" i="3"/>
  <c r="G11" i="3"/>
  <c r="F11" i="3"/>
  <c r="E11" i="3"/>
  <c r="D11" i="3"/>
  <c r="C11" i="3"/>
  <c r="F15" i="3"/>
  <c r="G15" i="3"/>
  <c r="H15" i="3"/>
  <c r="E15" i="3"/>
  <c r="C15" i="3"/>
  <c r="D15" i="3"/>
  <c r="E37" i="3"/>
  <c r="F37" i="3"/>
  <c r="G37" i="3"/>
  <c r="C37" i="3"/>
  <c r="D37" i="3"/>
  <c r="H37" i="3"/>
  <c r="E59" i="3"/>
  <c r="H59" i="3"/>
  <c r="F59" i="3"/>
  <c r="C59" i="3"/>
  <c r="G59" i="3"/>
  <c r="D59" i="3"/>
  <c r="E81" i="3"/>
  <c r="F81" i="3"/>
  <c r="G81" i="3"/>
  <c r="C81" i="3"/>
  <c r="H81" i="3"/>
  <c r="D81" i="3"/>
  <c r="F103" i="3"/>
  <c r="E103" i="3"/>
  <c r="G103" i="3"/>
  <c r="C103" i="3"/>
  <c r="H103" i="3"/>
  <c r="D103" i="3"/>
  <c r="E125" i="3"/>
  <c r="C125" i="3"/>
  <c r="F125" i="3"/>
  <c r="G125" i="3"/>
  <c r="H125" i="3"/>
  <c r="D125" i="3"/>
  <c r="C147" i="3"/>
  <c r="D147" i="3"/>
  <c r="E147" i="3"/>
  <c r="F147" i="3"/>
  <c r="G147" i="3"/>
  <c r="H147" i="3"/>
  <c r="E169" i="3"/>
  <c r="F169" i="3"/>
  <c r="G169" i="3"/>
  <c r="C169" i="3"/>
  <c r="D169" i="3"/>
  <c r="H169" i="3"/>
  <c r="G191" i="3"/>
  <c r="H191" i="3"/>
  <c r="E191" i="3"/>
  <c r="F191" i="3"/>
  <c r="C191" i="3"/>
  <c r="D191" i="3"/>
  <c r="E213" i="3"/>
  <c r="D213" i="3"/>
  <c r="F213" i="3"/>
  <c r="C213" i="3"/>
  <c r="G213" i="3"/>
  <c r="H213" i="3"/>
  <c r="E235" i="3"/>
  <c r="F235" i="3"/>
  <c r="C235" i="3"/>
  <c r="G235" i="3"/>
  <c r="H235" i="3"/>
  <c r="D235" i="3"/>
  <c r="D257" i="3"/>
  <c r="E257" i="3"/>
  <c r="F257" i="3"/>
  <c r="C257" i="3"/>
  <c r="G257" i="3"/>
  <c r="H257" i="3"/>
  <c r="E279" i="3"/>
  <c r="F279" i="3"/>
  <c r="G279" i="3"/>
  <c r="C279" i="3"/>
  <c r="H279" i="3"/>
  <c r="D279" i="3"/>
  <c r="F301" i="3"/>
  <c r="E301" i="3"/>
  <c r="G301" i="3"/>
  <c r="C301" i="3"/>
  <c r="H301" i="3"/>
  <c r="D301" i="3"/>
  <c r="G323" i="3"/>
  <c r="F323" i="3"/>
  <c r="H323" i="3"/>
  <c r="E323" i="3"/>
  <c r="D323" i="3"/>
  <c r="C323" i="3"/>
  <c r="R36" i="4"/>
  <c r="R35" i="4"/>
  <c r="R34" i="4"/>
  <c r="R33" i="4"/>
  <c r="R28" i="4"/>
  <c r="R27" i="4"/>
  <c r="R26" i="4"/>
  <c r="R25" i="4"/>
  <c r="R24" i="4"/>
  <c r="R23" i="4"/>
  <c r="R18" i="4"/>
  <c r="R17" i="4"/>
  <c r="R16" i="4"/>
  <c r="R15" i="4"/>
  <c r="R14" i="4"/>
  <c r="R13" i="4"/>
  <c r="R58" i="2"/>
  <c r="R57" i="2"/>
  <c r="R56" i="2"/>
  <c r="R55" i="2"/>
  <c r="R54" i="2"/>
  <c r="R53" i="2"/>
  <c r="R48" i="2"/>
  <c r="R47" i="2"/>
  <c r="R46" i="2"/>
  <c r="R45" i="2"/>
  <c r="R44" i="2"/>
  <c r="R43" i="2"/>
  <c r="R33" i="2"/>
  <c r="R38" i="2"/>
  <c r="R37" i="2"/>
  <c r="R36" i="2"/>
  <c r="R35" i="2"/>
  <c r="R34" i="2"/>
  <c r="R28" i="2"/>
  <c r="R27" i="2"/>
  <c r="R26" i="2"/>
  <c r="R25" i="2"/>
  <c r="R24" i="2"/>
  <c r="R23" i="2"/>
  <c r="R15" i="2"/>
  <c r="R16" i="2"/>
  <c r="R17" i="2"/>
  <c r="R18" i="2"/>
  <c r="R14" i="2"/>
  <c r="R13" i="2"/>
  <c r="F57" i="5"/>
  <c r="F54" i="5"/>
  <c r="F45" i="5"/>
  <c r="F35" i="5"/>
  <c r="F25" i="5"/>
  <c r="F15" i="5"/>
  <c r="S38" i="4"/>
  <c r="Q38" i="4"/>
  <c r="P38" i="4"/>
  <c r="O38" i="4"/>
  <c r="N38" i="4"/>
  <c r="M38" i="4"/>
  <c r="L38" i="4"/>
  <c r="K38" i="4"/>
  <c r="J38" i="4"/>
  <c r="I38" i="4"/>
  <c r="G38" i="4"/>
  <c r="F38" i="4"/>
  <c r="C3" i="3" a="1"/>
  <c r="D9" i="3" a="1"/>
  <c r="C77" i="3" a="1"/>
  <c r="C3" i="3" l="1"/>
  <c r="D9" i="3"/>
  <c r="C77" i="3"/>
  <c r="C20" i="3"/>
  <c r="G20" i="3"/>
  <c r="E20" i="3"/>
  <c r="F20" i="3"/>
  <c r="H20" i="3"/>
  <c r="D20" i="3"/>
  <c r="G346" i="3" l="1"/>
  <c r="F346" i="3"/>
  <c r="E346" i="3"/>
  <c r="C346" i="3"/>
  <c r="H346" i="3"/>
  <c r="D346" i="3"/>
  <c r="C326" i="3"/>
  <c r="C328" i="3"/>
  <c r="C324" i="3"/>
  <c r="C327" i="3"/>
  <c r="C325" i="3"/>
  <c r="E327" i="3"/>
  <c r="E325" i="3"/>
  <c r="E328" i="3"/>
  <c r="E324" i="3"/>
  <c r="E326" i="3"/>
  <c r="G328" i="3"/>
  <c r="G324" i="3"/>
  <c r="G326" i="3"/>
  <c r="G325" i="3"/>
  <c r="G327" i="3"/>
  <c r="F327" i="3"/>
  <c r="F328" i="3"/>
  <c r="F324" i="3"/>
  <c r="F325" i="3"/>
  <c r="F326" i="3"/>
  <c r="D327" i="3"/>
  <c r="D328" i="3"/>
  <c r="D324" i="3"/>
  <c r="D326" i="3"/>
  <c r="D325" i="3"/>
  <c r="H324" i="3"/>
  <c r="H325" i="3"/>
  <c r="H326" i="3"/>
  <c r="H327" i="3"/>
  <c r="H328" i="3"/>
  <c r="C304" i="3"/>
  <c r="C302" i="3"/>
  <c r="C303" i="3"/>
  <c r="C305" i="3"/>
  <c r="C306" i="3"/>
  <c r="G306" i="3"/>
  <c r="G302" i="3"/>
  <c r="G304" i="3"/>
  <c r="G305" i="3"/>
  <c r="G303" i="3"/>
  <c r="D304" i="3"/>
  <c r="D305" i="3"/>
  <c r="D303" i="3"/>
  <c r="D306" i="3"/>
  <c r="D302" i="3"/>
  <c r="F305" i="3"/>
  <c r="F306" i="3"/>
  <c r="F302" i="3"/>
  <c r="F304" i="3"/>
  <c r="F303" i="3"/>
  <c r="E305" i="3"/>
  <c r="E304" i="3"/>
  <c r="E306" i="3"/>
  <c r="E302" i="3"/>
  <c r="E303" i="3"/>
  <c r="H306" i="3"/>
  <c r="H302" i="3"/>
  <c r="H303" i="3"/>
  <c r="H305" i="3"/>
  <c r="H304" i="3"/>
  <c r="C282" i="3"/>
  <c r="C283" i="3"/>
  <c r="C284" i="3"/>
  <c r="C280" i="3"/>
  <c r="C281" i="3"/>
  <c r="D283" i="3"/>
  <c r="D284" i="3"/>
  <c r="D280" i="3"/>
  <c r="D282" i="3"/>
  <c r="D281" i="3"/>
  <c r="F284" i="3"/>
  <c r="F280" i="3"/>
  <c r="F281" i="3"/>
  <c r="F282" i="3"/>
  <c r="F283" i="3"/>
  <c r="E283" i="3"/>
  <c r="E284" i="3"/>
  <c r="E280" i="3"/>
  <c r="E281" i="3"/>
  <c r="E282" i="3"/>
  <c r="G284" i="3"/>
  <c r="G280" i="3"/>
  <c r="G281" i="3"/>
  <c r="G282" i="3"/>
  <c r="G283" i="3"/>
  <c r="H281" i="3"/>
  <c r="H282" i="3"/>
  <c r="H284" i="3"/>
  <c r="H283" i="3"/>
  <c r="H280" i="3"/>
  <c r="G262" i="3"/>
  <c r="G258" i="3"/>
  <c r="G259" i="3"/>
  <c r="G260" i="3"/>
  <c r="G261" i="3"/>
  <c r="D260" i="3"/>
  <c r="D261" i="3"/>
  <c r="D262" i="3"/>
  <c r="D258" i="3"/>
  <c r="D259" i="3"/>
  <c r="F261" i="3"/>
  <c r="F262" i="3"/>
  <c r="F258" i="3"/>
  <c r="F259" i="3"/>
  <c r="F260" i="3"/>
  <c r="C259" i="3"/>
  <c r="C260" i="3"/>
  <c r="C261" i="3"/>
  <c r="C262" i="3"/>
  <c r="C258" i="3"/>
  <c r="E261" i="3"/>
  <c r="E262" i="3"/>
  <c r="E258" i="3"/>
  <c r="E260" i="3"/>
  <c r="E259" i="3"/>
  <c r="H262" i="3"/>
  <c r="H258" i="3"/>
  <c r="H259" i="3"/>
  <c r="H260" i="3"/>
  <c r="H261" i="3"/>
  <c r="G240" i="3"/>
  <c r="G236" i="3"/>
  <c r="G238" i="3"/>
  <c r="G237" i="3"/>
  <c r="G239" i="3"/>
  <c r="E239" i="3"/>
  <c r="E237" i="3"/>
  <c r="E240" i="3"/>
  <c r="E236" i="3"/>
  <c r="E238" i="3"/>
  <c r="C238" i="3"/>
  <c r="C240" i="3"/>
  <c r="C236" i="3"/>
  <c r="C239" i="3"/>
  <c r="C237" i="3"/>
  <c r="F239" i="3"/>
  <c r="F240" i="3"/>
  <c r="F236" i="3"/>
  <c r="F237" i="3"/>
  <c r="F238" i="3"/>
  <c r="D238" i="3"/>
  <c r="D239" i="3"/>
  <c r="D240" i="3"/>
  <c r="D236" i="3"/>
  <c r="D237" i="3"/>
  <c r="H240" i="3"/>
  <c r="H236" i="3"/>
  <c r="H237" i="3"/>
  <c r="H238" i="3"/>
  <c r="H239" i="3"/>
  <c r="G218" i="3"/>
  <c r="G214" i="3"/>
  <c r="G216" i="3"/>
  <c r="G215" i="3"/>
  <c r="G217" i="3"/>
  <c r="E217" i="3"/>
  <c r="E215" i="3"/>
  <c r="E218" i="3"/>
  <c r="E214" i="3"/>
  <c r="E216" i="3"/>
  <c r="F217" i="3"/>
  <c r="F218" i="3"/>
  <c r="F214" i="3"/>
  <c r="F215" i="3"/>
  <c r="F216" i="3"/>
  <c r="H218" i="3"/>
  <c r="H214" i="3"/>
  <c r="H215" i="3"/>
  <c r="H216" i="3"/>
  <c r="H217" i="3"/>
  <c r="C216" i="3"/>
  <c r="C218" i="3"/>
  <c r="C214" i="3"/>
  <c r="C217" i="3"/>
  <c r="C215" i="3"/>
  <c r="D216" i="3"/>
  <c r="D217" i="3"/>
  <c r="D218" i="3"/>
  <c r="D214" i="3"/>
  <c r="D215" i="3"/>
  <c r="G196" i="3"/>
  <c r="G192" i="3"/>
  <c r="G193" i="3"/>
  <c r="G194" i="3"/>
  <c r="G195" i="3"/>
  <c r="C194" i="3"/>
  <c r="C195" i="3"/>
  <c r="C196" i="3"/>
  <c r="C192" i="3"/>
  <c r="C193" i="3"/>
  <c r="H193" i="3"/>
  <c r="H192" i="3"/>
  <c r="H194" i="3"/>
  <c r="H196" i="3"/>
  <c r="H195" i="3"/>
  <c r="F196" i="3"/>
  <c r="F193" i="3"/>
  <c r="F194" i="3"/>
  <c r="F195" i="3"/>
  <c r="F192" i="3"/>
  <c r="E195" i="3"/>
  <c r="E196" i="3"/>
  <c r="E192" i="3"/>
  <c r="E193" i="3"/>
  <c r="E194" i="3"/>
  <c r="D195" i="3"/>
  <c r="D196" i="3"/>
  <c r="D192" i="3"/>
  <c r="D194" i="3"/>
  <c r="D193" i="3"/>
  <c r="G173" i="3"/>
  <c r="G174" i="3"/>
  <c r="G170" i="3"/>
  <c r="G171" i="3"/>
  <c r="G172" i="3"/>
  <c r="C170" i="3"/>
  <c r="C172" i="3"/>
  <c r="C173" i="3"/>
  <c r="C174" i="3"/>
  <c r="C171" i="3"/>
  <c r="E173" i="3"/>
  <c r="E174" i="3"/>
  <c r="E170" i="3"/>
  <c r="E171" i="3"/>
  <c r="E172" i="3"/>
  <c r="H174" i="3"/>
  <c r="H170" i="3"/>
  <c r="H171" i="3"/>
  <c r="H172" i="3"/>
  <c r="H173" i="3"/>
  <c r="F173" i="3"/>
  <c r="F174" i="3"/>
  <c r="F170" i="3"/>
  <c r="F171" i="3"/>
  <c r="F172" i="3"/>
  <c r="D172" i="3"/>
  <c r="D173" i="3"/>
  <c r="D174" i="3"/>
  <c r="D170" i="3"/>
  <c r="D171" i="3"/>
  <c r="E151" i="3"/>
  <c r="E152" i="3"/>
  <c r="E148" i="3"/>
  <c r="E149" i="3"/>
  <c r="E150" i="3"/>
  <c r="C150" i="3"/>
  <c r="C151" i="3"/>
  <c r="C149" i="3"/>
  <c r="C152" i="3"/>
  <c r="C148" i="3"/>
  <c r="G151" i="3"/>
  <c r="G152" i="3"/>
  <c r="G148" i="3"/>
  <c r="G149" i="3"/>
  <c r="G150" i="3"/>
  <c r="D150" i="3"/>
  <c r="D149" i="3"/>
  <c r="D151" i="3"/>
  <c r="D152" i="3"/>
  <c r="D148" i="3"/>
  <c r="F151" i="3"/>
  <c r="F152" i="3"/>
  <c r="F148" i="3"/>
  <c r="F150" i="3"/>
  <c r="F149" i="3"/>
  <c r="H152" i="3"/>
  <c r="H148" i="3"/>
  <c r="H149" i="3"/>
  <c r="H150" i="3"/>
  <c r="H151" i="3"/>
  <c r="C128" i="3"/>
  <c r="C130" i="3"/>
  <c r="C126" i="3"/>
  <c r="C129" i="3"/>
  <c r="C127" i="3"/>
  <c r="E129" i="3"/>
  <c r="E127" i="3"/>
  <c r="E130" i="3"/>
  <c r="E126" i="3"/>
  <c r="E128" i="3"/>
  <c r="F129" i="3"/>
  <c r="F130" i="3"/>
  <c r="F126" i="3"/>
  <c r="F127" i="3"/>
  <c r="F128" i="3"/>
  <c r="D128" i="3"/>
  <c r="D129" i="3"/>
  <c r="D130" i="3"/>
  <c r="D126" i="3"/>
  <c r="D127" i="3"/>
  <c r="G130" i="3"/>
  <c r="G126" i="3"/>
  <c r="G128" i="3"/>
  <c r="G127" i="3"/>
  <c r="G129" i="3"/>
  <c r="H130" i="3"/>
  <c r="H126" i="3"/>
  <c r="H127" i="3"/>
  <c r="H128" i="3"/>
  <c r="H129" i="3"/>
  <c r="C106" i="3"/>
  <c r="C108" i="3"/>
  <c r="C107" i="3"/>
  <c r="C104" i="3"/>
  <c r="C105" i="3"/>
  <c r="G108" i="3"/>
  <c r="G104" i="3"/>
  <c r="G105" i="3"/>
  <c r="G106" i="3"/>
  <c r="G107" i="3"/>
  <c r="E107" i="3"/>
  <c r="E108" i="3"/>
  <c r="E104" i="3"/>
  <c r="E105" i="3"/>
  <c r="E106" i="3"/>
  <c r="F107" i="3"/>
  <c r="F108" i="3"/>
  <c r="F104" i="3"/>
  <c r="F105" i="3"/>
  <c r="F106" i="3"/>
  <c r="D106" i="3"/>
  <c r="D107" i="3"/>
  <c r="D108" i="3"/>
  <c r="D104" i="3"/>
  <c r="D105" i="3"/>
  <c r="H108" i="3"/>
  <c r="H104" i="3"/>
  <c r="H105" i="3"/>
  <c r="H106" i="3"/>
  <c r="H107" i="3"/>
  <c r="C84" i="3"/>
  <c r="C86" i="3"/>
  <c r="C82" i="3"/>
  <c r="C85" i="3"/>
  <c r="C83" i="3"/>
  <c r="H86" i="3"/>
  <c r="H82" i="3"/>
  <c r="H83" i="3"/>
  <c r="H84" i="3"/>
  <c r="H85" i="3"/>
  <c r="G86" i="3"/>
  <c r="G82" i="3"/>
  <c r="G84" i="3"/>
  <c r="G83" i="3"/>
  <c r="G85" i="3"/>
  <c r="E85" i="3"/>
  <c r="E83" i="3"/>
  <c r="E86" i="3"/>
  <c r="E82" i="3"/>
  <c r="E84" i="3"/>
  <c r="F85" i="3"/>
  <c r="F86" i="3"/>
  <c r="F82" i="3"/>
  <c r="F83" i="3"/>
  <c r="F84" i="3"/>
  <c r="D84" i="3"/>
  <c r="D85" i="3"/>
  <c r="D86" i="3"/>
  <c r="D82" i="3"/>
  <c r="D83" i="3"/>
  <c r="H64" i="3"/>
  <c r="H60" i="3"/>
  <c r="H61" i="3"/>
  <c r="H62" i="3"/>
  <c r="H63" i="3"/>
  <c r="C62" i="3"/>
  <c r="C60" i="3"/>
  <c r="C63" i="3"/>
  <c r="C64" i="3"/>
  <c r="C61" i="3"/>
  <c r="G64" i="3"/>
  <c r="G60" i="3"/>
  <c r="G62" i="3"/>
  <c r="G61" i="3"/>
  <c r="G63" i="3"/>
  <c r="F63" i="3"/>
  <c r="F64" i="3"/>
  <c r="F60" i="3"/>
  <c r="F61" i="3"/>
  <c r="F62" i="3"/>
  <c r="E63" i="3"/>
  <c r="E64" i="3"/>
  <c r="E60" i="3"/>
  <c r="E61" i="3"/>
  <c r="E62" i="3"/>
  <c r="D62" i="3"/>
  <c r="D63" i="3"/>
  <c r="D64" i="3"/>
  <c r="D60" i="3"/>
  <c r="D61" i="3"/>
  <c r="D40" i="3"/>
  <c r="D41" i="3"/>
  <c r="D42" i="3"/>
  <c r="D38" i="3"/>
  <c r="D43" i="3" s="1"/>
  <c r="D39" i="3"/>
  <c r="H42" i="3"/>
  <c r="H38" i="3"/>
  <c r="H43" i="3" s="1"/>
  <c r="H39" i="3"/>
  <c r="H40" i="3"/>
  <c r="H41" i="3"/>
  <c r="C40" i="3"/>
  <c r="C39" i="3"/>
  <c r="C41" i="3"/>
  <c r="C42" i="3"/>
  <c r="C38" i="3"/>
  <c r="C43" i="3" s="1"/>
  <c r="F41" i="3"/>
  <c r="F42" i="3"/>
  <c r="F38" i="3"/>
  <c r="F43" i="3" s="1"/>
  <c r="F40" i="3"/>
  <c r="F39" i="3"/>
  <c r="E41" i="3"/>
  <c r="E42" i="3"/>
  <c r="E38" i="3"/>
  <c r="E43" i="3" s="1"/>
  <c r="E40" i="3"/>
  <c r="E39" i="3"/>
  <c r="G42" i="3"/>
  <c r="G38" i="3"/>
  <c r="G43" i="3" s="1"/>
  <c r="G39" i="3"/>
  <c r="G41" i="3"/>
  <c r="G40" i="3"/>
  <c r="C16" i="3"/>
  <c r="C17" i="3"/>
  <c r="H18" i="3"/>
  <c r="H19" i="3"/>
  <c r="F18" i="3"/>
  <c r="F19" i="3"/>
  <c r="E18" i="3"/>
  <c r="E19" i="3"/>
  <c r="D18" i="3"/>
  <c r="D19" i="3"/>
  <c r="G18" i="3"/>
  <c r="G19" i="3"/>
  <c r="C18" i="3"/>
  <c r="C19" i="3"/>
  <c r="D16" i="3"/>
  <c r="D17" i="3"/>
  <c r="H16" i="3"/>
  <c r="H17" i="3"/>
  <c r="F16" i="3"/>
  <c r="F17" i="3"/>
  <c r="E16" i="3"/>
  <c r="E17" i="3"/>
  <c r="G16" i="3"/>
  <c r="G17" i="3"/>
  <c r="C78" i="3" l="1"/>
  <c r="C80" i="3"/>
  <c r="C79" i="3"/>
  <c r="D10" i="3" l="1"/>
  <c r="C4" i="3"/>
  <c r="C21" i="3" s="1"/>
  <c r="H14" i="3" l="1"/>
  <c r="C12" i="3"/>
  <c r="E14" i="3"/>
  <c r="F12" i="3"/>
  <c r="G12" i="3"/>
  <c r="D12" i="3"/>
  <c r="F14" i="3"/>
  <c r="D13" i="3" l="1"/>
  <c r="H12" i="3"/>
  <c r="H13" i="3"/>
  <c r="C13" i="3"/>
  <c r="E13" i="3"/>
  <c r="D14" i="3"/>
  <c r="C14" i="3"/>
  <c r="E12" i="3"/>
  <c r="G13" i="3"/>
  <c r="F13" i="3"/>
  <c r="G14" i="3"/>
  <c r="D115" i="3" l="1" a="1"/>
  <c r="D286" i="3" a="1"/>
  <c r="H289" i="3" a="1"/>
  <c r="E135" i="3" a="1"/>
  <c r="F245" i="1" a="1"/>
  <c r="C169" i="1" a="1"/>
  <c r="C115" i="1" a="1"/>
  <c r="H51" i="1" a="1"/>
  <c r="H161" i="3" a="1"/>
  <c r="G311" i="1" a="1"/>
  <c r="H121" i="3" a="1"/>
  <c r="F157" i="3" a="1"/>
  <c r="C207" i="3" a="1"/>
  <c r="F25" i="1" a="1"/>
  <c r="C88" i="1" a="1"/>
  <c r="F181" i="1" a="1"/>
  <c r="G91" i="1" a="1"/>
  <c r="G220" i="3" a="1"/>
  <c r="D185" i="1" a="1"/>
  <c r="G229" i="3" a="1"/>
  <c r="E66" i="1" a="1"/>
  <c r="C163" i="3" a="1"/>
  <c r="E29" i="1" a="1"/>
  <c r="H121" i="1" a="1"/>
  <c r="H137" i="1" a="1"/>
  <c r="D59" i="1" a="1"/>
  <c r="C31" i="3" a="1"/>
  <c r="F271" i="3" a="1"/>
  <c r="C183" i="1" a="1"/>
  <c r="E181" i="3" a="1"/>
  <c r="D71" i="1" a="1"/>
  <c r="F269" i="3" a="1"/>
  <c r="H66" i="3" a="1"/>
  <c r="F185" i="3" a="1"/>
  <c r="F7" i="3" a="1"/>
  <c r="H51" i="3" a="1"/>
  <c r="D295" i="1" a="1"/>
  <c r="D7" i="3" a="1"/>
  <c r="D135" i="1" a="1"/>
  <c r="H227" i="1" a="1"/>
  <c r="E161" i="3" a="1"/>
  <c r="C22" i="1" a="1"/>
  <c r="C121" i="1" a="1"/>
  <c r="E113" i="3" a="1"/>
  <c r="H330" i="3" a="1"/>
  <c r="G95" i="1" a="1"/>
  <c r="H271" i="1" a="1"/>
  <c r="D289" i="1" a="1"/>
  <c r="C220" i="1" a="1"/>
  <c r="D229" i="1" a="1"/>
  <c r="G297" i="3" a="1"/>
  <c r="E317" i="3" a="1"/>
  <c r="G11" i="1" a="1"/>
  <c r="G179" i="3" a="1"/>
  <c r="E242" i="3" a="1"/>
  <c r="C25" i="1" a="1"/>
  <c r="C264" i="1" a="1"/>
  <c r="H5" i="1" a="1"/>
  <c r="G7" i="3" a="1"/>
  <c r="F203" i="3" a="1"/>
  <c r="C7" i="3" a="1"/>
  <c r="E293" i="3" a="1"/>
  <c r="F225" i="1" a="1"/>
  <c r="E55" i="3" a="1"/>
  <c r="E271" i="1" a="1"/>
  <c r="F44" i="3" a="1"/>
  <c r="D27" i="1" a="1"/>
  <c r="G323" i="1" a="1"/>
  <c r="H59" i="1" a="1"/>
  <c r="H209" i="1" a="1"/>
  <c r="G330" i="3" a="1"/>
  <c r="C198" i="1" a="1"/>
  <c r="C271" i="3" a="1"/>
  <c r="D93" i="1" a="1"/>
  <c r="E319" i="3" a="1"/>
  <c r="G319" i="1" a="1"/>
  <c r="F73" i="3" a="1"/>
  <c r="D301" i="1" a="1"/>
  <c r="E311" i="3" a="1"/>
  <c r="F66" i="1" a="1"/>
  <c r="F291" i="3" a="1"/>
  <c r="F205" i="1" a="1"/>
  <c r="H115" i="3" a="1"/>
  <c r="F110" i="3" a="1"/>
  <c r="H229" i="1" a="1"/>
  <c r="G286" i="1" a="1"/>
  <c r="D69" i="3" a="1"/>
  <c r="G242" i="1" a="1"/>
  <c r="C73" i="3" a="1"/>
  <c r="D247" i="3" a="1"/>
  <c r="G308" i="3" a="1"/>
  <c r="F47" i="3" a="1"/>
  <c r="G176" i="3" a="1"/>
  <c r="D7" i="1" a="1"/>
  <c r="D132" i="3" a="1"/>
  <c r="E22" i="3" a="1"/>
  <c r="H29" i="3" a="1"/>
  <c r="F59" i="1" a="1"/>
  <c r="F289" i="1" a="1"/>
  <c r="E319" i="1" a="1"/>
  <c r="C37" i="1" a="1"/>
  <c r="E71" i="3" a="1"/>
  <c r="E71" i="1" a="1"/>
  <c r="E286" i="3" a="1"/>
  <c r="H279" i="1" a="1"/>
  <c r="H139" i="3" a="1"/>
  <c r="F81" i="1" a="1"/>
  <c r="G95" i="3" a="1"/>
  <c r="G154" i="1" a="1"/>
  <c r="F147" i="1" a="1"/>
  <c r="G137" i="1" a="1"/>
  <c r="D53" i="1" a="1"/>
  <c r="E323" i="1" a="1"/>
  <c r="D169" i="1" a="1"/>
  <c r="H247" i="3" a="1"/>
  <c r="C157" i="1" a="1"/>
  <c r="G203" i="3" a="1"/>
  <c r="F319" i="1" a="1"/>
  <c r="C77" i="1" a="1"/>
  <c r="C27" i="1" a="1"/>
  <c r="F165" i="1" a="1"/>
  <c r="C235" i="1" a="1"/>
  <c r="C227" i="1" a="1"/>
  <c r="E99" i="1" a="1"/>
  <c r="G93" i="3" a="1"/>
  <c r="F220" i="3" a="1"/>
  <c r="C135" i="1" a="1"/>
  <c r="G183" i="1" a="1"/>
  <c r="C286" i="1" a="1"/>
  <c r="G176" i="1" a="1"/>
  <c r="E77" i="3" a="1"/>
  <c r="E22" i="1" a="1"/>
  <c r="G207" i="1" a="1"/>
  <c r="F273" i="3" a="1"/>
  <c r="E317" i="1" a="1"/>
  <c r="H110" i="1" a="1"/>
  <c r="D147" i="1" a="1"/>
  <c r="F176" i="3" a="1"/>
  <c r="F264" i="3" a="1"/>
  <c r="C257" i="1" a="1"/>
  <c r="E247" i="1" a="1"/>
  <c r="F3" i="1" a="1"/>
  <c r="D253" i="3" a="1"/>
  <c r="C203" i="1" a="1"/>
  <c r="C147" i="1" a="1"/>
  <c r="F251" i="3" a="1"/>
  <c r="D91" i="3" a="1"/>
  <c r="C176" i="3" a="1"/>
  <c r="C113" i="1" a="1"/>
  <c r="F31" i="1" a="1"/>
  <c r="D163" i="1" a="1"/>
  <c r="G141" i="1" a="1"/>
  <c r="C269" i="1" a="1"/>
  <c r="C308" i="3" a="1"/>
  <c r="H77" i="1" a="1"/>
  <c r="H47" i="1" a="1"/>
  <c r="F295" i="3" a="1"/>
  <c r="C47" i="1" a="1"/>
  <c r="E110" i="1" a="1"/>
  <c r="C330" i="1" a="1"/>
  <c r="E275" i="3" a="1"/>
  <c r="D25" i="1" a="1"/>
  <c r="D165" i="3" a="1"/>
  <c r="C93" i="1" a="1"/>
  <c r="C71" i="3" a="1"/>
  <c r="D77" i="3" a="1"/>
  <c r="F99" i="1" a="1"/>
  <c r="H330" i="1" a="1"/>
  <c r="C323" i="1" a="1"/>
  <c r="E51" i="1" a="1"/>
  <c r="E119" i="1" a="1"/>
  <c r="F125" i="1" a="1"/>
  <c r="G9" i="3" a="1"/>
  <c r="F293" i="1" a="1"/>
  <c r="G169" i="1" a="1"/>
  <c r="C213" i="1" a="1"/>
  <c r="F115" i="3" a="1"/>
  <c r="G317" i="3" a="1"/>
  <c r="F47" i="1" a="1"/>
  <c r="H181" i="1" a="1"/>
  <c r="F161" i="1" a="1"/>
  <c r="D198" i="1" a="1"/>
  <c r="C179" i="3" a="1"/>
  <c r="H99" i="1" a="1"/>
  <c r="C44" i="1" a="1"/>
  <c r="E301" i="1" a="1"/>
  <c r="F31" i="3" a="1"/>
  <c r="G227" i="3" a="1"/>
  <c r="G275" i="1" a="1"/>
  <c r="F273" i="1" a="1"/>
  <c r="C29" i="1" a="1"/>
  <c r="D242" i="1" a="1"/>
  <c r="C205" i="1" a="1"/>
  <c r="C97" i="1" a="1"/>
  <c r="G279" i="1" a="1"/>
  <c r="C110" i="3" a="1"/>
  <c r="F317" i="1" a="1"/>
  <c r="G203" i="1" a="1"/>
  <c r="E81" i="1" a="1"/>
  <c r="E3" i="1" a="1"/>
  <c r="H33" i="3" a="1"/>
  <c r="C33" i="3" a="1"/>
  <c r="F179" i="1" a="1"/>
  <c r="D27" i="3" a="1"/>
  <c r="H264" i="3" a="1"/>
  <c r="D319" i="1" a="1"/>
  <c r="D330" i="3" a="1"/>
  <c r="D159" i="3" a="1"/>
  <c r="G117" i="1" a="1"/>
  <c r="E139" i="1" a="1"/>
  <c r="G9" i="1" a="1"/>
  <c r="C9" i="1" a="1"/>
  <c r="G313" i="3" a="1"/>
  <c r="C267" i="1" a="1"/>
  <c r="H297" i="3" a="1"/>
  <c r="H93" i="1" a="1"/>
  <c r="C225" i="1" a="1"/>
  <c r="H201" i="1" a="1"/>
  <c r="H183" i="1" a="1"/>
  <c r="E251" i="3" a="1"/>
  <c r="H198" i="1" a="1"/>
  <c r="C249" i="1" a="1"/>
  <c r="D203" i="3" a="1"/>
  <c r="G66" i="1" a="1"/>
  <c r="C11" i="1" a="1"/>
  <c r="C223" i="1" a="1"/>
  <c r="D183" i="3" a="1"/>
  <c r="E103" i="1" a="1"/>
  <c r="D119" i="3" a="1"/>
  <c r="D132" i="1" a="1"/>
  <c r="G271" i="3" a="1"/>
  <c r="D289" i="3" a="1"/>
  <c r="E213" i="1" a="1"/>
  <c r="C81" i="1" a="1"/>
  <c r="H91" i="1" a="1"/>
  <c r="D113" i="3" a="1"/>
  <c r="E273" i="3" a="1"/>
  <c r="H143" i="3" a="1"/>
  <c r="H317" i="1" a="1"/>
  <c r="F95" i="1" a="1"/>
  <c r="D49" i="1" a="1"/>
  <c r="E88" i="3" a="1"/>
  <c r="E264" i="3" a="1"/>
  <c r="D269" i="1" a="1"/>
  <c r="H113" i="1" a="1"/>
  <c r="H95" i="3" a="1"/>
  <c r="E205" i="3" a="1"/>
  <c r="G143" i="1" a="1"/>
  <c r="C53" i="3" a="1"/>
  <c r="H205" i="3" a="1"/>
  <c r="C88" i="3" a="1"/>
  <c r="D183" i="1" a="1"/>
  <c r="H295" i="1" a="1"/>
  <c r="E247" i="3" a="1"/>
  <c r="G113" i="3" a="1"/>
  <c r="E311" i="1" a="1"/>
  <c r="E99" i="3" a="1"/>
  <c r="C154" i="3" a="1"/>
  <c r="E9" i="1" a="1"/>
  <c r="F49" i="3" a="1"/>
  <c r="G165" i="1" a="1"/>
  <c r="E69" i="3" a="1"/>
  <c r="C313" i="1" a="1"/>
  <c r="H183" i="3" a="1"/>
  <c r="C143" i="3" a="1"/>
  <c r="E115" i="3" a="1"/>
  <c r="D53" i="3" a="1"/>
  <c r="E187" i="1" a="1"/>
  <c r="C91" i="1" a="1"/>
  <c r="E110" i="3" a="1"/>
  <c r="F137" i="3" a="1"/>
  <c r="E223" i="3" a="1"/>
  <c r="F297" i="3" a="1"/>
  <c r="E295" i="1" a="1"/>
  <c r="E117" i="1" a="1"/>
  <c r="H207" i="1" a="1"/>
  <c r="D31" i="3" a="1"/>
  <c r="E159" i="3" a="1"/>
  <c r="D213" i="1" a="1"/>
  <c r="G319" i="3" a="1"/>
  <c r="F22" i="1" a="1"/>
  <c r="C293" i="1" a="1"/>
  <c r="E73" i="3" a="1"/>
  <c r="F91" i="1" a="1"/>
  <c r="G198" i="1" a="1"/>
  <c r="F313" i="1" a="1"/>
  <c r="H227" i="3" a="1"/>
  <c r="D121" i="3" a="1"/>
  <c r="G103" i="1" a="1"/>
  <c r="H169" i="1" a="1"/>
  <c r="G181" i="3" a="1"/>
  <c r="F5" i="1" a="1"/>
  <c r="C315" i="1" a="1"/>
  <c r="E181" i="1" a="1"/>
  <c r="C15" i="1" a="1"/>
  <c r="E231" i="1" a="1"/>
  <c r="F169" i="1" a="1"/>
  <c r="F293" i="3" a="1"/>
  <c r="H49" i="1" a="1"/>
  <c r="D31" i="1" a="1"/>
  <c r="E97" i="3" a="1"/>
  <c r="F75" i="1" a="1"/>
  <c r="C229" i="3" a="1"/>
  <c r="H159" i="3" a="1"/>
  <c r="E176" i="1" a="1"/>
  <c r="H205" i="1" a="1"/>
  <c r="G313" i="1" a="1"/>
  <c r="H203" i="3" a="1"/>
  <c r="G225" i="1" a="1"/>
  <c r="D91" i="1" a="1"/>
  <c r="F75" i="3" a="1"/>
  <c r="F121" i="3" a="1"/>
  <c r="F115" i="1" a="1"/>
  <c r="G201" i="3" a="1"/>
  <c r="F154" i="1" a="1"/>
  <c r="D88" i="1" a="1"/>
  <c r="E161" i="1" a="1"/>
  <c r="G88" i="1" a="1"/>
  <c r="F103" i="1" a="1"/>
  <c r="D3" i="3" a="1"/>
  <c r="E75" i="1" a="1"/>
  <c r="D75" i="3" a="1"/>
  <c r="G295" i="1" a="1"/>
  <c r="G93" i="1" a="1"/>
  <c r="F315" i="1" a="1"/>
  <c r="F313" i="3" a="1"/>
  <c r="E203" i="3" a="1"/>
  <c r="E220" i="3" a="1"/>
  <c r="H231" i="1" a="1"/>
  <c r="C53" i="1" a="1"/>
  <c r="E44" i="3" a="1"/>
  <c r="H37" i="1" a="1"/>
  <c r="H165" i="3" a="1"/>
  <c r="H185" i="3" a="1"/>
  <c r="H88" i="1" a="1"/>
  <c r="G227" i="1" a="1"/>
  <c r="F91" i="3" a="1"/>
  <c r="D181" i="1" a="1"/>
  <c r="G143" i="3" a="1"/>
  <c r="G209" i="1" a="1"/>
  <c r="C209" i="3" a="1"/>
  <c r="H7" i="1" a="1"/>
  <c r="D47" i="3" a="1"/>
  <c r="C273" i="1" a="1"/>
  <c r="E264" i="1" a="1"/>
  <c r="C49" i="3" a="1"/>
  <c r="C117" i="1" a="1"/>
  <c r="C113" i="3" a="1"/>
  <c r="D257" i="1" a="1"/>
  <c r="H308" i="1" a="1"/>
  <c r="C181" i="3" a="1"/>
  <c r="F323" i="1" a="1"/>
  <c r="C51" i="1" a="1"/>
  <c r="C137" i="3" a="1"/>
  <c r="G75" i="1" a="1"/>
  <c r="D293" i="1" a="1"/>
  <c r="F198" i="3" a="1"/>
  <c r="F55" i="3" a="1"/>
  <c r="H141" i="3" a="1"/>
  <c r="H220" i="1" a="1"/>
  <c r="C119" i="1" a="1"/>
  <c r="G31" i="1" a="1"/>
  <c r="E267" i="1" a="1"/>
  <c r="F49" i="1" a="1"/>
  <c r="H313" i="3" a="1"/>
  <c r="E44" i="1" a="1"/>
  <c r="G75" i="3" a="1"/>
  <c r="E66" i="3" a="1"/>
  <c r="F308" i="3" a="1"/>
  <c r="E95" i="3" a="1"/>
  <c r="H275" i="1" a="1"/>
  <c r="F97" i="3" a="1"/>
  <c r="H25" i="3" a="1"/>
  <c r="H286" i="1" a="1"/>
  <c r="G73" i="3" a="1"/>
  <c r="G161" i="3" a="1"/>
  <c r="D137" i="1" a="1"/>
  <c r="C95" i="1" a="1"/>
  <c r="C66" i="3" a="1"/>
  <c r="E169" i="1" a="1"/>
  <c r="F141" i="3" a="1"/>
  <c r="C330" i="3" a="1"/>
  <c r="C229" i="1" a="1"/>
  <c r="C205" i="3" a="1"/>
  <c r="H191" i="1" a="1"/>
  <c r="F132" i="1" a="1"/>
  <c r="F330" i="3" a="1"/>
  <c r="E49" i="3" a="1"/>
  <c r="G3" i="3" a="1"/>
  <c r="F247" i="3" a="1"/>
  <c r="F97" i="1" a="1"/>
  <c r="E183" i="1" a="1"/>
  <c r="F291" i="1" a="1"/>
  <c r="D81" i="1" a="1"/>
  <c r="E201" i="1" a="1"/>
  <c r="E7" i="3" a="1"/>
  <c r="E27" i="3" a="1"/>
  <c r="E229" i="1" a="1"/>
  <c r="E185" i="1" a="1"/>
  <c r="H33" i="1" a="1"/>
  <c r="G187" i="3" a="1"/>
  <c r="H9" i="3" a="1"/>
  <c r="G163" i="1" a="1"/>
  <c r="F271" i="1" a="1"/>
  <c r="D209" i="3" a="1"/>
  <c r="C59" i="1" a="1"/>
  <c r="H185" i="1" a="1"/>
  <c r="E269" i="1" a="1"/>
  <c r="G135" i="1" a="1"/>
  <c r="C187" i="3" a="1"/>
  <c r="H110" i="3" a="1"/>
  <c r="E330" i="1" a="1"/>
  <c r="G275" i="3" a="1"/>
  <c r="F117" i="1" a="1"/>
  <c r="D69" i="1" a="1"/>
  <c r="F242" i="1" a="1"/>
  <c r="E5" i="1" a="1"/>
  <c r="C165" i="3" a="1"/>
  <c r="H291" i="3" a="1"/>
  <c r="D11" i="1" a="1"/>
  <c r="D264" i="3" a="1"/>
  <c r="E137" i="1" a="1"/>
  <c r="G55" i="3" a="1"/>
  <c r="E93" i="3" a="1"/>
  <c r="F27" i="1" a="1"/>
  <c r="E191" i="1" a="1"/>
  <c r="G119" i="3" a="1"/>
  <c r="E9" i="3" a="1"/>
  <c r="E183" i="3" a="1"/>
  <c r="H99" i="3" a="1"/>
  <c r="C291" i="3" a="1"/>
  <c r="C27" i="3" a="1"/>
  <c r="G183" i="3" a="1"/>
  <c r="D139" i="3" a="1"/>
  <c r="H22" i="1" a="1"/>
  <c r="H9" i="1" a="1"/>
  <c r="C125" i="1" a="1"/>
  <c r="D165" i="1" a="1"/>
  <c r="E147" i="1" a="1"/>
  <c r="E143" i="3" a="1"/>
  <c r="F53" i="1" a="1"/>
  <c r="C132" i="1" a="1"/>
  <c r="F227" i="1" a="1"/>
  <c r="G7" i="1" a="1"/>
  <c r="H273" i="1" a="1"/>
  <c r="D191" i="1" a="1"/>
  <c r="F203" i="1" a="1"/>
  <c r="G33" i="3" a="1"/>
  <c r="G308" i="1" a="1"/>
  <c r="F161" i="3" a="1"/>
  <c r="G47" i="3" a="1"/>
  <c r="H53" i="1" a="1"/>
  <c r="H69" i="3" a="1"/>
  <c r="F157" i="1" a="1"/>
  <c r="H253" i="3" a="1"/>
  <c r="C5" i="3" a="1"/>
  <c r="H113" i="3" a="1"/>
  <c r="F37" i="1" a="1"/>
  <c r="H179" i="3" a="1"/>
  <c r="F227" i="3" a="1"/>
  <c r="D117" i="1" a="1"/>
  <c r="G139" i="3" a="1"/>
  <c r="F159" i="3" a="1"/>
  <c r="D295" i="3" a="1"/>
  <c r="H117" i="1" a="1"/>
  <c r="G115" i="1" a="1"/>
  <c r="F275" i="1" a="1"/>
  <c r="E95" i="1" a="1"/>
  <c r="G44" i="3" a="1"/>
  <c r="C187" i="1" a="1"/>
  <c r="E73" i="1" a="1"/>
  <c r="D297" i="3" a="1"/>
  <c r="H47" i="3" a="1"/>
  <c r="D291" i="3" a="1"/>
  <c r="E113" i="1" a="1"/>
  <c r="D49" i="3" a="1"/>
  <c r="D291" i="1" a="1"/>
  <c r="G53" i="1" a="1"/>
  <c r="F29" i="3" a="1"/>
  <c r="F117" i="3" a="1"/>
  <c r="G242" i="3" a="1"/>
  <c r="G29" i="3" a="1"/>
  <c r="D73" i="1" a="1"/>
  <c r="H77" i="3" a="1"/>
  <c r="H154" i="3" a="1"/>
  <c r="C33" i="1" a="1"/>
  <c r="G71" i="3" a="1"/>
  <c r="E139" i="3" a="1"/>
  <c r="G165" i="3" a="1"/>
  <c r="E25" i="1" a="1"/>
  <c r="C29" i="3" a="1"/>
  <c r="H267" i="3" a="1"/>
  <c r="E253" i="1" a="1"/>
  <c r="D273" i="3" a="1"/>
  <c r="G198" i="3" a="1"/>
  <c r="H311" i="1" a="1"/>
  <c r="C227" i="3" a="1"/>
  <c r="G181" i="1" a="1"/>
  <c r="C137" i="1" a="1"/>
  <c r="G71" i="1" a="1"/>
  <c r="D313" i="3" a="1"/>
  <c r="C251" i="1" a="1"/>
  <c r="H103" i="1" a="1"/>
  <c r="G269" i="1" a="1"/>
  <c r="F154" i="3" a="1"/>
  <c r="C313" i="3" a="1"/>
  <c r="F181" i="3" a="1"/>
  <c r="F119" i="1" a="1"/>
  <c r="D317" i="3" a="1"/>
  <c r="H27" i="3" a="1"/>
  <c r="G159" i="1" a="1"/>
  <c r="F209" i="3" a="1"/>
  <c r="E141" i="3" a="1"/>
  <c r="C275" i="1" a="1"/>
  <c r="G271" i="1" a="1"/>
  <c r="H317" i="3" a="1"/>
  <c r="C289" i="1" a="1"/>
  <c r="H225" i="1" a="1"/>
  <c r="D110" i="3" a="1"/>
  <c r="C264" i="3" a="1"/>
  <c r="D286" i="1" a="1"/>
  <c r="G55" i="1" a="1"/>
  <c r="D275" i="1" a="1"/>
  <c r="D220" i="3" a="1"/>
  <c r="C311" i="1" a="1"/>
  <c r="H251" i="3" a="1"/>
  <c r="D271" i="1" a="1"/>
  <c r="E176" i="3" a="1"/>
  <c r="E257" i="1" a="1"/>
  <c r="G33" i="1" a="1"/>
  <c r="E251" i="1" a="1"/>
  <c r="F301" i="1" a="1"/>
  <c r="G205" i="3" a="1"/>
  <c r="G273" i="1" a="1"/>
  <c r="E91" i="3" a="1"/>
  <c r="F110" i="1" a="1"/>
  <c r="C207" i="1" a="1"/>
  <c r="F191" i="1" a="1"/>
  <c r="D185" i="3" a="1"/>
  <c r="H187" i="1" a="1"/>
  <c r="G97" i="3" a="1"/>
  <c r="C198" i="3" a="1"/>
  <c r="H143" i="1" a="1"/>
  <c r="H289" i="1" a="1"/>
  <c r="C71" i="1" a="1"/>
  <c r="E271" i="3" a="1"/>
  <c r="C279" i="1" a="1"/>
  <c r="G137" i="3" a="1"/>
  <c r="E55" i="1" a="1"/>
  <c r="E267" i="3" a="1"/>
  <c r="F205" i="3" a="1"/>
  <c r="D159" i="1" a="1"/>
  <c r="E223" i="1" a="1"/>
  <c r="D251" i="3" a="1"/>
  <c r="D29" i="3" a="1"/>
  <c r="E37" i="1" a="1"/>
  <c r="E165" i="1" a="1"/>
  <c r="D143" i="1" a="1"/>
  <c r="G51" i="1" a="1"/>
  <c r="F220" i="1" a="1"/>
  <c r="E279" i="1" a="1"/>
  <c r="F201" i="1" a="1"/>
  <c r="C317" i="3" a="1"/>
  <c r="D97" i="3" a="1"/>
  <c r="F231" i="3" a="1"/>
  <c r="F286" i="1" a="1"/>
  <c r="H31" i="1" a="1"/>
  <c r="F44" i="1" a="1"/>
  <c r="E69" i="1" a="1"/>
  <c r="G157" i="1" a="1"/>
  <c r="C141" i="3" a="1"/>
  <c r="C110" i="1" a="1"/>
  <c r="H319" i="3" a="1"/>
  <c r="D103" i="1" a="1"/>
  <c r="C103" i="1" a="1"/>
  <c r="E135" i="1" a="1"/>
  <c r="F267" i="3" a="1"/>
  <c r="F165" i="3" a="1"/>
  <c r="H295" i="3" a="1"/>
  <c r="G115" i="3" a="1"/>
  <c r="E49" i="1" a="1"/>
  <c r="H125" i="1" a="1"/>
  <c r="F33" i="3" a="1"/>
  <c r="E313" i="3" a="1"/>
  <c r="E249" i="3" a="1"/>
  <c r="E220" i="1" a="1"/>
  <c r="G27" i="3" a="1"/>
  <c r="D187" i="1" a="1"/>
  <c r="D95" i="1" a="1"/>
  <c r="H91" i="3" a="1"/>
  <c r="D323" i="1" a="1"/>
  <c r="E308" i="1" a="1"/>
  <c r="G301" i="1" a="1"/>
  <c r="E201" i="3" a="1"/>
  <c r="D154" i="1" a="1"/>
  <c r="C121" i="3" a="1"/>
  <c r="E273" i="1" a="1"/>
  <c r="H95" i="1" a="1"/>
  <c r="G53" i="3" a="1"/>
  <c r="C191" i="1" a="1"/>
  <c r="C91" i="3" a="1"/>
  <c r="D203" i="1" a="1"/>
  <c r="C9" i="3" a="1"/>
  <c r="H291" i="1" a="1"/>
  <c r="H273" i="3" a="1"/>
  <c r="E53" i="3" a="1"/>
  <c r="C275" i="3" a="1"/>
  <c r="D313" i="1" a="1"/>
  <c r="D75" i="1" a="1"/>
  <c r="C245" i="1" a="1"/>
  <c r="D44" i="1" a="1"/>
  <c r="E330" i="3" a="1"/>
  <c r="H209" i="3" a="1"/>
  <c r="C75" i="1" a="1"/>
  <c r="G22" i="1" a="1"/>
  <c r="G220" i="1" a="1"/>
  <c r="C31" i="1" a="1"/>
  <c r="D209" i="1" a="1"/>
  <c r="G113" i="1" a="1"/>
  <c r="G51" i="3" a="1"/>
  <c r="E47" i="3" a="1"/>
  <c r="G163" i="3" a="1"/>
  <c r="H132" i="3" a="1"/>
  <c r="G179" i="1" a="1"/>
  <c r="D110" i="1" a="1"/>
  <c r="H97" i="1" a="1"/>
  <c r="F121" i="1" a="1"/>
  <c r="F66" i="3" a="1"/>
  <c r="E75" i="3" a="1"/>
  <c r="E275" i="1" a="1"/>
  <c r="G27" i="1" a="1"/>
  <c r="G253" i="1" a="1"/>
  <c r="E29" i="3" a="1"/>
  <c r="H55" i="3" a="1"/>
  <c r="F269" i="1" a="1"/>
  <c r="D308" i="1" a="1"/>
  <c r="H249" i="1" a="1"/>
  <c r="C69" i="1" a="1"/>
  <c r="C286" i="3" a="1"/>
  <c r="H3" i="1" a="1"/>
  <c r="H187" i="3" a="1"/>
  <c r="D227" i="3" a="1"/>
  <c r="C271" i="1" a="1"/>
  <c r="H3" i="3" a="1"/>
  <c r="F183" i="1" a="1"/>
  <c r="E115" i="1" a="1"/>
  <c r="H179" i="1" a="1"/>
  <c r="E143" i="1" a="1"/>
  <c r="D311" i="3" a="1"/>
  <c r="E141" i="1" a="1"/>
  <c r="E225" i="1" a="1"/>
  <c r="G25" i="3" a="1"/>
  <c r="H154" i="1" a="1"/>
  <c r="E289" i="1" a="1"/>
  <c r="E159" i="1" a="1"/>
  <c r="G249" i="1" a="1"/>
  <c r="H251" i="1" a="1"/>
  <c r="D201" i="3" a="1"/>
  <c r="H88" i="3" a="1"/>
  <c r="D227" i="1" a="1"/>
  <c r="C319" i="1" a="1"/>
  <c r="E227" i="3" a="1"/>
  <c r="C311" i="3" a="1"/>
  <c r="F7" i="1" a="1"/>
  <c r="C201" i="3" a="1"/>
  <c r="F137" i="1" a="1"/>
  <c r="E27" i="1" a="1"/>
  <c r="C181" i="1" a="1"/>
  <c r="C245" i="3" a="1"/>
  <c r="E59" i="1" a="1"/>
  <c r="H249" i="3" a="1"/>
  <c r="G132" i="3" a="1"/>
  <c r="H97" i="3" a="1"/>
  <c r="F139" i="3" a="1"/>
  <c r="F159" i="1" a="1"/>
  <c r="D225" i="3" a="1"/>
  <c r="E293" i="1" a="1"/>
  <c r="C44" i="3" a="1"/>
  <c r="H264" i="1" a="1"/>
  <c r="E207" i="3" a="1"/>
  <c r="F51" i="3" a="1"/>
  <c r="G289" i="3" a="1"/>
  <c r="H119" i="3" a="1"/>
  <c r="D121" i="1" a="1"/>
  <c r="F27" i="3" a="1"/>
  <c r="H93" i="3" a="1"/>
  <c r="G99" i="1" a="1"/>
  <c r="D293" i="3" a="1"/>
  <c r="G225" i="3" a="1"/>
  <c r="E117" i="3" a="1"/>
  <c r="D5" i="3" a="1"/>
  <c r="D99" i="3" a="1"/>
  <c r="G317" i="1" a="1"/>
  <c r="F235" i="1" a="1"/>
  <c r="G31" i="3" a="1"/>
  <c r="H213" i="1" a="1"/>
  <c r="D231" i="3" a="1"/>
  <c r="G49" i="1" a="1"/>
  <c r="G135" i="3" a="1"/>
  <c r="H315" i="1" a="1"/>
  <c r="F251" i="1" a="1"/>
  <c r="F3" i="3" a="1"/>
  <c r="G37" i="1" a="1"/>
  <c r="H15" i="1" a="1"/>
  <c r="G25" i="1" a="1"/>
  <c r="E209" i="3" a="1"/>
  <c r="G209" i="3" a="1"/>
  <c r="D71" i="3" a="1"/>
  <c r="D97" i="1" a="1"/>
  <c r="G231" i="1" a="1"/>
  <c r="C185" i="1" a="1"/>
  <c r="C203" i="3" a="1"/>
  <c r="G297" i="1" a="1"/>
  <c r="H223" i="1" a="1"/>
  <c r="G69" i="3" a="1"/>
  <c r="E203" i="1" a="1"/>
  <c r="D317" i="1" a="1"/>
  <c r="F308" i="1" a="1"/>
  <c r="C55" i="1" a="1"/>
  <c r="H73" i="1" a="1"/>
  <c r="G99" i="3" a="1"/>
  <c r="D157" i="1" a="1"/>
  <c r="G253" i="3" a="1"/>
  <c r="F33" i="1" a="1"/>
  <c r="H231" i="3" a="1"/>
  <c r="G77" i="1" a="1"/>
  <c r="H301" i="1" a="1"/>
  <c r="F253" i="3" a="1"/>
  <c r="G293" i="1" a="1"/>
  <c r="F185" i="1" a="1"/>
  <c r="F77" i="3" a="1"/>
  <c r="G97" i="1" a="1"/>
  <c r="G207" i="3" a="1"/>
  <c r="G185" i="1" a="1"/>
  <c r="F319" i="3" a="1"/>
  <c r="G117" i="3" a="1"/>
  <c r="H207" i="3" a="1"/>
  <c r="D207" i="3" a="1"/>
  <c r="D125" i="1" a="1"/>
  <c r="D25" i="3" a="1"/>
  <c r="E242" i="1" a="1"/>
  <c r="D198" i="3" a="1"/>
  <c r="E225" i="3" a="1"/>
  <c r="F69" i="3" a="1"/>
  <c r="E245" i="3" a="1"/>
  <c r="H157" i="1" a="1"/>
  <c r="D93" i="3" a="1"/>
  <c r="C139" i="1" a="1"/>
  <c r="E291" i="3" a="1"/>
  <c r="D264" i="1" a="1"/>
  <c r="F77" i="1" a="1"/>
  <c r="H27" i="1" a="1"/>
  <c r="G119" i="1" a="1"/>
  <c r="G273" i="3" a="1"/>
  <c r="D249" i="1" a="1"/>
  <c r="C220" i="3" a="1"/>
  <c r="D137" i="3" a="1"/>
  <c r="C115" i="3" a="1"/>
  <c r="F267" i="1" a="1"/>
  <c r="H242" i="1" a="1"/>
  <c r="H22" i="3" a="1"/>
  <c r="H293" i="3" a="1"/>
  <c r="G77" i="3" a="1"/>
  <c r="D161" i="1" a="1"/>
  <c r="E315" i="1" a="1"/>
  <c r="H323" i="1" a="1"/>
  <c r="H247" i="1" a="1"/>
  <c r="H286" i="3" a="1"/>
  <c r="E15" i="1" a="1"/>
  <c r="D330" i="1" a="1"/>
  <c r="F25" i="3" a="1"/>
  <c r="C273" i="3" a="1"/>
  <c r="H5" i="3" a="1"/>
  <c r="F9" i="3" a="1"/>
  <c r="F286" i="3" a="1"/>
  <c r="D220" i="1" a="1"/>
  <c r="F279" i="1" a="1"/>
  <c r="D163" i="3" a="1"/>
  <c r="E198" i="3" a="1"/>
  <c r="H69" i="1" a="1"/>
  <c r="F163" i="3" a="1"/>
  <c r="C231" i="3" a="1"/>
  <c r="F264" i="1" a="1"/>
  <c r="F229" i="1" a="1"/>
  <c r="G229" i="1" a="1"/>
  <c r="C242" i="1" a="1"/>
  <c r="C295" i="1" a="1"/>
  <c r="E235" i="1" a="1"/>
  <c r="C163" i="1" a="1"/>
  <c r="E33" i="3" a="1"/>
  <c r="H115" i="1" a="1"/>
  <c r="F11" i="1" a="1"/>
  <c r="F275" i="3" a="1"/>
  <c r="F88" i="1" a="1"/>
  <c r="H137" i="3" a="1"/>
  <c r="D66" i="1" a="1"/>
  <c r="F245" i="3" a="1"/>
  <c r="C25" i="3" a="1"/>
  <c r="D176" i="3" a="1"/>
  <c r="G5" i="1" a="1"/>
  <c r="D143" i="3" a="1"/>
  <c r="E3" i="3" a="1"/>
  <c r="C183" i="3" a="1"/>
  <c r="C139" i="3" a="1"/>
  <c r="F139" i="1" a="1"/>
  <c r="D223" i="1" a="1"/>
  <c r="E297" i="3" a="1"/>
  <c r="C99" i="3" a="1"/>
  <c r="C295" i="3" a="1"/>
  <c r="D269" i="3" a="1"/>
  <c r="H201" i="3" a="1"/>
  <c r="C308" i="1" a="1"/>
  <c r="G47" i="1" a="1"/>
  <c r="G3" i="1" a="1"/>
  <c r="F183" i="3" a="1"/>
  <c r="F295" i="1" a="1"/>
  <c r="F143" i="3" a="1"/>
  <c r="G245" i="1" a="1"/>
  <c r="D51" i="3" a="1"/>
  <c r="D242" i="3" a="1"/>
  <c r="G267" i="1" a="1"/>
  <c r="F69" i="1" a="1"/>
  <c r="D223" i="3" a="1"/>
  <c r="D249" i="3" a="1"/>
  <c r="C49" i="1" a="1"/>
  <c r="E165" i="3" a="1"/>
  <c r="H293" i="1" a="1"/>
  <c r="G264" i="1" a="1"/>
  <c r="C5" i="1" a="1"/>
  <c r="E91" i="1" a="1"/>
  <c r="F207" i="3" a="1"/>
  <c r="H44" i="1" a="1"/>
  <c r="H141" i="1" a="1"/>
  <c r="C297" i="1" a="1"/>
  <c r="G154" i="3" a="1"/>
  <c r="C225" i="3" a="1"/>
  <c r="C293" i="3" a="1"/>
  <c r="E93" i="1" a="1"/>
  <c r="C209" i="1" a="1"/>
  <c r="D267" i="1" a="1"/>
  <c r="H269" i="1" a="1"/>
  <c r="G295" i="3" a="1"/>
  <c r="E125" i="1" a="1"/>
  <c r="D253" i="1" a="1"/>
  <c r="D47" i="1" a="1"/>
  <c r="E47" i="1" a="1"/>
  <c r="F207" i="1" a="1"/>
  <c r="G91" i="3" a="1"/>
  <c r="F231" i="1" a="1"/>
  <c r="G289" i="1" a="1"/>
  <c r="G88" i="3" a="1"/>
  <c r="E5" i="3" a="1"/>
  <c r="C161" i="3" a="1"/>
  <c r="G81" i="1" a="1"/>
  <c r="F143" i="1" a="1"/>
  <c r="F51" i="1" a="1"/>
  <c r="D5" i="1" a="1"/>
  <c r="F5" i="3" a="1"/>
  <c r="D319" i="3" a="1"/>
  <c r="G110" i="3" a="1"/>
  <c r="H31" i="3" a="1"/>
  <c r="E154" i="1" a="1"/>
  <c r="D251" i="1" a="1"/>
  <c r="G205" i="1" a="1"/>
  <c r="D275" i="3" a="1"/>
  <c r="D33" i="3" a="1"/>
  <c r="F132" i="3" a="1"/>
  <c r="H159" i="1" a="1"/>
  <c r="F247" i="1" a="1"/>
  <c r="E207" i="1" a="1"/>
  <c r="C269" i="3" a="1"/>
  <c r="E291" i="1" a="1"/>
  <c r="E253" i="3" a="1"/>
  <c r="D9" i="1" a="1"/>
  <c r="D37" i="1" a="1"/>
  <c r="F249" i="3" a="1"/>
  <c r="C66" i="1" a="1"/>
  <c r="D22" i="3" a="1"/>
  <c r="H53" i="3" a="1"/>
  <c r="D201" i="1" a="1"/>
  <c r="H119" i="1" a="1"/>
  <c r="G223" i="1" a="1"/>
  <c r="C301" i="1" a="1"/>
  <c r="F289" i="3" a="1"/>
  <c r="G147" i="1" a="1"/>
  <c r="G291" i="1" a="1"/>
  <c r="G191" i="1" a="1"/>
  <c r="D176" i="1" a="1"/>
  <c r="C119" i="3" a="1"/>
  <c r="C69" i="3" a="1"/>
  <c r="G311" i="3" a="1"/>
  <c r="G213" i="1" a="1"/>
  <c r="G110" i="1" a="1"/>
  <c r="C201" i="1" a="1"/>
  <c r="C143" i="1" a="1"/>
  <c r="C117" i="3" a="1"/>
  <c r="E295" i="3" a="1"/>
  <c r="E205" i="1" a="1"/>
  <c r="F73" i="1" a="1"/>
  <c r="G44" i="1" a="1"/>
  <c r="D315" i="1" a="1"/>
  <c r="F141" i="1" a="1"/>
  <c r="E7" i="1" a="1"/>
  <c r="C297" i="3" a="1"/>
  <c r="C75" i="3" a="1"/>
  <c r="D181" i="3" a="1"/>
  <c r="F176" i="1" a="1"/>
  <c r="G267" i="3" a="1"/>
  <c r="D115" i="1" a="1"/>
  <c r="F213" i="1" a="1"/>
  <c r="D157" i="3" a="1"/>
  <c r="C157" i="3" a="1"/>
  <c r="H135" i="3" a="1"/>
  <c r="H245" i="3" a="1"/>
  <c r="H311" i="3" a="1"/>
  <c r="G247" i="3" a="1"/>
  <c r="G157" i="3" a="1"/>
  <c r="E249" i="1" a="1"/>
  <c r="E179" i="1" a="1"/>
  <c r="D55" i="1" a="1"/>
  <c r="C141" i="1" a="1"/>
  <c r="F71" i="3" a="1"/>
  <c r="H147" i="1" a="1"/>
  <c r="H176" i="3" a="1"/>
  <c r="E157" i="1" a="1"/>
  <c r="D297" i="1" a="1"/>
  <c r="D51" i="1" a="1"/>
  <c r="C242" i="3" a="1"/>
  <c r="C315" i="3" a="1"/>
  <c r="E308" i="3" a="1"/>
  <c r="G132" i="1" a="1"/>
  <c r="E198" i="1" a="1"/>
  <c r="H132" i="1" a="1"/>
  <c r="F297" i="1" a="1"/>
  <c r="C289" i="3" a="1"/>
  <c r="E187" i="3" a="1"/>
  <c r="F135" i="1" a="1"/>
  <c r="F95" i="3" a="1"/>
  <c r="D205" i="3" a="1"/>
  <c r="H55" i="1" a="1"/>
  <c r="F119" i="3" a="1"/>
  <c r="D207" i="1" a="1"/>
  <c r="E313" i="1" a="1"/>
  <c r="E163" i="3" a="1"/>
  <c r="C291" i="1" a="1"/>
  <c r="C247" i="3" a="1"/>
  <c r="D88" i="3" a="1"/>
  <c r="D308" i="3" a="1"/>
  <c r="G330" i="1" a="1"/>
  <c r="G264" i="3" a="1"/>
  <c r="F29" i="1" a="1"/>
  <c r="E269" i="3" a="1"/>
  <c r="F113" i="1" a="1"/>
  <c r="G159" i="3" a="1"/>
  <c r="C231" i="1" a="1"/>
  <c r="G286" i="3" a="1"/>
  <c r="G315" i="1" a="1"/>
  <c r="G187" i="1" a="1"/>
  <c r="C93" i="3" a="1"/>
  <c r="C159" i="3" a="1"/>
  <c r="F93" i="3" a="1"/>
  <c r="F317" i="3" a="1"/>
  <c r="F330" i="1" a="1"/>
  <c r="E77" i="1" a="1"/>
  <c r="D66" i="3" a="1"/>
  <c r="H163" i="1" a="1"/>
  <c r="E25" i="3" a="1"/>
  <c r="H225" i="3" a="1"/>
  <c r="C317" i="1" a="1"/>
  <c r="D245" i="3" a="1"/>
  <c r="G269" i="3" a="1"/>
  <c r="H223" i="3" a="1"/>
  <c r="E121" i="3" a="1"/>
  <c r="C179" i="1" a="1"/>
  <c r="D273" i="1" a="1"/>
  <c r="G29" i="1" a="1"/>
  <c r="H157" i="3" a="1"/>
  <c r="H117" i="3" a="1"/>
  <c r="C223" i="3" a="1"/>
  <c r="F253" i="1" a="1"/>
  <c r="C247" i="1" a="1"/>
  <c r="F209" i="1" a="1"/>
  <c r="E227" i="1" a="1"/>
  <c r="G66" i="3" a="1"/>
  <c r="D3" i="1" a="1"/>
  <c r="E231" i="3" a="1"/>
  <c r="D29" i="1" a="1"/>
  <c r="E297" i="1" a="1"/>
  <c r="F225" i="3" a="1"/>
  <c r="H203" i="1" a="1"/>
  <c r="D141" i="1" a="1"/>
  <c r="F311" i="3" a="1"/>
  <c r="D179" i="3" a="1"/>
  <c r="H49" i="3" a="1"/>
  <c r="C51" i="3" a="1"/>
  <c r="H220" i="3" a="1"/>
  <c r="G245" i="3" a="1"/>
  <c r="H198" i="3" a="1"/>
  <c r="G139" i="1" a="1"/>
  <c r="E163" i="1" a="1"/>
  <c r="F249" i="1" a="1"/>
  <c r="G293" i="3" a="1"/>
  <c r="D44" i="3" a="1"/>
  <c r="C176" i="1" a="1"/>
  <c r="E289" i="3" a="1"/>
  <c r="G251" i="1" a="1"/>
  <c r="D279" i="1" a="1"/>
  <c r="F99" i="3" a="1"/>
  <c r="E11" i="1" a="1"/>
  <c r="H25" i="1" a="1"/>
  <c r="F93" i="1" a="1"/>
  <c r="D154" i="3" a="1"/>
  <c r="D179" i="1" a="1"/>
  <c r="G249" i="3" a="1"/>
  <c r="D205" i="1" a="1"/>
  <c r="F223" i="1" a="1"/>
  <c r="D225" i="1" a="1"/>
  <c r="C253" i="1" a="1"/>
  <c r="G22" i="3" a="1"/>
  <c r="G121" i="1" a="1"/>
  <c r="D99" i="1" a="1"/>
  <c r="H297" i="1" a="1"/>
  <c r="C165" i="1" a="1"/>
  <c r="E53" i="1" a="1"/>
  <c r="E119" i="3" a="1"/>
  <c r="D161" i="3" a="1"/>
  <c r="D187" i="3" a="1"/>
  <c r="F229" i="3" a="1"/>
  <c r="G125" i="1" a="1"/>
  <c r="H71" i="3" a="1"/>
  <c r="E33" i="1" a="1"/>
  <c r="F187" i="3" a="1"/>
  <c r="G223" i="3" a="1"/>
  <c r="F55" i="1" a="1"/>
  <c r="H313" i="1" a="1"/>
  <c r="C249" i="3" a="1"/>
  <c r="H165" i="1" a="1"/>
  <c r="H253" i="1" a="1"/>
  <c r="H181" i="3" a="1"/>
  <c r="D247" i="1" a="1"/>
  <c r="G247" i="1" a="1"/>
  <c r="D22" i="1" a="1"/>
  <c r="H139" i="1" a="1"/>
  <c r="F223" i="3" a="1"/>
  <c r="F15" i="1" a="1"/>
  <c r="C132" i="3" a="1"/>
  <c r="G251" i="3" a="1"/>
  <c r="E179" i="3" a="1"/>
  <c r="D113" i="1" a="1"/>
  <c r="F135" i="3" a="1"/>
  <c r="C97" i="3" a="1"/>
  <c r="F163" i="1" a="1"/>
  <c r="E31" i="3" a="1"/>
  <c r="E31" i="1" a="1"/>
  <c r="G49" i="3" a="1"/>
  <c r="D267" i="3" a="1"/>
  <c r="H73" i="3" a="1"/>
  <c r="G201" i="1" a="1"/>
  <c r="H135" i="1" a="1"/>
  <c r="D119" i="1" a="1"/>
  <c r="D73" i="3" a="1"/>
  <c r="C253" i="3" a="1"/>
  <c r="H75" i="3" a="1"/>
  <c r="F201" i="3" a="1"/>
  <c r="E132" i="1" a="1"/>
  <c r="H11" i="1" a="1"/>
  <c r="C319" i="3" a="1"/>
  <c r="H29" i="1" a="1"/>
  <c r="E209" i="1" a="1"/>
  <c r="H81" i="1" a="1"/>
  <c r="D77" i="1" a="1"/>
  <c r="F257" i="1" a="1"/>
  <c r="C185" i="3" a="1"/>
  <c r="H245" i="1" a="1"/>
  <c r="D117" i="3" a="1"/>
  <c r="G15" i="1" a="1"/>
  <c r="H257" i="1" a="1"/>
  <c r="D139" i="1" a="1"/>
  <c r="E157" i="3" a="1"/>
  <c r="F187" i="1" a="1"/>
  <c r="D15" i="1" a="1"/>
  <c r="D95" i="3" a="1"/>
  <c r="D141" i="3" a="1"/>
  <c r="H319" i="1" a="1"/>
  <c r="G5" i="3" a="1"/>
  <c r="D33" i="1" a="1"/>
  <c r="G121" i="3" a="1"/>
  <c r="D235" i="1" a="1"/>
  <c r="H66" i="1" a="1"/>
  <c r="F113" i="3" a="1"/>
  <c r="F198" i="1" a="1"/>
  <c r="H44" i="3" a="1"/>
  <c r="D55" i="3" a="1"/>
  <c r="C73" i="1" a="1"/>
  <c r="H163" i="3" a="1"/>
  <c r="E88" i="1" a="1"/>
  <c r="E286" i="1" a="1"/>
  <c r="C99" i="1" a="1"/>
  <c r="G231" i="3" a="1"/>
  <c r="C3" i="1" a="1"/>
  <c r="F71" i="1" a="1"/>
  <c r="F179" i="3" a="1"/>
  <c r="E137" i="3" a="1"/>
  <c r="H271" i="3" a="1"/>
  <c r="E245" i="1" a="1"/>
  <c r="C159" i="1" a="1"/>
  <c r="H308" i="3" a="1"/>
  <c r="G59" i="1" a="1"/>
  <c r="D271" i="3" a="1"/>
  <c r="C7" i="1" a="1"/>
  <c r="E51" i="3" a="1"/>
  <c r="H229" i="3" a="1"/>
  <c r="F311" i="1" a="1"/>
  <c r="E97" i="1" a="1"/>
  <c r="H161" i="1" a="1"/>
  <c r="G235" i="1" a="1"/>
  <c r="C55" i="3" a="1"/>
  <c r="H267" i="1" a="1"/>
  <c r="E229" i="3" a="1"/>
  <c r="G69" i="1" a="1"/>
  <c r="G291" i="3" a="1"/>
  <c r="D245" i="1" a="1"/>
  <c r="C22" i="3" a="1"/>
  <c r="H242" i="3" a="1"/>
  <c r="G73" i="1" a="1"/>
  <c r="C135" i="3" a="1"/>
  <c r="E154" i="3" a="1"/>
  <c r="C47" i="3" a="1"/>
  <c r="H269" i="3" a="1"/>
  <c r="H75" i="1" a="1"/>
  <c r="G141" i="3" a="1"/>
  <c r="F53" i="3" a="1"/>
  <c r="D231" i="1" a="1"/>
  <c r="E132" i="3" a="1"/>
  <c r="F22" i="3" a="1"/>
  <c r="C251" i="3" a="1"/>
  <c r="D135" i="3" a="1"/>
  <c r="E185" i="3" a="1"/>
  <c r="H275" i="3" a="1"/>
  <c r="H71" i="1" a="1"/>
  <c r="F88" i="3" a="1"/>
  <c r="F242" i="3" a="1"/>
  <c r="D311" i="1" a="1"/>
  <c r="C154" i="1" a="1"/>
  <c r="D229" i="3" a="1"/>
  <c r="G185" i="3" a="1"/>
  <c r="C95" i="3" a="1"/>
  <c r="H235" i="1" a="1"/>
  <c r="C161" i="1" a="1"/>
  <c r="G257" i="1" a="1"/>
  <c r="H176" i="1" a="1"/>
  <c r="G161" i="1" a="1"/>
  <c r="H7" i="3" a="1"/>
  <c r="E121" i="1" a="1"/>
  <c r="C267" i="3" a="1"/>
  <c r="F9" i="1" a="1"/>
  <c r="F9" i="1" l="1"/>
  <c r="F10" i="1" s="1"/>
  <c r="C267" i="3"/>
  <c r="C268" i="3" s="1"/>
  <c r="C285" i="3" s="1"/>
  <c r="E121" i="1"/>
  <c r="H7" i="3"/>
  <c r="H8" i="3" s="1"/>
  <c r="G161" i="1"/>
  <c r="G162" i="1" s="1"/>
  <c r="H176" i="1"/>
  <c r="H177" i="1" s="1"/>
  <c r="G257" i="1"/>
  <c r="C161" i="1"/>
  <c r="C162" i="1" s="1"/>
  <c r="H235" i="1"/>
  <c r="C95" i="3"/>
  <c r="C96" i="3" s="1"/>
  <c r="G185" i="3"/>
  <c r="G186" i="3" s="1"/>
  <c r="D229" i="3"/>
  <c r="D230" i="3" s="1"/>
  <c r="C154" i="1"/>
  <c r="C155" i="1" s="1"/>
  <c r="D311" i="1"/>
  <c r="D312" i="1" s="1"/>
  <c r="D329" i="1" s="1"/>
  <c r="F242" i="3"/>
  <c r="F243" i="3" s="1"/>
  <c r="F88" i="3"/>
  <c r="F89" i="3" s="1"/>
  <c r="H71" i="1"/>
  <c r="H72" i="1" s="1"/>
  <c r="H275" i="3"/>
  <c r="E185" i="3"/>
  <c r="E186" i="3" s="1"/>
  <c r="D135" i="3"/>
  <c r="D136" i="3" s="1"/>
  <c r="D153" i="3" s="1"/>
  <c r="C251" i="3"/>
  <c r="C252" i="3" s="1"/>
  <c r="F22" i="3"/>
  <c r="F23" i="3" s="1"/>
  <c r="E132" i="3"/>
  <c r="E133" i="3" s="1"/>
  <c r="D231" i="1"/>
  <c r="F53" i="3"/>
  <c r="F54" i="3" s="1"/>
  <c r="G141" i="3"/>
  <c r="G142" i="3" s="1"/>
  <c r="H75" i="1"/>
  <c r="H76" i="1" s="1"/>
  <c r="H269" i="3"/>
  <c r="H270" i="3" s="1"/>
  <c r="C47" i="3"/>
  <c r="C48" i="3" s="1"/>
  <c r="C65" i="3" s="1"/>
  <c r="E154" i="3"/>
  <c r="E155" i="3" s="1"/>
  <c r="C135" i="3"/>
  <c r="C136" i="3" s="1"/>
  <c r="C153" i="3" s="1"/>
  <c r="G73" i="1"/>
  <c r="G74" i="1" s="1"/>
  <c r="H242" i="3"/>
  <c r="H243" i="3" s="1"/>
  <c r="C22" i="3"/>
  <c r="C23" i="3" s="1"/>
  <c r="D245" i="1"/>
  <c r="D246" i="1" s="1"/>
  <c r="D263" i="1" s="1"/>
  <c r="G291" i="3"/>
  <c r="G292" i="3" s="1"/>
  <c r="G69" i="1"/>
  <c r="G70" i="1" s="1"/>
  <c r="G87" i="1" s="1"/>
  <c r="E229" i="3"/>
  <c r="E230" i="3" s="1"/>
  <c r="H267" i="1"/>
  <c r="H268" i="1" s="1"/>
  <c r="H285" i="1" s="1"/>
  <c r="C55" i="3"/>
  <c r="G235" i="1"/>
  <c r="H161" i="1"/>
  <c r="H162" i="1" s="1"/>
  <c r="E97" i="1"/>
  <c r="E98" i="1" s="1"/>
  <c r="F311" i="1"/>
  <c r="F312" i="1" s="1"/>
  <c r="F329" i="1" s="1"/>
  <c r="H229" i="3"/>
  <c r="H230" i="3" s="1"/>
  <c r="E51" i="3"/>
  <c r="E52" i="3" s="1"/>
  <c r="C7" i="1"/>
  <c r="C8" i="1" s="1"/>
  <c r="D271" i="3"/>
  <c r="D272" i="3" s="1"/>
  <c r="G59" i="1"/>
  <c r="H308" i="3"/>
  <c r="H309" i="3" s="1"/>
  <c r="C159" i="1"/>
  <c r="C160" i="1" s="1"/>
  <c r="E245" i="1"/>
  <c r="E246" i="1" s="1"/>
  <c r="E263" i="1" s="1"/>
  <c r="H271" i="3"/>
  <c r="H272" i="3" s="1"/>
  <c r="E137" i="3"/>
  <c r="E138" i="3" s="1"/>
  <c r="F179" i="3"/>
  <c r="F180" i="3" s="1"/>
  <c r="F197" i="3" s="1"/>
  <c r="F71" i="1"/>
  <c r="F72" i="1" s="1"/>
  <c r="C3" i="1"/>
  <c r="C4" i="1" s="1"/>
  <c r="C21" i="1" s="1"/>
  <c r="G231" i="3"/>
  <c r="C99" i="1"/>
  <c r="E286" i="1"/>
  <c r="E287" i="1" s="1"/>
  <c r="E88" i="1"/>
  <c r="E89" i="1" s="1"/>
  <c r="H163" i="3"/>
  <c r="H164" i="3" s="1"/>
  <c r="C73" i="1"/>
  <c r="C74" i="1" s="1"/>
  <c r="D55" i="3"/>
  <c r="H44" i="3"/>
  <c r="H45" i="3" s="1"/>
  <c r="F198" i="1"/>
  <c r="F199" i="1" s="1"/>
  <c r="F113" i="3"/>
  <c r="F114" i="3" s="1"/>
  <c r="F131" i="3" s="1"/>
  <c r="H66" i="1"/>
  <c r="H67" i="1" s="1"/>
  <c r="D235" i="1"/>
  <c r="G121" i="3"/>
  <c r="D33" i="1"/>
  <c r="G5" i="3"/>
  <c r="G6" i="3" s="1"/>
  <c r="H319" i="1"/>
  <c r="D141" i="3"/>
  <c r="D142" i="3" s="1"/>
  <c r="D95" i="3"/>
  <c r="D96" i="3" s="1"/>
  <c r="D15" i="1"/>
  <c r="F187" i="1"/>
  <c r="E157" i="3"/>
  <c r="E158" i="3" s="1"/>
  <c r="E175" i="3" s="1"/>
  <c r="D139" i="1"/>
  <c r="D140" i="1" s="1"/>
  <c r="H257" i="1"/>
  <c r="G15" i="1"/>
  <c r="D117" i="3"/>
  <c r="D118" i="3" s="1"/>
  <c r="H245" i="1"/>
  <c r="H246" i="1" s="1"/>
  <c r="H263" i="1" s="1"/>
  <c r="C185" i="3"/>
  <c r="C186" i="3" s="1"/>
  <c r="F257" i="1"/>
  <c r="D77" i="1"/>
  <c r="H81" i="1"/>
  <c r="E209" i="1"/>
  <c r="H29" i="1"/>
  <c r="H30" i="1" s="1"/>
  <c r="C319" i="3"/>
  <c r="H11" i="1"/>
  <c r="E132" i="1"/>
  <c r="E133" i="1" s="1"/>
  <c r="F201" i="3"/>
  <c r="F202" i="3" s="1"/>
  <c r="F219" i="3" s="1"/>
  <c r="H75" i="3"/>
  <c r="H76" i="3" s="1"/>
  <c r="C253" i="3"/>
  <c r="D73" i="3"/>
  <c r="D74" i="3" s="1"/>
  <c r="D119" i="1"/>
  <c r="D120" i="1" s="1"/>
  <c r="H135" i="1"/>
  <c r="H136" i="1" s="1"/>
  <c r="H153" i="1" s="1"/>
  <c r="G201" i="1"/>
  <c r="G202" i="1" s="1"/>
  <c r="G219" i="1" s="1"/>
  <c r="H73" i="3"/>
  <c r="H74" i="3" s="1"/>
  <c r="D267" i="3"/>
  <c r="D268" i="3" s="1"/>
  <c r="D285" i="3" s="1"/>
  <c r="G49" i="3"/>
  <c r="G50" i="3" s="1"/>
  <c r="E31" i="1"/>
  <c r="E32" i="1" s="1"/>
  <c r="E31" i="3"/>
  <c r="E32" i="3" s="1"/>
  <c r="F163" i="1"/>
  <c r="F164" i="1" s="1"/>
  <c r="C97" i="3"/>
  <c r="C98" i="3" s="1"/>
  <c r="F135" i="3"/>
  <c r="F136" i="3" s="1"/>
  <c r="F153" i="3" s="1"/>
  <c r="D113" i="1"/>
  <c r="D114" i="1" s="1"/>
  <c r="D131" i="1" s="1"/>
  <c r="E179" i="3"/>
  <c r="E180" i="3" s="1"/>
  <c r="E197" i="3" s="1"/>
  <c r="G251" i="3"/>
  <c r="G252" i="3" s="1"/>
  <c r="C132" i="3"/>
  <c r="C133" i="3" s="1"/>
  <c r="F15" i="1"/>
  <c r="F223" i="3"/>
  <c r="F224" i="3" s="1"/>
  <c r="F241" i="3" s="1"/>
  <c r="H139" i="1"/>
  <c r="H140" i="1" s="1"/>
  <c r="D22" i="1"/>
  <c r="D23" i="1" s="1"/>
  <c r="G247" i="1"/>
  <c r="G248" i="1" s="1"/>
  <c r="D247" i="1"/>
  <c r="D248" i="1" s="1"/>
  <c r="H181" i="3"/>
  <c r="H182" i="3" s="1"/>
  <c r="H253" i="1"/>
  <c r="H165" i="1"/>
  <c r="C249" i="3"/>
  <c r="C250" i="3" s="1"/>
  <c r="H313" i="1"/>
  <c r="H314" i="1" s="1"/>
  <c r="F55" i="1"/>
  <c r="G223" i="3"/>
  <c r="G224" i="3" s="1"/>
  <c r="G241" i="3" s="1"/>
  <c r="F187" i="3"/>
  <c r="E33" i="1"/>
  <c r="H71" i="3"/>
  <c r="H72" i="3" s="1"/>
  <c r="G125" i="1"/>
  <c r="F229" i="3"/>
  <c r="F230" i="3" s="1"/>
  <c r="D187" i="3"/>
  <c r="D161" i="3"/>
  <c r="D162" i="3" s="1"/>
  <c r="E119" i="3"/>
  <c r="E120" i="3" s="1"/>
  <c r="E53" i="1"/>
  <c r="E54" i="1" s="1"/>
  <c r="C165" i="1"/>
  <c r="H297" i="1"/>
  <c r="D99" i="1"/>
  <c r="G121" i="1"/>
  <c r="G22" i="3"/>
  <c r="G23" i="3" s="1"/>
  <c r="C253" i="1"/>
  <c r="D225" i="1"/>
  <c r="D226" i="1" s="1"/>
  <c r="F223" i="1"/>
  <c r="F224" i="1" s="1"/>
  <c r="F241" i="1" s="1"/>
  <c r="D205" i="1"/>
  <c r="D206" i="1" s="1"/>
  <c r="G249" i="3"/>
  <c r="G250" i="3" s="1"/>
  <c r="D179" i="1"/>
  <c r="D180" i="1" s="1"/>
  <c r="D197" i="1" s="1"/>
  <c r="D154" i="3"/>
  <c r="D155" i="3" s="1"/>
  <c r="F93" i="1"/>
  <c r="F94" i="1" s="1"/>
  <c r="H25" i="1"/>
  <c r="H26" i="1" s="1"/>
  <c r="H43" i="1" s="1"/>
  <c r="E11" i="1"/>
  <c r="F99" i="3"/>
  <c r="D279" i="1"/>
  <c r="G251" i="1"/>
  <c r="G252" i="1" s="1"/>
  <c r="E289" i="3"/>
  <c r="E290" i="3" s="1"/>
  <c r="E307" i="3" s="1"/>
  <c r="C176" i="1"/>
  <c r="C177" i="1" s="1"/>
  <c r="D44" i="3"/>
  <c r="D45" i="3" s="1"/>
  <c r="G293" i="3"/>
  <c r="G294" i="3" s="1"/>
  <c r="F249" i="1"/>
  <c r="F250" i="1" s="1"/>
  <c r="E163" i="1"/>
  <c r="E164" i="1" s="1"/>
  <c r="G139" i="1"/>
  <c r="G140" i="1" s="1"/>
  <c r="H198" i="3"/>
  <c r="H199" i="3" s="1"/>
  <c r="G245" i="3"/>
  <c r="G246" i="3" s="1"/>
  <c r="G263" i="3" s="1"/>
  <c r="H220" i="3"/>
  <c r="H221" i="3" s="1"/>
  <c r="C51" i="3"/>
  <c r="C52" i="3" s="1"/>
  <c r="H49" i="3"/>
  <c r="H50" i="3" s="1"/>
  <c r="D179" i="3"/>
  <c r="D180" i="3" s="1"/>
  <c r="D197" i="3" s="1"/>
  <c r="F311" i="3"/>
  <c r="F312" i="3" s="1"/>
  <c r="F329" i="3" s="1"/>
  <c r="D141" i="1"/>
  <c r="D142" i="1" s="1"/>
  <c r="H203" i="1"/>
  <c r="H204" i="1" s="1"/>
  <c r="F225" i="3"/>
  <c r="F226" i="3" s="1"/>
  <c r="E297" i="1"/>
  <c r="D29" i="1"/>
  <c r="D30" i="1" s="1"/>
  <c r="E231" i="3"/>
  <c r="D3" i="1"/>
  <c r="D4" i="1" s="1"/>
  <c r="D21" i="1" s="1"/>
  <c r="G66" i="3"/>
  <c r="G67" i="3" s="1"/>
  <c r="E227" i="1"/>
  <c r="E228" i="1" s="1"/>
  <c r="F209" i="1"/>
  <c r="C247" i="1"/>
  <c r="C248" i="1" s="1"/>
  <c r="F253" i="1"/>
  <c r="C223" i="3"/>
  <c r="C224" i="3" s="1"/>
  <c r="C241" i="3" s="1"/>
  <c r="H117" i="3"/>
  <c r="H118" i="3" s="1"/>
  <c r="H157" i="3"/>
  <c r="H158" i="3" s="1"/>
  <c r="H175" i="3" s="1"/>
  <c r="G29" i="1"/>
  <c r="G30" i="1" s="1"/>
  <c r="D273" i="1"/>
  <c r="D274" i="1" s="1"/>
  <c r="C179" i="1"/>
  <c r="C180" i="1" s="1"/>
  <c r="C197" i="1" s="1"/>
  <c r="E121" i="3"/>
  <c r="H223" i="3"/>
  <c r="H224" i="3" s="1"/>
  <c r="H241" i="3" s="1"/>
  <c r="G269" i="3"/>
  <c r="G270" i="3" s="1"/>
  <c r="D245" i="3"/>
  <c r="D246" i="3" s="1"/>
  <c r="D263" i="3" s="1"/>
  <c r="C317" i="1"/>
  <c r="C318" i="1" s="1"/>
  <c r="H225" i="3"/>
  <c r="H226" i="3" s="1"/>
  <c r="E25" i="3"/>
  <c r="E26" i="3" s="1"/>
  <c r="H163" i="1"/>
  <c r="H164" i="1" s="1"/>
  <c r="D66" i="3"/>
  <c r="D67" i="3" s="1"/>
  <c r="E77" i="1"/>
  <c r="F330" i="1"/>
  <c r="F331" i="1" s="1"/>
  <c r="F317" i="3"/>
  <c r="F318" i="3" s="1"/>
  <c r="F93" i="3"/>
  <c r="F94" i="3" s="1"/>
  <c r="C159" i="3"/>
  <c r="C160" i="3" s="1"/>
  <c r="C93" i="3"/>
  <c r="C94" i="3" s="1"/>
  <c r="G187" i="1"/>
  <c r="G315" i="1"/>
  <c r="G316" i="1" s="1"/>
  <c r="G286" i="3"/>
  <c r="G287" i="3" s="1"/>
  <c r="C231" i="1"/>
  <c r="G159" i="3"/>
  <c r="G160" i="3" s="1"/>
  <c r="F113" i="1"/>
  <c r="F114" i="1" s="1"/>
  <c r="F131" i="1" s="1"/>
  <c r="E269" i="3"/>
  <c r="E270" i="3" s="1"/>
  <c r="F29" i="1"/>
  <c r="F30" i="1" s="1"/>
  <c r="G264" i="3"/>
  <c r="G265" i="3" s="1"/>
  <c r="G330" i="1"/>
  <c r="G331" i="1" s="1"/>
  <c r="D308" i="3"/>
  <c r="D309" i="3" s="1"/>
  <c r="D88" i="3"/>
  <c r="D89" i="3" s="1"/>
  <c r="C247" i="3"/>
  <c r="C248" i="3" s="1"/>
  <c r="C291" i="1"/>
  <c r="C292" i="1" s="1"/>
  <c r="E163" i="3"/>
  <c r="E164" i="3" s="1"/>
  <c r="E313" i="1"/>
  <c r="E314" i="1" s="1"/>
  <c r="D207" i="1"/>
  <c r="D208" i="1" s="1"/>
  <c r="F119" i="3"/>
  <c r="F120" i="3" s="1"/>
  <c r="H55" i="1"/>
  <c r="D205" i="3"/>
  <c r="D206" i="3" s="1"/>
  <c r="F95" i="3"/>
  <c r="F96" i="3" s="1"/>
  <c r="F135" i="1"/>
  <c r="F136" i="1" s="1"/>
  <c r="F153" i="1" s="1"/>
  <c r="E187" i="3"/>
  <c r="C289" i="3"/>
  <c r="C290" i="3" s="1"/>
  <c r="C307" i="3" s="1"/>
  <c r="F297" i="1"/>
  <c r="H132" i="1"/>
  <c r="H133" i="1" s="1"/>
  <c r="E198" i="1"/>
  <c r="E199" i="1" s="1"/>
  <c r="G132" i="1"/>
  <c r="G133" i="1" s="1"/>
  <c r="E308" i="3"/>
  <c r="E309" i="3" s="1"/>
  <c r="C315" i="3"/>
  <c r="C316" i="3" s="1"/>
  <c r="C242" i="3"/>
  <c r="C243" i="3" s="1"/>
  <c r="D51" i="1"/>
  <c r="D52" i="1" s="1"/>
  <c r="D297" i="1"/>
  <c r="E157" i="1"/>
  <c r="E158" i="1" s="1"/>
  <c r="E175" i="1" s="1"/>
  <c r="H176" i="3"/>
  <c r="H177" i="3" s="1"/>
  <c r="H147" i="1"/>
  <c r="F71" i="3"/>
  <c r="F72" i="3" s="1"/>
  <c r="C141" i="1"/>
  <c r="C142" i="1" s="1"/>
  <c r="D55" i="1"/>
  <c r="E179" i="1"/>
  <c r="E180" i="1" s="1"/>
  <c r="E197" i="1" s="1"/>
  <c r="E249" i="1"/>
  <c r="E250" i="1" s="1"/>
  <c r="G157" i="3"/>
  <c r="G158" i="3" s="1"/>
  <c r="G175" i="3" s="1"/>
  <c r="G247" i="3"/>
  <c r="G248" i="3" s="1"/>
  <c r="H311" i="3"/>
  <c r="H312" i="3" s="1"/>
  <c r="H329" i="3" s="1"/>
  <c r="H245" i="3"/>
  <c r="H246" i="3" s="1"/>
  <c r="H263" i="3" s="1"/>
  <c r="H135" i="3"/>
  <c r="H136" i="3" s="1"/>
  <c r="H153" i="3" s="1"/>
  <c r="C157" i="3"/>
  <c r="C158" i="3" s="1"/>
  <c r="C175" i="3" s="1"/>
  <c r="D157" i="3"/>
  <c r="D158" i="3" s="1"/>
  <c r="D175" i="3" s="1"/>
  <c r="F213" i="1"/>
  <c r="D115" i="1"/>
  <c r="D116" i="1" s="1"/>
  <c r="G267" i="3"/>
  <c r="G268" i="3" s="1"/>
  <c r="G285" i="3" s="1"/>
  <c r="F176" i="1"/>
  <c r="F177" i="1" s="1"/>
  <c r="D181" i="3"/>
  <c r="D182" i="3" s="1"/>
  <c r="C75" i="3"/>
  <c r="C76" i="3" s="1"/>
  <c r="C297" i="3"/>
  <c r="E7" i="1"/>
  <c r="E8" i="1" s="1"/>
  <c r="F141" i="1"/>
  <c r="F142" i="1" s="1"/>
  <c r="D315" i="1"/>
  <c r="D316" i="1" s="1"/>
  <c r="G44" i="1"/>
  <c r="G45" i="1" s="1"/>
  <c r="F73" i="1"/>
  <c r="F74" i="1" s="1"/>
  <c r="E205" i="1"/>
  <c r="E206" i="1" s="1"/>
  <c r="E295" i="3"/>
  <c r="E296" i="3" s="1"/>
  <c r="C117" i="3"/>
  <c r="C118" i="3" s="1"/>
  <c r="C143" i="1"/>
  <c r="C201" i="1"/>
  <c r="C202" i="1" s="1"/>
  <c r="C219" i="1" s="1"/>
  <c r="G110" i="1"/>
  <c r="G111" i="1" s="1"/>
  <c r="G213" i="1"/>
  <c r="G311" i="3"/>
  <c r="G312" i="3" s="1"/>
  <c r="G329" i="3" s="1"/>
  <c r="C69" i="3"/>
  <c r="C70" i="3" s="1"/>
  <c r="C87" i="3" s="1"/>
  <c r="C119" i="3"/>
  <c r="C120" i="3" s="1"/>
  <c r="D176" i="1"/>
  <c r="D177" i="1" s="1"/>
  <c r="G191" i="1"/>
  <c r="G291" i="1"/>
  <c r="G292" i="1" s="1"/>
  <c r="G147" i="1"/>
  <c r="F289" i="3"/>
  <c r="F290" i="3" s="1"/>
  <c r="F307" i="3" s="1"/>
  <c r="C301" i="1"/>
  <c r="G223" i="1"/>
  <c r="G224" i="1" s="1"/>
  <c r="G241" i="1" s="1"/>
  <c r="H119" i="1"/>
  <c r="H120" i="1" s="1"/>
  <c r="D201" i="1"/>
  <c r="D202" i="1" s="1"/>
  <c r="D219" i="1" s="1"/>
  <c r="H53" i="3"/>
  <c r="H54" i="3" s="1"/>
  <c r="D22" i="3"/>
  <c r="D23" i="3" s="1"/>
  <c r="C66" i="1"/>
  <c r="C67" i="1" s="1"/>
  <c r="F249" i="3"/>
  <c r="F250" i="3" s="1"/>
  <c r="D37" i="1"/>
  <c r="D9" i="1"/>
  <c r="D10" i="1" s="1"/>
  <c r="E253" i="3"/>
  <c r="E291" i="1"/>
  <c r="E292" i="1" s="1"/>
  <c r="C269" i="3"/>
  <c r="C270" i="3" s="1"/>
  <c r="E207" i="1"/>
  <c r="E208" i="1" s="1"/>
  <c r="F247" i="1"/>
  <c r="F248" i="1" s="1"/>
  <c r="H159" i="1"/>
  <c r="H160" i="1" s="1"/>
  <c r="F132" i="3"/>
  <c r="F133" i="3" s="1"/>
  <c r="D33" i="3"/>
  <c r="D275" i="3"/>
  <c r="G205" i="1"/>
  <c r="G206" i="1" s="1"/>
  <c r="D251" i="1"/>
  <c r="D252" i="1" s="1"/>
  <c r="E154" i="1"/>
  <c r="E155" i="1" s="1"/>
  <c r="H31" i="3"/>
  <c r="H32" i="3" s="1"/>
  <c r="G110" i="3"/>
  <c r="G111" i="3" s="1"/>
  <c r="D319" i="3"/>
  <c r="F5" i="3"/>
  <c r="F6" i="3" s="1"/>
  <c r="D5" i="1"/>
  <c r="D6" i="1" s="1"/>
  <c r="F51" i="1"/>
  <c r="F52" i="1" s="1"/>
  <c r="F143" i="1"/>
  <c r="G81" i="1"/>
  <c r="C161" i="3"/>
  <c r="C162" i="3" s="1"/>
  <c r="E5" i="3"/>
  <c r="E6" i="3" s="1"/>
  <c r="G88" i="3"/>
  <c r="G89" i="3" s="1"/>
  <c r="G289" i="1"/>
  <c r="G290" i="1" s="1"/>
  <c r="G307" i="1" s="1"/>
  <c r="F231" i="1"/>
  <c r="G91" i="3"/>
  <c r="G92" i="3" s="1"/>
  <c r="G109" i="3" s="1"/>
  <c r="F207" i="1"/>
  <c r="F208" i="1" s="1"/>
  <c r="E47" i="1"/>
  <c r="E48" i="1" s="1"/>
  <c r="E65" i="1" s="1"/>
  <c r="D47" i="1"/>
  <c r="D48" i="1" s="1"/>
  <c r="D65" i="1" s="1"/>
  <c r="D253" i="1"/>
  <c r="E125" i="1"/>
  <c r="G295" i="3"/>
  <c r="G296" i="3" s="1"/>
  <c r="H269" i="1"/>
  <c r="H270" i="1" s="1"/>
  <c r="D267" i="1"/>
  <c r="D268" i="1" s="1"/>
  <c r="D285" i="1" s="1"/>
  <c r="C209" i="1"/>
  <c r="E93" i="1"/>
  <c r="E94" i="1" s="1"/>
  <c r="C293" i="3"/>
  <c r="C294" i="3" s="1"/>
  <c r="C225" i="3"/>
  <c r="C226" i="3" s="1"/>
  <c r="G154" i="3"/>
  <c r="G155" i="3" s="1"/>
  <c r="C297" i="1"/>
  <c r="H141" i="1"/>
  <c r="H142" i="1" s="1"/>
  <c r="H44" i="1"/>
  <c r="H45" i="1" s="1"/>
  <c r="F207" i="3"/>
  <c r="F208" i="3" s="1"/>
  <c r="E91" i="1"/>
  <c r="E92" i="1" s="1"/>
  <c r="E109" i="1" s="1"/>
  <c r="C5" i="1"/>
  <c r="C6" i="1" s="1"/>
  <c r="G264" i="1"/>
  <c r="G265" i="1" s="1"/>
  <c r="H293" i="1"/>
  <c r="H294" i="1" s="1"/>
  <c r="E165" i="3"/>
  <c r="C49" i="1"/>
  <c r="C50" i="1" s="1"/>
  <c r="D249" i="3"/>
  <c r="D250" i="3" s="1"/>
  <c r="D223" i="3"/>
  <c r="D224" i="3" s="1"/>
  <c r="D241" i="3" s="1"/>
  <c r="F69" i="1"/>
  <c r="F70" i="1" s="1"/>
  <c r="F87" i="1" s="1"/>
  <c r="G267" i="1"/>
  <c r="G268" i="1" s="1"/>
  <c r="G285" i="1" s="1"/>
  <c r="D242" i="3"/>
  <c r="D243" i="3" s="1"/>
  <c r="D51" i="3"/>
  <c r="D52" i="3" s="1"/>
  <c r="G245" i="1"/>
  <c r="G246" i="1" s="1"/>
  <c r="G263" i="1" s="1"/>
  <c r="F143" i="3"/>
  <c r="F295" i="1"/>
  <c r="F296" i="1" s="1"/>
  <c r="F183" i="3"/>
  <c r="F184" i="3" s="1"/>
  <c r="G3" i="1"/>
  <c r="G4" i="1" s="1"/>
  <c r="G21" i="1" s="1"/>
  <c r="G47" i="1"/>
  <c r="G48" i="1" s="1"/>
  <c r="G65" i="1" s="1"/>
  <c r="C308" i="1"/>
  <c r="C309" i="1" s="1"/>
  <c r="H201" i="3"/>
  <c r="H202" i="3" s="1"/>
  <c r="H219" i="3" s="1"/>
  <c r="D269" i="3"/>
  <c r="D270" i="3" s="1"/>
  <c r="C295" i="3"/>
  <c r="C296" i="3" s="1"/>
  <c r="C99" i="3"/>
  <c r="E297" i="3"/>
  <c r="D223" i="1"/>
  <c r="D224" i="1" s="1"/>
  <c r="D241" i="1" s="1"/>
  <c r="F139" i="1"/>
  <c r="F140" i="1" s="1"/>
  <c r="C139" i="3"/>
  <c r="C140" i="3" s="1"/>
  <c r="C183" i="3"/>
  <c r="C184" i="3" s="1"/>
  <c r="E3" i="3"/>
  <c r="E4" i="3" s="1"/>
  <c r="E21" i="3" s="1"/>
  <c r="D143" i="3"/>
  <c r="G5" i="1"/>
  <c r="G6" i="1" s="1"/>
  <c r="D176" i="3"/>
  <c r="D177" i="3" s="1"/>
  <c r="C25" i="3"/>
  <c r="C26" i="3" s="1"/>
  <c r="F245" i="3"/>
  <c r="F246" i="3" s="1"/>
  <c r="F263" i="3" s="1"/>
  <c r="D66" i="1"/>
  <c r="D67" i="1" s="1"/>
  <c r="H137" i="3"/>
  <c r="H138" i="3" s="1"/>
  <c r="F88" i="1"/>
  <c r="F89" i="1" s="1"/>
  <c r="F275" i="3"/>
  <c r="F11" i="1"/>
  <c r="H115" i="1"/>
  <c r="H116" i="1" s="1"/>
  <c r="E33" i="3"/>
  <c r="C163" i="1"/>
  <c r="C164" i="1" s="1"/>
  <c r="E235" i="1"/>
  <c r="C295" i="1"/>
  <c r="C296" i="1" s="1"/>
  <c r="C242" i="1"/>
  <c r="C243" i="1" s="1"/>
  <c r="G229" i="1"/>
  <c r="G230" i="1" s="1"/>
  <c r="F229" i="1"/>
  <c r="F230" i="1" s="1"/>
  <c r="F264" i="1"/>
  <c r="F265" i="1" s="1"/>
  <c r="C231" i="3"/>
  <c r="F163" i="3"/>
  <c r="F164" i="3" s="1"/>
  <c r="H69" i="1"/>
  <c r="H70" i="1" s="1"/>
  <c r="H87" i="1" s="1"/>
  <c r="E198" i="3"/>
  <c r="E199" i="3" s="1"/>
  <c r="D163" i="3"/>
  <c r="D164" i="3" s="1"/>
  <c r="F279" i="1"/>
  <c r="D220" i="1"/>
  <c r="D221" i="1" s="1"/>
  <c r="F286" i="3"/>
  <c r="F287" i="3" s="1"/>
  <c r="F9" i="3"/>
  <c r="F10" i="3" s="1"/>
  <c r="H5" i="3"/>
  <c r="H6" i="3" s="1"/>
  <c r="C273" i="3"/>
  <c r="C274" i="3" s="1"/>
  <c r="F25" i="3"/>
  <c r="F26" i="3" s="1"/>
  <c r="D330" i="1"/>
  <c r="D331" i="1" s="1"/>
  <c r="E15" i="1"/>
  <c r="H286" i="3"/>
  <c r="H287" i="3" s="1"/>
  <c r="H247" i="1"/>
  <c r="H248" i="1" s="1"/>
  <c r="H323" i="1"/>
  <c r="E315" i="1"/>
  <c r="E316" i="1" s="1"/>
  <c r="D161" i="1"/>
  <c r="D162" i="1" s="1"/>
  <c r="G77" i="3"/>
  <c r="H293" i="3"/>
  <c r="H294" i="3" s="1"/>
  <c r="H22" i="3"/>
  <c r="H23" i="3" s="1"/>
  <c r="H242" i="1"/>
  <c r="H243" i="1" s="1"/>
  <c r="F267" i="1"/>
  <c r="F268" i="1" s="1"/>
  <c r="F285" i="1" s="1"/>
  <c r="C115" i="3"/>
  <c r="C116" i="3" s="1"/>
  <c r="D137" i="3"/>
  <c r="D138" i="3" s="1"/>
  <c r="C220" i="3"/>
  <c r="C221" i="3" s="1"/>
  <c r="D249" i="1"/>
  <c r="D250" i="1" s="1"/>
  <c r="G273" i="3"/>
  <c r="G274" i="3" s="1"/>
  <c r="G119" i="1"/>
  <c r="G120" i="1" s="1"/>
  <c r="H27" i="1"/>
  <c r="H28" i="1" s="1"/>
  <c r="F77" i="1"/>
  <c r="D264" i="1"/>
  <c r="D265" i="1" s="1"/>
  <c r="E291" i="3"/>
  <c r="E292" i="3" s="1"/>
  <c r="C139" i="1"/>
  <c r="C140" i="1" s="1"/>
  <c r="D93" i="3"/>
  <c r="D94" i="3" s="1"/>
  <c r="H157" i="1"/>
  <c r="H158" i="1" s="1"/>
  <c r="H175" i="1" s="1"/>
  <c r="E245" i="3"/>
  <c r="E246" i="3" s="1"/>
  <c r="E263" i="3" s="1"/>
  <c r="F69" i="3"/>
  <c r="F70" i="3" s="1"/>
  <c r="F87" i="3" s="1"/>
  <c r="E225" i="3"/>
  <c r="E226" i="3" s="1"/>
  <c r="D198" i="3"/>
  <c r="D199" i="3" s="1"/>
  <c r="E242" i="1"/>
  <c r="E243" i="1" s="1"/>
  <c r="D25" i="3"/>
  <c r="D26" i="3" s="1"/>
  <c r="D125" i="1"/>
  <c r="D207" i="3"/>
  <c r="D208" i="3" s="1"/>
  <c r="H207" i="3"/>
  <c r="H208" i="3" s="1"/>
  <c r="G117" i="3"/>
  <c r="G118" i="3" s="1"/>
  <c r="F319" i="3"/>
  <c r="G185" i="1"/>
  <c r="G186" i="1" s="1"/>
  <c r="G207" i="3"/>
  <c r="G208" i="3" s="1"/>
  <c r="G97" i="1"/>
  <c r="G98" i="1" s="1"/>
  <c r="F77" i="3"/>
  <c r="F185" i="1"/>
  <c r="F186" i="1" s="1"/>
  <c r="G293" i="1"/>
  <c r="G294" i="1" s="1"/>
  <c r="F253" i="3"/>
  <c r="H301" i="1"/>
  <c r="G77" i="1"/>
  <c r="H231" i="3"/>
  <c r="F33" i="1"/>
  <c r="G253" i="3"/>
  <c r="D157" i="1"/>
  <c r="D158" i="1" s="1"/>
  <c r="D175" i="1" s="1"/>
  <c r="G99" i="3"/>
  <c r="H73" i="1"/>
  <c r="H74" i="1" s="1"/>
  <c r="C55" i="1"/>
  <c r="F308" i="1"/>
  <c r="F309" i="1" s="1"/>
  <c r="D317" i="1"/>
  <c r="D318" i="1" s="1"/>
  <c r="E203" i="1"/>
  <c r="E204" i="1" s="1"/>
  <c r="G69" i="3"/>
  <c r="G70" i="3" s="1"/>
  <c r="G87" i="3" s="1"/>
  <c r="H223" i="1"/>
  <c r="H224" i="1" s="1"/>
  <c r="H241" i="1" s="1"/>
  <c r="G297" i="1"/>
  <c r="C203" i="3"/>
  <c r="C204" i="3" s="1"/>
  <c r="C185" i="1"/>
  <c r="C186" i="1" s="1"/>
  <c r="G231" i="1"/>
  <c r="D97" i="1"/>
  <c r="D98" i="1" s="1"/>
  <c r="D71" i="3"/>
  <c r="D72" i="3" s="1"/>
  <c r="G209" i="3"/>
  <c r="E209" i="3"/>
  <c r="G25" i="1"/>
  <c r="G26" i="1" s="1"/>
  <c r="G43" i="1" s="1"/>
  <c r="H15" i="1"/>
  <c r="G37" i="1"/>
  <c r="F3" i="3"/>
  <c r="F4" i="3" s="1"/>
  <c r="F21" i="3" s="1"/>
  <c r="F251" i="1"/>
  <c r="F252" i="1" s="1"/>
  <c r="H315" i="1"/>
  <c r="H316" i="1" s="1"/>
  <c r="G135" i="3"/>
  <c r="G136" i="3" s="1"/>
  <c r="G153" i="3" s="1"/>
  <c r="G49" i="1"/>
  <c r="G50" i="1" s="1"/>
  <c r="D231" i="3"/>
  <c r="H213" i="1"/>
  <c r="G31" i="3"/>
  <c r="G32" i="3" s="1"/>
  <c r="F235" i="1"/>
  <c r="G317" i="1"/>
  <c r="G318" i="1" s="1"/>
  <c r="D99" i="3"/>
  <c r="D5" i="3"/>
  <c r="D6" i="3" s="1"/>
  <c r="E117" i="3"/>
  <c r="E118" i="3" s="1"/>
  <c r="G225" i="3"/>
  <c r="G226" i="3" s="1"/>
  <c r="D293" i="3"/>
  <c r="D294" i="3" s="1"/>
  <c r="G99" i="1"/>
  <c r="H93" i="3"/>
  <c r="H94" i="3" s="1"/>
  <c r="F27" i="3"/>
  <c r="F28" i="3" s="1"/>
  <c r="D121" i="1"/>
  <c r="H119" i="3"/>
  <c r="H120" i="3" s="1"/>
  <c r="G289" i="3"/>
  <c r="G290" i="3" s="1"/>
  <c r="G307" i="3" s="1"/>
  <c r="F51" i="3"/>
  <c r="F52" i="3" s="1"/>
  <c r="E207" i="3"/>
  <c r="E208" i="3" s="1"/>
  <c r="H264" i="1"/>
  <c r="H265" i="1" s="1"/>
  <c r="C44" i="3"/>
  <c r="C45" i="3" s="1"/>
  <c r="E293" i="1"/>
  <c r="E294" i="1" s="1"/>
  <c r="D225" i="3"/>
  <c r="D226" i="3" s="1"/>
  <c r="F159" i="1"/>
  <c r="F160" i="1" s="1"/>
  <c r="F139" i="3"/>
  <c r="F140" i="3" s="1"/>
  <c r="H97" i="3"/>
  <c r="H98" i="3" s="1"/>
  <c r="G132" i="3"/>
  <c r="G133" i="3" s="1"/>
  <c r="H249" i="3"/>
  <c r="H250" i="3" s="1"/>
  <c r="E59" i="1"/>
  <c r="C245" i="3"/>
  <c r="C246" i="3" s="1"/>
  <c r="C263" i="3" s="1"/>
  <c r="C181" i="1"/>
  <c r="C182" i="1" s="1"/>
  <c r="E27" i="1"/>
  <c r="E28" i="1" s="1"/>
  <c r="F137" i="1"/>
  <c r="F138" i="1" s="1"/>
  <c r="C201" i="3"/>
  <c r="C202" i="3" s="1"/>
  <c r="C219" i="3" s="1"/>
  <c r="F7" i="1"/>
  <c r="F8" i="1" s="1"/>
  <c r="C311" i="3"/>
  <c r="C312" i="3" s="1"/>
  <c r="C329" i="3" s="1"/>
  <c r="E227" i="3"/>
  <c r="E228" i="3" s="1"/>
  <c r="C319" i="1"/>
  <c r="D227" i="1"/>
  <c r="D228" i="1" s="1"/>
  <c r="H88" i="3"/>
  <c r="H89" i="3" s="1"/>
  <c r="D201" i="3"/>
  <c r="D202" i="3" s="1"/>
  <c r="D219" i="3" s="1"/>
  <c r="H251" i="1"/>
  <c r="H252" i="1" s="1"/>
  <c r="G249" i="1"/>
  <c r="G250" i="1" s="1"/>
  <c r="E159" i="1"/>
  <c r="E160" i="1" s="1"/>
  <c r="E289" i="1"/>
  <c r="E290" i="1" s="1"/>
  <c r="E307" i="1" s="1"/>
  <c r="H154" i="1"/>
  <c r="H155" i="1" s="1"/>
  <c r="G25" i="3"/>
  <c r="G26" i="3" s="1"/>
  <c r="E225" i="1"/>
  <c r="E226" i="1" s="1"/>
  <c r="E141" i="1"/>
  <c r="E142" i="1" s="1"/>
  <c r="D311" i="3"/>
  <c r="D312" i="3" s="1"/>
  <c r="D329" i="3" s="1"/>
  <c r="E143" i="1"/>
  <c r="H179" i="1"/>
  <c r="H180" i="1" s="1"/>
  <c r="H197" i="1" s="1"/>
  <c r="E115" i="1"/>
  <c r="E116" i="1" s="1"/>
  <c r="F183" i="1"/>
  <c r="F184" i="1" s="1"/>
  <c r="H3" i="3"/>
  <c r="H4" i="3" s="1"/>
  <c r="H21" i="3" s="1"/>
  <c r="C271" i="1"/>
  <c r="C272" i="1" s="1"/>
  <c r="D227" i="3"/>
  <c r="D228" i="3" s="1"/>
  <c r="H187" i="3"/>
  <c r="H3" i="1"/>
  <c r="H4" i="1" s="1"/>
  <c r="H21" i="1" s="1"/>
  <c r="C286" i="3"/>
  <c r="C287" i="3" s="1"/>
  <c r="C69" i="1"/>
  <c r="C70" i="1" s="1"/>
  <c r="C87" i="1" s="1"/>
  <c r="H249" i="1"/>
  <c r="H250" i="1" s="1"/>
  <c r="D308" i="1"/>
  <c r="D309" i="1" s="1"/>
  <c r="F269" i="1"/>
  <c r="F270" i="1" s="1"/>
  <c r="H55" i="3"/>
  <c r="E29" i="3"/>
  <c r="E30" i="3" s="1"/>
  <c r="G253" i="1"/>
  <c r="G27" i="1"/>
  <c r="G28" i="1" s="1"/>
  <c r="E275" i="1"/>
  <c r="E75" i="3"/>
  <c r="E76" i="3" s="1"/>
  <c r="F66" i="3"/>
  <c r="F67" i="3" s="1"/>
  <c r="F121" i="1"/>
  <c r="H97" i="1"/>
  <c r="H98" i="1" s="1"/>
  <c r="D110" i="1"/>
  <c r="D111" i="1" s="1"/>
  <c r="G179" i="1"/>
  <c r="G180" i="1" s="1"/>
  <c r="G197" i="1" s="1"/>
  <c r="H132" i="3"/>
  <c r="H133" i="3" s="1"/>
  <c r="G163" i="3"/>
  <c r="G164" i="3" s="1"/>
  <c r="E47" i="3"/>
  <c r="E48" i="3" s="1"/>
  <c r="E65" i="3" s="1"/>
  <c r="G51" i="3"/>
  <c r="G52" i="3" s="1"/>
  <c r="G113" i="1"/>
  <c r="G114" i="1" s="1"/>
  <c r="G131" i="1" s="1"/>
  <c r="D209" i="1"/>
  <c r="C31" i="1"/>
  <c r="C32" i="1" s="1"/>
  <c r="G220" i="1"/>
  <c r="G221" i="1" s="1"/>
  <c r="G22" i="1"/>
  <c r="G23" i="1" s="1"/>
  <c r="C75" i="1"/>
  <c r="C76" i="1" s="1"/>
  <c r="H209" i="3"/>
  <c r="E330" i="3"/>
  <c r="E331" i="3" s="1"/>
  <c r="D44" i="1"/>
  <c r="D45" i="1" s="1"/>
  <c r="C245" i="1"/>
  <c r="C246" i="1" s="1"/>
  <c r="C263" i="1" s="1"/>
  <c r="D75" i="1"/>
  <c r="D76" i="1" s="1"/>
  <c r="D313" i="1"/>
  <c r="D314" i="1" s="1"/>
  <c r="C275" i="3"/>
  <c r="E53" i="3"/>
  <c r="E54" i="3" s="1"/>
  <c r="H273" i="3"/>
  <c r="H274" i="3" s="1"/>
  <c r="H291" i="1"/>
  <c r="H292" i="1" s="1"/>
  <c r="C9" i="3"/>
  <c r="C10" i="3" s="1"/>
  <c r="D203" i="1"/>
  <c r="D204" i="1" s="1"/>
  <c r="C91" i="3"/>
  <c r="C92" i="3" s="1"/>
  <c r="C109" i="3" s="1"/>
  <c r="C191" i="1"/>
  <c r="G53" i="3"/>
  <c r="G54" i="3" s="1"/>
  <c r="H95" i="1"/>
  <c r="H96" i="1" s="1"/>
  <c r="E273" i="1"/>
  <c r="E274" i="1" s="1"/>
  <c r="C121" i="3"/>
  <c r="D154" i="1"/>
  <c r="D155" i="1" s="1"/>
  <c r="E201" i="3"/>
  <c r="E202" i="3" s="1"/>
  <c r="E219" i="3" s="1"/>
  <c r="G301" i="1"/>
  <c r="E308" i="1"/>
  <c r="E309" i="1" s="1"/>
  <c r="D323" i="1"/>
  <c r="H91" i="3"/>
  <c r="H92" i="3" s="1"/>
  <c r="H109" i="3" s="1"/>
  <c r="D95" i="1"/>
  <c r="D96" i="1" s="1"/>
  <c r="D187" i="1"/>
  <c r="G27" i="3"/>
  <c r="G28" i="3" s="1"/>
  <c r="E220" i="1"/>
  <c r="E221" i="1" s="1"/>
  <c r="E249" i="3"/>
  <c r="E250" i="3" s="1"/>
  <c r="E313" i="3"/>
  <c r="E314" i="3" s="1"/>
  <c r="F33" i="3"/>
  <c r="H125" i="1"/>
  <c r="E49" i="1"/>
  <c r="E50" i="1" s="1"/>
  <c r="G115" i="3"/>
  <c r="G116" i="3" s="1"/>
  <c r="H295" i="3"/>
  <c r="H296" i="3" s="1"/>
  <c r="F165" i="3"/>
  <c r="F267" i="3"/>
  <c r="F268" i="3" s="1"/>
  <c r="F285" i="3" s="1"/>
  <c r="E135" i="1"/>
  <c r="E136" i="1" s="1"/>
  <c r="E153" i="1" s="1"/>
  <c r="C103" i="1"/>
  <c r="D103" i="1"/>
  <c r="H319" i="3"/>
  <c r="C110" i="1"/>
  <c r="C111" i="1" s="1"/>
  <c r="C141" i="3"/>
  <c r="C142" i="3" s="1"/>
  <c r="G157" i="1"/>
  <c r="G158" i="1" s="1"/>
  <c r="G175" i="1" s="1"/>
  <c r="E69" i="1"/>
  <c r="E70" i="1" s="1"/>
  <c r="E87" i="1" s="1"/>
  <c r="F44" i="1"/>
  <c r="F45" i="1" s="1"/>
  <c r="H31" i="1"/>
  <c r="H32" i="1" s="1"/>
  <c r="F286" i="1"/>
  <c r="F287" i="1" s="1"/>
  <c r="F231" i="3"/>
  <c r="D97" i="3"/>
  <c r="D98" i="3" s="1"/>
  <c r="C317" i="3"/>
  <c r="C318" i="3" s="1"/>
  <c r="F201" i="1"/>
  <c r="F202" i="1" s="1"/>
  <c r="F219" i="1" s="1"/>
  <c r="E279" i="1"/>
  <c r="F220" i="1"/>
  <c r="F221" i="1" s="1"/>
  <c r="G51" i="1"/>
  <c r="G52" i="1" s="1"/>
  <c r="D143" i="1"/>
  <c r="E165" i="1"/>
  <c r="E37" i="1"/>
  <c r="D29" i="3"/>
  <c r="D30" i="3" s="1"/>
  <c r="D251" i="3"/>
  <c r="D252" i="3" s="1"/>
  <c r="E223" i="1"/>
  <c r="E224" i="1" s="1"/>
  <c r="E241" i="1" s="1"/>
  <c r="D159" i="1"/>
  <c r="D160" i="1" s="1"/>
  <c r="F205" i="3"/>
  <c r="F206" i="3" s="1"/>
  <c r="E267" i="3"/>
  <c r="E268" i="3" s="1"/>
  <c r="E285" i="3" s="1"/>
  <c r="E55" i="1"/>
  <c r="G137" i="3"/>
  <c r="G138" i="3" s="1"/>
  <c r="C279" i="1"/>
  <c r="E271" i="3"/>
  <c r="E272" i="3" s="1"/>
  <c r="C71" i="1"/>
  <c r="C72" i="1" s="1"/>
  <c r="H289" i="1"/>
  <c r="H290" i="1" s="1"/>
  <c r="H307" i="1" s="1"/>
  <c r="H143" i="1"/>
  <c r="C198" i="3"/>
  <c r="C199" i="3" s="1"/>
  <c r="G97" i="3"/>
  <c r="G98" i="3" s="1"/>
  <c r="H187" i="1"/>
  <c r="D185" i="3"/>
  <c r="D186" i="3" s="1"/>
  <c r="F191" i="1"/>
  <c r="C207" i="1"/>
  <c r="C208" i="1" s="1"/>
  <c r="F110" i="1"/>
  <c r="F111" i="1" s="1"/>
  <c r="E91" i="3"/>
  <c r="E92" i="3" s="1"/>
  <c r="E109" i="3" s="1"/>
  <c r="G273" i="1"/>
  <c r="G274" i="1" s="1"/>
  <c r="G205" i="3"/>
  <c r="G206" i="3" s="1"/>
  <c r="F301" i="1"/>
  <c r="E251" i="1"/>
  <c r="E252" i="1" s="1"/>
  <c r="G33" i="1"/>
  <c r="E257" i="1"/>
  <c r="E176" i="3"/>
  <c r="E177" i="3" s="1"/>
  <c r="D271" i="1"/>
  <c r="D272" i="1" s="1"/>
  <c r="H251" i="3"/>
  <c r="H252" i="3" s="1"/>
  <c r="C311" i="1"/>
  <c r="C312" i="1" s="1"/>
  <c r="C329" i="1" s="1"/>
  <c r="D220" i="3"/>
  <c r="D221" i="3" s="1"/>
  <c r="D275" i="1"/>
  <c r="G55" i="1"/>
  <c r="D286" i="1"/>
  <c r="D287" i="1" s="1"/>
  <c r="C264" i="3"/>
  <c r="C265" i="3" s="1"/>
  <c r="D110" i="3"/>
  <c r="D111" i="3" s="1"/>
  <c r="H225" i="1"/>
  <c r="H226" i="1" s="1"/>
  <c r="C289" i="1"/>
  <c r="C290" i="1" s="1"/>
  <c r="C307" i="1" s="1"/>
  <c r="H317" i="3"/>
  <c r="H318" i="3" s="1"/>
  <c r="G271" i="1"/>
  <c r="G272" i="1" s="1"/>
  <c r="C275" i="1"/>
  <c r="E141" i="3"/>
  <c r="E142" i="3" s="1"/>
  <c r="F209" i="3"/>
  <c r="G159" i="1"/>
  <c r="G160" i="1" s="1"/>
  <c r="H27" i="3"/>
  <c r="H28" i="3" s="1"/>
  <c r="D317" i="3"/>
  <c r="D318" i="3" s="1"/>
  <c r="F119" i="1"/>
  <c r="F120" i="1" s="1"/>
  <c r="F181" i="3"/>
  <c r="F182" i="3" s="1"/>
  <c r="C313" i="3"/>
  <c r="C314" i="3" s="1"/>
  <c r="F154" i="3"/>
  <c r="F155" i="3" s="1"/>
  <c r="G269" i="1"/>
  <c r="G270" i="1" s="1"/>
  <c r="H103" i="1"/>
  <c r="C251" i="1"/>
  <c r="C252" i="1" s="1"/>
  <c r="D313" i="3"/>
  <c r="D314" i="3" s="1"/>
  <c r="G71" i="1"/>
  <c r="G72" i="1" s="1"/>
  <c r="C137" i="1"/>
  <c r="C138" i="1" s="1"/>
  <c r="G181" i="1"/>
  <c r="G182" i="1" s="1"/>
  <c r="C227" i="3"/>
  <c r="C228" i="3" s="1"/>
  <c r="H311" i="1"/>
  <c r="H312" i="1" s="1"/>
  <c r="H329" i="1" s="1"/>
  <c r="G198" i="3"/>
  <c r="G199" i="3" s="1"/>
  <c r="D273" i="3"/>
  <c r="D274" i="3" s="1"/>
  <c r="E253" i="1"/>
  <c r="H267" i="3"/>
  <c r="H268" i="3" s="1"/>
  <c r="H285" i="3" s="1"/>
  <c r="C29" i="3"/>
  <c r="C30" i="3" s="1"/>
  <c r="E25" i="1"/>
  <c r="E26" i="1" s="1"/>
  <c r="E43" i="1" s="1"/>
  <c r="G165" i="3"/>
  <c r="E139" i="3"/>
  <c r="E140" i="3" s="1"/>
  <c r="G71" i="3"/>
  <c r="G72" i="3" s="1"/>
  <c r="C33" i="1"/>
  <c r="H154" i="3"/>
  <c r="H155" i="3" s="1"/>
  <c r="H77" i="3"/>
  <c r="D73" i="1"/>
  <c r="D74" i="1" s="1"/>
  <c r="G29" i="3"/>
  <c r="G30" i="3" s="1"/>
  <c r="G242" i="3"/>
  <c r="G243" i="3" s="1"/>
  <c r="F117" i="3"/>
  <c r="F118" i="3" s="1"/>
  <c r="F29" i="3"/>
  <c r="F30" i="3" s="1"/>
  <c r="G53" i="1"/>
  <c r="G54" i="1" s="1"/>
  <c r="D291" i="1"/>
  <c r="D292" i="1" s="1"/>
  <c r="D49" i="3"/>
  <c r="D50" i="3" s="1"/>
  <c r="E113" i="1"/>
  <c r="E114" i="1" s="1"/>
  <c r="E131" i="1" s="1"/>
  <c r="D291" i="3"/>
  <c r="D292" i="3" s="1"/>
  <c r="H47" i="3"/>
  <c r="H48" i="3" s="1"/>
  <c r="H65" i="3" s="1"/>
  <c r="D297" i="3"/>
  <c r="E73" i="1"/>
  <c r="E74" i="1" s="1"/>
  <c r="C187" i="1"/>
  <c r="G44" i="3"/>
  <c r="G45" i="3" s="1"/>
  <c r="E95" i="1"/>
  <c r="E96" i="1" s="1"/>
  <c r="F275" i="1"/>
  <c r="G115" i="1"/>
  <c r="G116" i="1" s="1"/>
  <c r="H117" i="1"/>
  <c r="H118" i="1" s="1"/>
  <c r="D295" i="3"/>
  <c r="D296" i="3" s="1"/>
  <c r="F159" i="3"/>
  <c r="F160" i="3" s="1"/>
  <c r="G139" i="3"/>
  <c r="G140" i="3" s="1"/>
  <c r="D117" i="1"/>
  <c r="D118" i="1" s="1"/>
  <c r="F227" i="3"/>
  <c r="F228" i="3" s="1"/>
  <c r="H179" i="3"/>
  <c r="H180" i="3" s="1"/>
  <c r="H197" i="3" s="1"/>
  <c r="F37" i="1"/>
  <c r="H113" i="3"/>
  <c r="H114" i="3" s="1"/>
  <c r="H131" i="3" s="1"/>
  <c r="C5" i="3"/>
  <c r="C6" i="3" s="1"/>
  <c r="H253" i="3"/>
  <c r="F157" i="1"/>
  <c r="F158" i="1" s="1"/>
  <c r="F175" i="1" s="1"/>
  <c r="H69" i="3"/>
  <c r="H70" i="3" s="1"/>
  <c r="H87" i="3" s="1"/>
  <c r="H53" i="1"/>
  <c r="H54" i="1" s="1"/>
  <c r="G47" i="3"/>
  <c r="G48" i="3" s="1"/>
  <c r="G65" i="3" s="1"/>
  <c r="F161" i="3"/>
  <c r="F162" i="3" s="1"/>
  <c r="G308" i="1"/>
  <c r="G309" i="1" s="1"/>
  <c r="G33" i="3"/>
  <c r="F203" i="1"/>
  <c r="F204" i="1" s="1"/>
  <c r="D191" i="1"/>
  <c r="H273" i="1"/>
  <c r="H274" i="1" s="1"/>
  <c r="G7" i="1"/>
  <c r="G8" i="1" s="1"/>
  <c r="F227" i="1"/>
  <c r="F228" i="1" s="1"/>
  <c r="C132" i="1"/>
  <c r="C133" i="1" s="1"/>
  <c r="F53" i="1"/>
  <c r="F54" i="1" s="1"/>
  <c r="E143" i="3"/>
  <c r="E147" i="1"/>
  <c r="D165" i="1"/>
  <c r="C125" i="1"/>
  <c r="H9" i="1"/>
  <c r="H10" i="1" s="1"/>
  <c r="H22" i="1"/>
  <c r="H23" i="1" s="1"/>
  <c r="D139" i="3"/>
  <c r="D140" i="3" s="1"/>
  <c r="G183" i="3"/>
  <c r="G184" i="3" s="1"/>
  <c r="C27" i="3"/>
  <c r="C28" i="3" s="1"/>
  <c r="C291" i="3"/>
  <c r="C292" i="3" s="1"/>
  <c r="H99" i="3"/>
  <c r="E183" i="3"/>
  <c r="E184" i="3" s="1"/>
  <c r="E9" i="3"/>
  <c r="E10" i="3" s="1"/>
  <c r="G119" i="3"/>
  <c r="G120" i="3" s="1"/>
  <c r="E191" i="1"/>
  <c r="F27" i="1"/>
  <c r="F28" i="1" s="1"/>
  <c r="E93" i="3"/>
  <c r="E94" i="3" s="1"/>
  <c r="G55" i="3"/>
  <c r="E137" i="1"/>
  <c r="E138" i="1" s="1"/>
  <c r="D264" i="3"/>
  <c r="D265" i="3" s="1"/>
  <c r="D11" i="1"/>
  <c r="H291" i="3"/>
  <c r="H292" i="3" s="1"/>
  <c r="C165" i="3"/>
  <c r="E5" i="1"/>
  <c r="E6" i="1" s="1"/>
  <c r="F242" i="1"/>
  <c r="F243" i="1" s="1"/>
  <c r="D69" i="1"/>
  <c r="D70" i="1" s="1"/>
  <c r="D87" i="1" s="1"/>
  <c r="F117" i="1"/>
  <c r="F118" i="1" s="1"/>
  <c r="G275" i="3"/>
  <c r="E330" i="1"/>
  <c r="E331" i="1" s="1"/>
  <c r="H110" i="3"/>
  <c r="H111" i="3" s="1"/>
  <c r="C187" i="3"/>
  <c r="G135" i="1"/>
  <c r="G136" i="1" s="1"/>
  <c r="G153" i="1" s="1"/>
  <c r="E269" i="1"/>
  <c r="E270" i="1" s="1"/>
  <c r="H185" i="1"/>
  <c r="H186" i="1" s="1"/>
  <c r="C59" i="1"/>
  <c r="D209" i="3"/>
  <c r="F271" i="1"/>
  <c r="F272" i="1" s="1"/>
  <c r="G163" i="1"/>
  <c r="G164" i="1" s="1"/>
  <c r="H9" i="3"/>
  <c r="H10" i="3" s="1"/>
  <c r="G187" i="3"/>
  <c r="H33" i="1"/>
  <c r="E185" i="1"/>
  <c r="E186" i="1" s="1"/>
  <c r="E229" i="1"/>
  <c r="E230" i="1" s="1"/>
  <c r="E27" i="3"/>
  <c r="E28" i="3" s="1"/>
  <c r="E7" i="3"/>
  <c r="E8" i="3" s="1"/>
  <c r="E201" i="1"/>
  <c r="E202" i="1" s="1"/>
  <c r="E219" i="1" s="1"/>
  <c r="D81" i="1"/>
  <c r="F291" i="1"/>
  <c r="F292" i="1" s="1"/>
  <c r="E183" i="1"/>
  <c r="E184" i="1" s="1"/>
  <c r="F97" i="1"/>
  <c r="F98" i="1" s="1"/>
  <c r="F247" i="3"/>
  <c r="F248" i="3" s="1"/>
  <c r="G3" i="3"/>
  <c r="G4" i="3" s="1"/>
  <c r="G21" i="3" s="1"/>
  <c r="E49" i="3"/>
  <c r="E50" i="3" s="1"/>
  <c r="F330" i="3"/>
  <c r="F331" i="3" s="1"/>
  <c r="F132" i="1"/>
  <c r="F133" i="1" s="1"/>
  <c r="H191" i="1"/>
  <c r="C205" i="3"/>
  <c r="C206" i="3" s="1"/>
  <c r="C229" i="1"/>
  <c r="C230" i="1" s="1"/>
  <c r="C330" i="3"/>
  <c r="C331" i="3" s="1"/>
  <c r="F141" i="3"/>
  <c r="F142" i="3" s="1"/>
  <c r="E169" i="1"/>
  <c r="C66" i="3"/>
  <c r="C67" i="3" s="1"/>
  <c r="C95" i="1"/>
  <c r="C96" i="1" s="1"/>
  <c r="D137" i="1"/>
  <c r="D138" i="1" s="1"/>
  <c r="G161" i="3"/>
  <c r="G162" i="3" s="1"/>
  <c r="G73" i="3"/>
  <c r="G74" i="3" s="1"/>
  <c r="H286" i="1"/>
  <c r="H287" i="1" s="1"/>
  <c r="H25" i="3"/>
  <c r="H26" i="3" s="1"/>
  <c r="F97" i="3"/>
  <c r="F98" i="3" s="1"/>
  <c r="H275" i="1"/>
  <c r="E95" i="3"/>
  <c r="E96" i="3" s="1"/>
  <c r="F308" i="3"/>
  <c r="F309" i="3" s="1"/>
  <c r="E66" i="3"/>
  <c r="E67" i="3" s="1"/>
  <c r="G75" i="3"/>
  <c r="G76" i="3" s="1"/>
  <c r="E44" i="1"/>
  <c r="E45" i="1" s="1"/>
  <c r="H313" i="3"/>
  <c r="H314" i="3" s="1"/>
  <c r="F49" i="1"/>
  <c r="F50" i="1" s="1"/>
  <c r="E267" i="1"/>
  <c r="E268" i="1" s="1"/>
  <c r="E285" i="1" s="1"/>
  <c r="G31" i="1"/>
  <c r="G32" i="1" s="1"/>
  <c r="C119" i="1"/>
  <c r="C120" i="1" s="1"/>
  <c r="H220" i="1"/>
  <c r="H221" i="1" s="1"/>
  <c r="H141" i="3"/>
  <c r="H142" i="3" s="1"/>
  <c r="F55" i="3"/>
  <c r="F198" i="3"/>
  <c r="F199" i="3" s="1"/>
  <c r="D293" i="1"/>
  <c r="D294" i="1" s="1"/>
  <c r="G75" i="1"/>
  <c r="G76" i="1" s="1"/>
  <c r="C137" i="3"/>
  <c r="C138" i="3" s="1"/>
  <c r="C51" i="1"/>
  <c r="C52" i="1" s="1"/>
  <c r="F323" i="1"/>
  <c r="C181" i="3"/>
  <c r="C182" i="3" s="1"/>
  <c r="H308" i="1"/>
  <c r="H309" i="1" s="1"/>
  <c r="D257" i="1"/>
  <c r="C113" i="3"/>
  <c r="C114" i="3" s="1"/>
  <c r="C131" i="3" s="1"/>
  <c r="C117" i="1"/>
  <c r="C118" i="1" s="1"/>
  <c r="C49" i="3"/>
  <c r="C50" i="3" s="1"/>
  <c r="E264" i="1"/>
  <c r="E265" i="1" s="1"/>
  <c r="C273" i="1"/>
  <c r="C274" i="1" s="1"/>
  <c r="D47" i="3"/>
  <c r="D48" i="3" s="1"/>
  <c r="D65" i="3" s="1"/>
  <c r="H7" i="1"/>
  <c r="H8" i="1" s="1"/>
  <c r="C209" i="3"/>
  <c r="G209" i="1"/>
  <c r="G143" i="3"/>
  <c r="D181" i="1"/>
  <c r="D182" i="1" s="1"/>
  <c r="F91" i="3"/>
  <c r="F92" i="3" s="1"/>
  <c r="F109" i="3" s="1"/>
  <c r="G227" i="1"/>
  <c r="G228" i="1" s="1"/>
  <c r="H88" i="1"/>
  <c r="H89" i="1" s="1"/>
  <c r="H185" i="3"/>
  <c r="H186" i="3" s="1"/>
  <c r="H165" i="3"/>
  <c r="H37" i="1"/>
  <c r="E44" i="3"/>
  <c r="E45" i="3" s="1"/>
  <c r="C53" i="1"/>
  <c r="C54" i="1" s="1"/>
  <c r="H231" i="1"/>
  <c r="E220" i="3"/>
  <c r="E221" i="3" s="1"/>
  <c r="E203" i="3"/>
  <c r="E204" i="3" s="1"/>
  <c r="F313" i="3"/>
  <c r="F314" i="3" s="1"/>
  <c r="F315" i="1"/>
  <c r="F316" i="1" s="1"/>
  <c r="G93" i="1"/>
  <c r="G94" i="1" s="1"/>
  <c r="G295" i="1"/>
  <c r="G296" i="1" s="1"/>
  <c r="D75" i="3"/>
  <c r="D76" i="3" s="1"/>
  <c r="E75" i="1"/>
  <c r="E76" i="1" s="1"/>
  <c r="D3" i="3"/>
  <c r="D4" i="3" s="1"/>
  <c r="D21" i="3" s="1"/>
  <c r="F103" i="1"/>
  <c r="G88" i="1"/>
  <c r="G89" i="1" s="1"/>
  <c r="E161" i="1"/>
  <c r="E162" i="1" s="1"/>
  <c r="D88" i="1"/>
  <c r="D89" i="1" s="1"/>
  <c r="F154" i="1"/>
  <c r="F155" i="1" s="1"/>
  <c r="G201" i="3"/>
  <c r="G202" i="3" s="1"/>
  <c r="G219" i="3" s="1"/>
  <c r="F115" i="1"/>
  <c r="F116" i="1" s="1"/>
  <c r="F121" i="3"/>
  <c r="F75" i="3"/>
  <c r="F76" i="3" s="1"/>
  <c r="D91" i="1"/>
  <c r="D92" i="1" s="1"/>
  <c r="D109" i="1" s="1"/>
  <c r="G225" i="1"/>
  <c r="G226" i="1" s="1"/>
  <c r="H203" i="3"/>
  <c r="H204" i="3" s="1"/>
  <c r="G313" i="1"/>
  <c r="G314" i="1" s="1"/>
  <c r="H205" i="1"/>
  <c r="H206" i="1" s="1"/>
  <c r="E176" i="1"/>
  <c r="E177" i="1" s="1"/>
  <c r="H159" i="3"/>
  <c r="H160" i="3" s="1"/>
  <c r="C229" i="3"/>
  <c r="C230" i="3" s="1"/>
  <c r="F75" i="1"/>
  <c r="F76" i="1" s="1"/>
  <c r="E97" i="3"/>
  <c r="E98" i="3" s="1"/>
  <c r="D31" i="1"/>
  <c r="D32" i="1" s="1"/>
  <c r="H49" i="1"/>
  <c r="H50" i="1" s="1"/>
  <c r="F293" i="3"/>
  <c r="F294" i="3" s="1"/>
  <c r="F169" i="1"/>
  <c r="E231" i="1"/>
  <c r="C15" i="1"/>
  <c r="E181" i="1"/>
  <c r="E182" i="1" s="1"/>
  <c r="C315" i="1"/>
  <c r="C316" i="1" s="1"/>
  <c r="F5" i="1"/>
  <c r="F6" i="1" s="1"/>
  <c r="G181" i="3"/>
  <c r="G182" i="3" s="1"/>
  <c r="H169" i="1"/>
  <c r="G103" i="1"/>
  <c r="D121" i="3"/>
  <c r="H227" i="3"/>
  <c r="H228" i="3" s="1"/>
  <c r="F313" i="1"/>
  <c r="F314" i="1" s="1"/>
  <c r="G198" i="1"/>
  <c r="G199" i="1" s="1"/>
  <c r="F91" i="1"/>
  <c r="F92" i="1" s="1"/>
  <c r="F109" i="1" s="1"/>
  <c r="E73" i="3"/>
  <c r="E74" i="3" s="1"/>
  <c r="C293" i="1"/>
  <c r="C294" i="1" s="1"/>
  <c r="F22" i="1"/>
  <c r="F23" i="1" s="1"/>
  <c r="G319" i="3"/>
  <c r="D213" i="1"/>
  <c r="E159" i="3"/>
  <c r="E160" i="3" s="1"/>
  <c r="D31" i="3"/>
  <c r="D32" i="3" s="1"/>
  <c r="H207" i="1"/>
  <c r="H208" i="1" s="1"/>
  <c r="E117" i="1"/>
  <c r="E118" i="1" s="1"/>
  <c r="E295" i="1"/>
  <c r="E296" i="1" s="1"/>
  <c r="F297" i="3"/>
  <c r="E223" i="3"/>
  <c r="E224" i="3" s="1"/>
  <c r="E241" i="3" s="1"/>
  <c r="F137" i="3"/>
  <c r="F138" i="3" s="1"/>
  <c r="E110" i="3"/>
  <c r="E111" i="3" s="1"/>
  <c r="C91" i="1"/>
  <c r="C92" i="1" s="1"/>
  <c r="C109" i="1" s="1"/>
  <c r="E187" i="1"/>
  <c r="D53" i="3"/>
  <c r="D54" i="3" s="1"/>
  <c r="E115" i="3"/>
  <c r="E116" i="3" s="1"/>
  <c r="C143" i="3"/>
  <c r="H183" i="3"/>
  <c r="H184" i="3" s="1"/>
  <c r="C313" i="1"/>
  <c r="C314" i="1" s="1"/>
  <c r="E69" i="3"/>
  <c r="E70" i="3" s="1"/>
  <c r="E87" i="3" s="1"/>
  <c r="G165" i="1"/>
  <c r="F49" i="3"/>
  <c r="F50" i="3" s="1"/>
  <c r="E9" i="1"/>
  <c r="E10" i="1" s="1"/>
  <c r="C154" i="3"/>
  <c r="C155" i="3" s="1"/>
  <c r="E99" i="3"/>
  <c r="E311" i="1"/>
  <c r="E312" i="1" s="1"/>
  <c r="E329" i="1" s="1"/>
  <c r="G113" i="3"/>
  <c r="G114" i="3" s="1"/>
  <c r="G131" i="3" s="1"/>
  <c r="E247" i="3"/>
  <c r="E248" i="3" s="1"/>
  <c r="H295" i="1"/>
  <c r="H296" i="1" s="1"/>
  <c r="D183" i="1"/>
  <c r="D184" i="1" s="1"/>
  <c r="C88" i="3"/>
  <c r="C89" i="3" s="1"/>
  <c r="H205" i="3"/>
  <c r="H206" i="3" s="1"/>
  <c r="C53" i="3"/>
  <c r="C54" i="3" s="1"/>
  <c r="G143" i="1"/>
  <c r="E205" i="3"/>
  <c r="E206" i="3" s="1"/>
  <c r="H95" i="3"/>
  <c r="H96" i="3" s="1"/>
  <c r="H113" i="1"/>
  <c r="H114" i="1" s="1"/>
  <c r="H131" i="1" s="1"/>
  <c r="D269" i="1"/>
  <c r="D270" i="1" s="1"/>
  <c r="E264" i="3"/>
  <c r="E265" i="3" s="1"/>
  <c r="E88" i="3"/>
  <c r="E89" i="3" s="1"/>
  <c r="D49" i="1"/>
  <c r="D50" i="1" s="1"/>
  <c r="F95" i="1"/>
  <c r="F96" i="1" s="1"/>
  <c r="H317" i="1"/>
  <c r="H318" i="1" s="1"/>
  <c r="H143" i="3"/>
  <c r="E273" i="3"/>
  <c r="E274" i="3" s="1"/>
  <c r="D113" i="3"/>
  <c r="D114" i="3" s="1"/>
  <c r="D131" i="3" s="1"/>
  <c r="H91" i="1"/>
  <c r="H92" i="1" s="1"/>
  <c r="H109" i="1" s="1"/>
  <c r="C81" i="1"/>
  <c r="E213" i="1"/>
  <c r="D289" i="3"/>
  <c r="D290" i="3" s="1"/>
  <c r="D307" i="3" s="1"/>
  <c r="G271" i="3"/>
  <c r="G272" i="3" s="1"/>
  <c r="D132" i="1"/>
  <c r="D133" i="1" s="1"/>
  <c r="D119" i="3"/>
  <c r="D120" i="3" s="1"/>
  <c r="E103" i="1"/>
  <c r="D183" i="3"/>
  <c r="D184" i="3" s="1"/>
  <c r="C223" i="1"/>
  <c r="C224" i="1" s="1"/>
  <c r="C241" i="1" s="1"/>
  <c r="C11" i="1"/>
  <c r="G66" i="1"/>
  <c r="G67" i="1" s="1"/>
  <c r="D203" i="3"/>
  <c r="D204" i="3" s="1"/>
  <c r="C249" i="1"/>
  <c r="C250" i="1" s="1"/>
  <c r="H198" i="1"/>
  <c r="H199" i="1" s="1"/>
  <c r="E251" i="3"/>
  <c r="E252" i="3" s="1"/>
  <c r="H183" i="1"/>
  <c r="H184" i="1" s="1"/>
  <c r="H201" i="1"/>
  <c r="H202" i="1" s="1"/>
  <c r="H219" i="1" s="1"/>
  <c r="C225" i="1"/>
  <c r="C226" i="1" s="1"/>
  <c r="H93" i="1"/>
  <c r="H94" i="1" s="1"/>
  <c r="H297" i="3"/>
  <c r="C267" i="1"/>
  <c r="C268" i="1" s="1"/>
  <c r="C285" i="1" s="1"/>
  <c r="G313" i="3"/>
  <c r="G314" i="3" s="1"/>
  <c r="C9" i="1"/>
  <c r="C10" i="1" s="1"/>
  <c r="G9" i="1"/>
  <c r="G10" i="1" s="1"/>
  <c r="E139" i="1"/>
  <c r="E140" i="1" s="1"/>
  <c r="G117" i="1"/>
  <c r="G118" i="1" s="1"/>
  <c r="D159" i="3"/>
  <c r="D160" i="3" s="1"/>
  <c r="D330" i="3"/>
  <c r="D331" i="3" s="1"/>
  <c r="D319" i="1"/>
  <c r="H264" i="3"/>
  <c r="H265" i="3" s="1"/>
  <c r="D27" i="3"/>
  <c r="D28" i="3" s="1"/>
  <c r="F179" i="1"/>
  <c r="F180" i="1" s="1"/>
  <c r="F197" i="1" s="1"/>
  <c r="C33" i="3"/>
  <c r="H33" i="3"/>
  <c r="E3" i="1"/>
  <c r="E4" i="1" s="1"/>
  <c r="E21" i="1" s="1"/>
  <c r="E81" i="1"/>
  <c r="G203" i="1"/>
  <c r="G204" i="1" s="1"/>
  <c r="F317" i="1"/>
  <c r="F318" i="1" s="1"/>
  <c r="C110" i="3"/>
  <c r="C111" i="3" s="1"/>
  <c r="G279" i="1"/>
  <c r="C97" i="1"/>
  <c r="C98" i="1" s="1"/>
  <c r="C205" i="1"/>
  <c r="C206" i="1" s="1"/>
  <c r="D242" i="1"/>
  <c r="D243" i="1" s="1"/>
  <c r="C29" i="1"/>
  <c r="C30" i="1" s="1"/>
  <c r="F273" i="1"/>
  <c r="F274" i="1" s="1"/>
  <c r="G275" i="1"/>
  <c r="G227" i="3"/>
  <c r="G228" i="3" s="1"/>
  <c r="F31" i="3"/>
  <c r="F32" i="3" s="1"/>
  <c r="E301" i="1"/>
  <c r="C44" i="1"/>
  <c r="C45" i="1" s="1"/>
  <c r="H99" i="1"/>
  <c r="C179" i="3"/>
  <c r="C180" i="3" s="1"/>
  <c r="C197" i="3" s="1"/>
  <c r="D198" i="1"/>
  <c r="D199" i="1" s="1"/>
  <c r="F161" i="1"/>
  <c r="F162" i="1" s="1"/>
  <c r="H181" i="1"/>
  <c r="H182" i="1" s="1"/>
  <c r="F47" i="1"/>
  <c r="F48" i="1" s="1"/>
  <c r="F65" i="1" s="1"/>
  <c r="G317" i="3"/>
  <c r="G318" i="3" s="1"/>
  <c r="F115" i="3"/>
  <c r="F116" i="3" s="1"/>
  <c r="C213" i="1"/>
  <c r="G169" i="1"/>
  <c r="F293" i="1"/>
  <c r="F294" i="1" s="1"/>
  <c r="G9" i="3"/>
  <c r="G10" i="3" s="1"/>
  <c r="F125" i="1"/>
  <c r="E119" i="1"/>
  <c r="E120" i="1" s="1"/>
  <c r="E51" i="1"/>
  <c r="E52" i="1" s="1"/>
  <c r="C323" i="1"/>
  <c r="H330" i="1"/>
  <c r="H331" i="1" s="1"/>
  <c r="F99" i="1"/>
  <c r="D77" i="3"/>
  <c r="C71" i="3"/>
  <c r="C72" i="3" s="1"/>
  <c r="C93" i="1"/>
  <c r="C94" i="1" s="1"/>
  <c r="D165" i="3"/>
  <c r="D25" i="1"/>
  <c r="D26" i="1" s="1"/>
  <c r="D43" i="1" s="1"/>
  <c r="E275" i="3"/>
  <c r="C330" i="1"/>
  <c r="C331" i="1" s="1"/>
  <c r="E110" i="1"/>
  <c r="E111" i="1" s="1"/>
  <c r="C47" i="1"/>
  <c r="C48" i="1" s="1"/>
  <c r="C65" i="1" s="1"/>
  <c r="F295" i="3"/>
  <c r="F296" i="3" s="1"/>
  <c r="H47" i="1"/>
  <c r="H48" i="1" s="1"/>
  <c r="H65" i="1" s="1"/>
  <c r="H77" i="1"/>
  <c r="C308" i="3"/>
  <c r="C309" i="3" s="1"/>
  <c r="C269" i="1"/>
  <c r="C270" i="1" s="1"/>
  <c r="G141" i="1"/>
  <c r="G142" i="1" s="1"/>
  <c r="D163" i="1"/>
  <c r="D164" i="1" s="1"/>
  <c r="F31" i="1"/>
  <c r="F32" i="1" s="1"/>
  <c r="C113" i="1"/>
  <c r="C114" i="1" s="1"/>
  <c r="C131" i="1" s="1"/>
  <c r="C176" i="3"/>
  <c r="C177" i="3" s="1"/>
  <c r="D91" i="3"/>
  <c r="D92" i="3" s="1"/>
  <c r="D109" i="3" s="1"/>
  <c r="F251" i="3"/>
  <c r="F252" i="3" s="1"/>
  <c r="C147" i="1"/>
  <c r="C203" i="1"/>
  <c r="C204" i="1" s="1"/>
  <c r="D253" i="3"/>
  <c r="F3" i="1"/>
  <c r="F4" i="1" s="1"/>
  <c r="F21" i="1" s="1"/>
  <c r="E247" i="1"/>
  <c r="E248" i="1" s="1"/>
  <c r="C257" i="1"/>
  <c r="F264" i="3"/>
  <c r="F265" i="3" s="1"/>
  <c r="F176" i="3"/>
  <c r="F177" i="3" s="1"/>
  <c r="D147" i="1"/>
  <c r="H110" i="1"/>
  <c r="H111" i="1" s="1"/>
  <c r="E317" i="1"/>
  <c r="E318" i="1" s="1"/>
  <c r="F273" i="3"/>
  <c r="F274" i="3" s="1"/>
  <c r="G207" i="1"/>
  <c r="G208" i="1" s="1"/>
  <c r="E22" i="1"/>
  <c r="E23" i="1" s="1"/>
  <c r="E77" i="3"/>
  <c r="G176" i="1"/>
  <c r="G177" i="1" s="1"/>
  <c r="C286" i="1"/>
  <c r="C287" i="1" s="1"/>
  <c r="G183" i="1"/>
  <c r="G184" i="1" s="1"/>
  <c r="C135" i="1"/>
  <c r="C136" i="1" s="1"/>
  <c r="C153" i="1" s="1"/>
  <c r="F220" i="3"/>
  <c r="F221" i="3" s="1"/>
  <c r="G93" i="3"/>
  <c r="G94" i="3" s="1"/>
  <c r="E99" i="1"/>
  <c r="C227" i="1"/>
  <c r="C228" i="1" s="1"/>
  <c r="C235" i="1"/>
  <c r="F165" i="1"/>
  <c r="C27" i="1"/>
  <c r="C28" i="1" s="1"/>
  <c r="C77" i="1"/>
  <c r="F319" i="1"/>
  <c r="G203" i="3"/>
  <c r="G204" i="3" s="1"/>
  <c r="C157" i="1"/>
  <c r="C158" i="1" s="1"/>
  <c r="C175" i="1" s="1"/>
  <c r="H247" i="3"/>
  <c r="H248" i="3" s="1"/>
  <c r="D169" i="1"/>
  <c r="E323" i="1"/>
  <c r="D53" i="1"/>
  <c r="D54" i="1" s="1"/>
  <c r="G137" i="1"/>
  <c r="G138" i="1" s="1"/>
  <c r="F147" i="1"/>
  <c r="G154" i="1"/>
  <c r="G155" i="1" s="1"/>
  <c r="G95" i="3"/>
  <c r="G96" i="3" s="1"/>
  <c r="F81" i="1"/>
  <c r="H139" i="3"/>
  <c r="H140" i="3" s="1"/>
  <c r="H279" i="1"/>
  <c r="E286" i="3"/>
  <c r="E287" i="3" s="1"/>
  <c r="E71" i="1"/>
  <c r="E72" i="1" s="1"/>
  <c r="E71" i="3"/>
  <c r="E72" i="3" s="1"/>
  <c r="C37" i="1"/>
  <c r="E319" i="1"/>
  <c r="F289" i="1"/>
  <c r="F290" i="1" s="1"/>
  <c r="F307" i="1" s="1"/>
  <c r="F59" i="1"/>
  <c r="H29" i="3"/>
  <c r="H30" i="3" s="1"/>
  <c r="E22" i="3"/>
  <c r="E23" i="3" s="1"/>
  <c r="D132" i="3"/>
  <c r="D133" i="3" s="1"/>
  <c r="D7" i="1"/>
  <c r="D8" i="1" s="1"/>
  <c r="G176" i="3"/>
  <c r="G177" i="3" s="1"/>
  <c r="F47" i="3"/>
  <c r="F48" i="3" s="1"/>
  <c r="F65" i="3" s="1"/>
  <c r="G308" i="3"/>
  <c r="G309" i="3" s="1"/>
  <c r="D247" i="3"/>
  <c r="D248" i="3" s="1"/>
  <c r="C73" i="3"/>
  <c r="C74" i="3" s="1"/>
  <c r="G242" i="1"/>
  <c r="G243" i="1" s="1"/>
  <c r="D69" i="3"/>
  <c r="D70" i="3" s="1"/>
  <c r="D87" i="3" s="1"/>
  <c r="G286" i="1"/>
  <c r="G287" i="1" s="1"/>
  <c r="H229" i="1"/>
  <c r="H230" i="1" s="1"/>
  <c r="F110" i="3"/>
  <c r="F111" i="3" s="1"/>
  <c r="H115" i="3"/>
  <c r="H116" i="3" s="1"/>
  <c r="F205" i="1"/>
  <c r="F206" i="1" s="1"/>
  <c r="F291" i="3"/>
  <c r="F292" i="3" s="1"/>
  <c r="F66" i="1"/>
  <c r="F67" i="1" s="1"/>
  <c r="E311" i="3"/>
  <c r="E312" i="3" s="1"/>
  <c r="E329" i="3" s="1"/>
  <c r="D301" i="1"/>
  <c r="F73" i="3"/>
  <c r="F74" i="3" s="1"/>
  <c r="G319" i="1"/>
  <c r="E319" i="3"/>
  <c r="D93" i="1"/>
  <c r="D94" i="1" s="1"/>
  <c r="C271" i="3"/>
  <c r="C272" i="3" s="1"/>
  <c r="C198" i="1"/>
  <c r="C199" i="1" s="1"/>
  <c r="G330" i="3"/>
  <c r="G331" i="3" s="1"/>
  <c r="H209" i="1"/>
  <c r="H59" i="1"/>
  <c r="G323" i="1"/>
  <c r="D27" i="1"/>
  <c r="D28" i="1" s="1"/>
  <c r="F44" i="3"/>
  <c r="F45" i="3" s="1"/>
  <c r="E271" i="1"/>
  <c r="E272" i="1" s="1"/>
  <c r="E55" i="3"/>
  <c r="F225" i="1"/>
  <c r="F226" i="1" s="1"/>
  <c r="E293" i="3"/>
  <c r="E294" i="3" s="1"/>
  <c r="C7" i="3"/>
  <c r="C8" i="3" s="1"/>
  <c r="F203" i="3"/>
  <c r="F204" i="3" s="1"/>
  <c r="G7" i="3"/>
  <c r="G8" i="3" s="1"/>
  <c r="H5" i="1"/>
  <c r="H6" i="1" s="1"/>
  <c r="C264" i="1"/>
  <c r="C265" i="1" s="1"/>
  <c r="C25" i="1"/>
  <c r="C26" i="1" s="1"/>
  <c r="C43" i="1" s="1"/>
  <c r="E242" i="3"/>
  <c r="E243" i="3" s="1"/>
  <c r="G179" i="3"/>
  <c r="G180" i="3" s="1"/>
  <c r="G197" i="3" s="1"/>
  <c r="G11" i="1"/>
  <c r="E317" i="3"/>
  <c r="E318" i="3" s="1"/>
  <c r="G297" i="3"/>
  <c r="D229" i="1"/>
  <c r="D230" i="1" s="1"/>
  <c r="C220" i="1"/>
  <c r="C221" i="1" s="1"/>
  <c r="D289" i="1"/>
  <c r="D290" i="1" s="1"/>
  <c r="D307" i="1" s="1"/>
  <c r="H271" i="1"/>
  <c r="H272" i="1" s="1"/>
  <c r="G95" i="1"/>
  <c r="G96" i="1" s="1"/>
  <c r="H330" i="3"/>
  <c r="H331" i="3" s="1"/>
  <c r="E113" i="3"/>
  <c r="E114" i="3" s="1"/>
  <c r="E131" i="3" s="1"/>
  <c r="C121" i="1"/>
  <c r="C22" i="1"/>
  <c r="C23" i="1" s="1"/>
  <c r="E161" i="3"/>
  <c r="E162" i="3" s="1"/>
  <c r="H227" i="1"/>
  <c r="H228" i="1" s="1"/>
  <c r="D135" i="1"/>
  <c r="D136" i="1" s="1"/>
  <c r="D153" i="1" s="1"/>
  <c r="D7" i="3"/>
  <c r="D8" i="3" s="1"/>
  <c r="D295" i="1"/>
  <c r="D296" i="1" s="1"/>
  <c r="H51" i="3"/>
  <c r="H52" i="3" s="1"/>
  <c r="F7" i="3"/>
  <c r="F8" i="3" s="1"/>
  <c r="F185" i="3"/>
  <c r="F186" i="3" s="1"/>
  <c r="H66" i="3"/>
  <c r="H67" i="3" s="1"/>
  <c r="F269" i="3"/>
  <c r="F270" i="3" s="1"/>
  <c r="D71" i="1"/>
  <c r="D72" i="1" s="1"/>
  <c r="E181" i="3"/>
  <c r="E182" i="3" s="1"/>
  <c r="C183" i="1"/>
  <c r="C184" i="1" s="1"/>
  <c r="F271" i="3"/>
  <c r="F272" i="3" s="1"/>
  <c r="C31" i="3"/>
  <c r="C32" i="3" s="1"/>
  <c r="D59" i="1"/>
  <c r="H137" i="1"/>
  <c r="H138" i="1" s="1"/>
  <c r="H121" i="1"/>
  <c r="E29" i="1"/>
  <c r="E30" i="1" s="1"/>
  <c r="C163" i="3"/>
  <c r="C164" i="3" s="1"/>
  <c r="E66" i="1"/>
  <c r="E67" i="1" s="1"/>
  <c r="G229" i="3"/>
  <c r="G230" i="3" s="1"/>
  <c r="D185" i="1"/>
  <c r="D186" i="1" s="1"/>
  <c r="G220" i="3"/>
  <c r="G221" i="3" s="1"/>
  <c r="G91" i="1"/>
  <c r="G92" i="1" s="1"/>
  <c r="G109" i="1" s="1"/>
  <c r="F181" i="1"/>
  <c r="F182" i="1" s="1"/>
  <c r="C88" i="1"/>
  <c r="C89" i="1" s="1"/>
  <c r="F25" i="1"/>
  <c r="F26" i="1" s="1"/>
  <c r="F43" i="1" s="1"/>
  <c r="C207" i="3"/>
  <c r="C208" i="3" s="1"/>
  <c r="F157" i="3"/>
  <c r="F158" i="3" s="1"/>
  <c r="F175" i="3" s="1"/>
  <c r="H121" i="3"/>
  <c r="G311" i="1"/>
  <c r="G312" i="1" s="1"/>
  <c r="G329" i="1" s="1"/>
  <c r="H161" i="3"/>
  <c r="H162" i="3" s="1"/>
  <c r="H51" i="1"/>
  <c r="H52" i="1" s="1"/>
  <c r="C115" i="1"/>
  <c r="C116" i="1" s="1"/>
  <c r="C169" i="1"/>
  <c r="F245" i="1"/>
  <c r="F246" i="1" s="1"/>
  <c r="F263" i="1" s="1"/>
  <c r="E135" i="3"/>
  <c r="E136" i="3" s="1"/>
  <c r="E153" i="3" s="1"/>
  <c r="H289" i="3"/>
  <c r="H290" i="3" s="1"/>
  <c r="H307" i="3" s="1"/>
  <c r="D286" i="3"/>
  <c r="D287" i="3" s="1"/>
  <c r="D115" i="3"/>
  <c r="D116" i="3" s="1"/>
  <c r="F61" i="1" l="1"/>
  <c r="F60" i="1"/>
  <c r="H124" i="3"/>
  <c r="H122" i="3"/>
  <c r="H123" i="3"/>
  <c r="C123" i="1"/>
  <c r="C122" i="1"/>
  <c r="C124" i="1"/>
  <c r="H60" i="1"/>
  <c r="H61" i="1"/>
  <c r="G277" i="1"/>
  <c r="G278" i="1"/>
  <c r="G276" i="1"/>
  <c r="C210" i="3"/>
  <c r="C212" i="3"/>
  <c r="C211" i="3"/>
  <c r="D258" i="1"/>
  <c r="D259" i="1"/>
  <c r="D210" i="3"/>
  <c r="D211" i="3"/>
  <c r="D212" i="3"/>
  <c r="G277" i="3"/>
  <c r="G276" i="3"/>
  <c r="G278" i="3"/>
  <c r="C127" i="1"/>
  <c r="C126" i="1"/>
  <c r="E255" i="1"/>
  <c r="E256" i="1"/>
  <c r="E254" i="1"/>
  <c r="E57" i="1"/>
  <c r="E58" i="1"/>
  <c r="E56" i="1"/>
  <c r="E167" i="1"/>
  <c r="E168" i="1"/>
  <c r="E166" i="1"/>
  <c r="F234" i="3"/>
  <c r="F233" i="3"/>
  <c r="F232" i="3"/>
  <c r="H320" i="3"/>
  <c r="H321" i="3"/>
  <c r="H322" i="3"/>
  <c r="H210" i="3"/>
  <c r="H211" i="3"/>
  <c r="H212" i="3"/>
  <c r="C321" i="1"/>
  <c r="C322" i="1"/>
  <c r="C320" i="1"/>
  <c r="H233" i="3"/>
  <c r="H234" i="3"/>
  <c r="H232" i="3"/>
  <c r="G148" i="1"/>
  <c r="G149" i="1"/>
  <c r="E124" i="3"/>
  <c r="E123" i="3"/>
  <c r="E122" i="3"/>
  <c r="D101" i="1"/>
  <c r="D102" i="1"/>
  <c r="D100" i="1"/>
  <c r="G127" i="1"/>
  <c r="G126" i="1"/>
  <c r="H167" i="1"/>
  <c r="H168" i="1"/>
  <c r="H166" i="1"/>
  <c r="F16" i="1"/>
  <c r="F17" i="1"/>
  <c r="E212" i="1"/>
  <c r="E211" i="1"/>
  <c r="E210" i="1"/>
  <c r="H259" i="1"/>
  <c r="H258" i="1"/>
  <c r="D58" i="3"/>
  <c r="D57" i="3"/>
  <c r="D56" i="3"/>
  <c r="C58" i="3"/>
  <c r="C57" i="3"/>
  <c r="C56" i="3"/>
  <c r="D234" i="1"/>
  <c r="D232" i="1"/>
  <c r="D233" i="1"/>
  <c r="C237" i="1"/>
  <c r="C236" i="1"/>
  <c r="G12" i="1"/>
  <c r="G14" i="1"/>
  <c r="G13" i="1"/>
  <c r="C170" i="1"/>
  <c r="C171" i="1"/>
  <c r="H210" i="1"/>
  <c r="H211" i="1"/>
  <c r="H212" i="1"/>
  <c r="D302" i="1"/>
  <c r="D303" i="1"/>
  <c r="F148" i="1"/>
  <c r="F149" i="1"/>
  <c r="F322" i="1"/>
  <c r="F320" i="1"/>
  <c r="F321" i="1"/>
  <c r="D79" i="3"/>
  <c r="D78" i="3"/>
  <c r="D80" i="3"/>
  <c r="D321" i="1"/>
  <c r="D322" i="1"/>
  <c r="D320" i="1"/>
  <c r="H145" i="3"/>
  <c r="H144" i="3"/>
  <c r="H146" i="3"/>
  <c r="F56" i="3"/>
  <c r="F58" i="3"/>
  <c r="F57" i="3"/>
  <c r="C60" i="1"/>
  <c r="C61" i="1"/>
  <c r="H100" i="3"/>
  <c r="H101" i="3"/>
  <c r="H102" i="3"/>
  <c r="D168" i="1"/>
  <c r="D166" i="1"/>
  <c r="D167" i="1"/>
  <c r="D192" i="1"/>
  <c r="D193" i="1"/>
  <c r="C188" i="1"/>
  <c r="C189" i="1"/>
  <c r="C190" i="1"/>
  <c r="C36" i="1"/>
  <c r="C35" i="1"/>
  <c r="C34" i="1"/>
  <c r="D146" i="1"/>
  <c r="D145" i="1"/>
  <c r="D144" i="1"/>
  <c r="D104" i="1"/>
  <c r="D105" i="1"/>
  <c r="H127" i="1"/>
  <c r="H126" i="1"/>
  <c r="E277" i="1"/>
  <c r="E276" i="1"/>
  <c r="E278" i="1"/>
  <c r="E61" i="1"/>
  <c r="E60" i="1"/>
  <c r="F236" i="1"/>
  <c r="F237" i="1"/>
  <c r="G234" i="1"/>
  <c r="G233" i="1"/>
  <c r="G232" i="1"/>
  <c r="G78" i="1"/>
  <c r="G79" i="1"/>
  <c r="G80" i="1"/>
  <c r="H325" i="1"/>
  <c r="H324" i="1"/>
  <c r="C234" i="3"/>
  <c r="C233" i="3"/>
  <c r="C232" i="3"/>
  <c r="E35" i="3"/>
  <c r="E36" i="3"/>
  <c r="E34" i="3"/>
  <c r="G82" i="1"/>
  <c r="G83" i="1"/>
  <c r="F214" i="1"/>
  <c r="F215" i="1"/>
  <c r="D299" i="1"/>
  <c r="D298" i="1"/>
  <c r="D300" i="1"/>
  <c r="F299" i="1"/>
  <c r="F300" i="1"/>
  <c r="F298" i="1"/>
  <c r="G190" i="1"/>
  <c r="G189" i="1"/>
  <c r="G188" i="1"/>
  <c r="F212" i="1"/>
  <c r="F210" i="1"/>
  <c r="F211" i="1"/>
  <c r="H298" i="1"/>
  <c r="H299" i="1"/>
  <c r="H300" i="1"/>
  <c r="H255" i="1"/>
  <c r="H256" i="1"/>
  <c r="H254" i="1"/>
  <c r="C255" i="3"/>
  <c r="C256" i="3"/>
  <c r="C254" i="3"/>
  <c r="H83" i="1"/>
  <c r="H82" i="1"/>
  <c r="D35" i="1"/>
  <c r="D36" i="1"/>
  <c r="D34" i="1"/>
  <c r="G259" i="1"/>
  <c r="G258" i="1"/>
  <c r="H170" i="1"/>
  <c r="H171" i="1"/>
  <c r="C39" i="1"/>
  <c r="C38" i="1"/>
  <c r="G166" i="1"/>
  <c r="G167" i="1"/>
  <c r="G168" i="1"/>
  <c r="C80" i="1"/>
  <c r="C78" i="1"/>
  <c r="C79" i="1"/>
  <c r="D255" i="3"/>
  <c r="D254" i="3"/>
  <c r="D256" i="3"/>
  <c r="F100" i="1"/>
  <c r="F101" i="1"/>
  <c r="F102" i="1"/>
  <c r="G171" i="1"/>
  <c r="G170" i="1"/>
  <c r="E82" i="1"/>
  <c r="E83" i="1"/>
  <c r="H299" i="3"/>
  <c r="H298" i="3"/>
  <c r="H300" i="3"/>
  <c r="D214" i="1"/>
  <c r="D215" i="1"/>
  <c r="C16" i="1"/>
  <c r="C17" i="1"/>
  <c r="F105" i="1"/>
  <c r="F104" i="1"/>
  <c r="G57" i="3"/>
  <c r="G58" i="3"/>
  <c r="G56" i="3"/>
  <c r="E149" i="1"/>
  <c r="E148" i="1"/>
  <c r="H254" i="3"/>
  <c r="H256" i="3"/>
  <c r="H255" i="3"/>
  <c r="H105" i="1"/>
  <c r="H104" i="1"/>
  <c r="H144" i="1"/>
  <c r="H145" i="1"/>
  <c r="H146" i="1"/>
  <c r="C105" i="1"/>
  <c r="C104" i="1"/>
  <c r="F34" i="3"/>
  <c r="F35" i="3"/>
  <c r="F36" i="3"/>
  <c r="D325" i="1"/>
  <c r="D324" i="1"/>
  <c r="C277" i="3"/>
  <c r="C278" i="3"/>
  <c r="C276" i="3"/>
  <c r="G101" i="1"/>
  <c r="G102" i="1"/>
  <c r="G100" i="1"/>
  <c r="G39" i="1"/>
  <c r="G38" i="1"/>
  <c r="C58" i="1"/>
  <c r="C56" i="1"/>
  <c r="C57" i="1"/>
  <c r="H303" i="1"/>
  <c r="H302" i="1"/>
  <c r="F320" i="3"/>
  <c r="F322" i="3"/>
  <c r="F321" i="3"/>
  <c r="F79" i="1"/>
  <c r="F80" i="1"/>
  <c r="F78" i="1"/>
  <c r="E298" i="3"/>
  <c r="E300" i="3"/>
  <c r="E299" i="3"/>
  <c r="C212" i="1"/>
  <c r="C211" i="1"/>
  <c r="C210" i="1"/>
  <c r="F145" i="1"/>
  <c r="F144" i="1"/>
  <c r="F146" i="1"/>
  <c r="G192" i="1"/>
  <c r="G193" i="1"/>
  <c r="C145" i="1"/>
  <c r="C146" i="1"/>
  <c r="C144" i="1"/>
  <c r="D281" i="1"/>
  <c r="D280" i="1"/>
  <c r="C166" i="1"/>
  <c r="C168" i="1"/>
  <c r="C167" i="1"/>
  <c r="E35" i="1"/>
  <c r="E34" i="1"/>
  <c r="E36" i="1"/>
  <c r="D79" i="1"/>
  <c r="D78" i="1"/>
  <c r="D80" i="1"/>
  <c r="G123" i="3"/>
  <c r="G124" i="3"/>
  <c r="G122" i="3"/>
  <c r="E302" i="1"/>
  <c r="E303" i="1"/>
  <c r="G300" i="3"/>
  <c r="G299" i="3"/>
  <c r="G298" i="3"/>
  <c r="H166" i="3"/>
  <c r="H168" i="3"/>
  <c r="H167" i="3"/>
  <c r="H123" i="1"/>
  <c r="H122" i="1"/>
  <c r="H124" i="1"/>
  <c r="E58" i="3"/>
  <c r="E57" i="3"/>
  <c r="E56" i="3"/>
  <c r="C215" i="1"/>
  <c r="C214" i="1"/>
  <c r="H102" i="1"/>
  <c r="H100" i="1"/>
  <c r="H101" i="1"/>
  <c r="G145" i="1"/>
  <c r="G144" i="1"/>
  <c r="G146" i="1"/>
  <c r="G322" i="3"/>
  <c r="G320" i="3"/>
  <c r="G321" i="3"/>
  <c r="D122" i="3"/>
  <c r="D124" i="3"/>
  <c r="D123" i="3"/>
  <c r="E233" i="1"/>
  <c r="E234" i="1"/>
  <c r="E232" i="1"/>
  <c r="F122" i="3"/>
  <c r="F123" i="3"/>
  <c r="F124" i="3"/>
  <c r="F324" i="1"/>
  <c r="F325" i="1"/>
  <c r="H34" i="1"/>
  <c r="H36" i="1"/>
  <c r="H35" i="1"/>
  <c r="E144" i="3"/>
  <c r="E145" i="3"/>
  <c r="E146" i="3"/>
  <c r="G35" i="3"/>
  <c r="G36" i="3"/>
  <c r="G34" i="3"/>
  <c r="D300" i="3"/>
  <c r="D298" i="3"/>
  <c r="D299" i="3"/>
  <c r="F211" i="3"/>
  <c r="F212" i="3"/>
  <c r="F210" i="3"/>
  <c r="C193" i="1"/>
  <c r="C192" i="1"/>
  <c r="G255" i="1"/>
  <c r="G254" i="1"/>
  <c r="G256" i="1"/>
  <c r="E144" i="1"/>
  <c r="E145" i="1"/>
  <c r="E146" i="1"/>
  <c r="H214" i="1"/>
  <c r="H215" i="1"/>
  <c r="H16" i="1"/>
  <c r="H17" i="1"/>
  <c r="F255" i="3"/>
  <c r="F254" i="3"/>
  <c r="F256" i="3"/>
  <c r="F12" i="1"/>
  <c r="F13" i="1"/>
  <c r="F14" i="1"/>
  <c r="C101" i="3"/>
  <c r="C100" i="3"/>
  <c r="C102" i="3"/>
  <c r="C300" i="3"/>
  <c r="C298" i="3"/>
  <c r="C299" i="3"/>
  <c r="D56" i="1"/>
  <c r="D57" i="1"/>
  <c r="D58" i="1"/>
  <c r="E189" i="3"/>
  <c r="E190" i="3"/>
  <c r="E188" i="3"/>
  <c r="F102" i="3"/>
  <c r="F100" i="3"/>
  <c r="F101" i="3"/>
  <c r="F190" i="3"/>
  <c r="F188" i="3"/>
  <c r="F189" i="3"/>
  <c r="F259" i="1"/>
  <c r="F258" i="1"/>
  <c r="F188" i="1"/>
  <c r="F190" i="1"/>
  <c r="F189" i="1"/>
  <c r="D236" i="1"/>
  <c r="D237" i="1"/>
  <c r="H280" i="1"/>
  <c r="H281" i="1"/>
  <c r="E325" i="1"/>
  <c r="E324" i="1"/>
  <c r="F167" i="1"/>
  <c r="F168" i="1"/>
  <c r="F166" i="1"/>
  <c r="D148" i="1"/>
  <c r="D149" i="1"/>
  <c r="C148" i="1"/>
  <c r="C149" i="1"/>
  <c r="E277" i="3"/>
  <c r="E276" i="3"/>
  <c r="E278" i="3"/>
  <c r="C324" i="1"/>
  <c r="C325" i="1"/>
  <c r="H34" i="3"/>
  <c r="H35" i="3"/>
  <c r="H36" i="3"/>
  <c r="C14" i="1"/>
  <c r="C13" i="1"/>
  <c r="C12" i="1"/>
  <c r="E215" i="1"/>
  <c r="E214" i="1"/>
  <c r="E101" i="3"/>
  <c r="E100" i="3"/>
  <c r="E102" i="3"/>
  <c r="C146" i="3"/>
  <c r="C144" i="3"/>
  <c r="C145" i="3"/>
  <c r="F299" i="3"/>
  <c r="F300" i="3"/>
  <c r="F298" i="3"/>
  <c r="G104" i="1"/>
  <c r="G105" i="1"/>
  <c r="F170" i="1"/>
  <c r="F171" i="1"/>
  <c r="H233" i="1"/>
  <c r="H232" i="1"/>
  <c r="H234" i="1"/>
  <c r="H192" i="1"/>
  <c r="H193" i="1"/>
  <c r="G189" i="3"/>
  <c r="G188" i="3"/>
  <c r="G190" i="3"/>
  <c r="G166" i="3"/>
  <c r="G167" i="3"/>
  <c r="G168" i="3"/>
  <c r="E258" i="1"/>
  <c r="E259" i="1"/>
  <c r="E281" i="1"/>
  <c r="E280" i="1"/>
  <c r="G302" i="1"/>
  <c r="G303" i="1"/>
  <c r="H189" i="3"/>
  <c r="H190" i="3"/>
  <c r="H188" i="3"/>
  <c r="D232" i="3"/>
  <c r="D234" i="3"/>
  <c r="D233" i="3"/>
  <c r="G298" i="1"/>
  <c r="G300" i="1"/>
  <c r="G299" i="1"/>
  <c r="G100" i="3"/>
  <c r="G101" i="3"/>
  <c r="G102" i="3"/>
  <c r="E16" i="1"/>
  <c r="E17" i="1"/>
  <c r="F281" i="1"/>
  <c r="F280" i="1"/>
  <c r="F276" i="3"/>
  <c r="F278" i="3"/>
  <c r="F277" i="3"/>
  <c r="D144" i="3"/>
  <c r="D146" i="3"/>
  <c r="D145" i="3"/>
  <c r="F146" i="3"/>
  <c r="F145" i="3"/>
  <c r="F144" i="3"/>
  <c r="F232" i="1"/>
  <c r="F234" i="1"/>
  <c r="F233" i="1"/>
  <c r="D278" i="3"/>
  <c r="D276" i="3"/>
  <c r="D277" i="3"/>
  <c r="E254" i="3"/>
  <c r="E256" i="3"/>
  <c r="E255" i="3"/>
  <c r="E14" i="1"/>
  <c r="E12" i="1"/>
  <c r="E13" i="1"/>
  <c r="D16" i="1"/>
  <c r="D17" i="1"/>
  <c r="D60" i="1"/>
  <c r="D61" i="1"/>
  <c r="D171" i="1"/>
  <c r="D170" i="1"/>
  <c r="C34" i="3"/>
  <c r="C35" i="3"/>
  <c r="C36" i="3"/>
  <c r="C82" i="1"/>
  <c r="C83" i="1"/>
  <c r="D82" i="1"/>
  <c r="D83" i="1"/>
  <c r="C189" i="3"/>
  <c r="C190" i="3"/>
  <c r="C188" i="3"/>
  <c r="C168" i="3"/>
  <c r="C167" i="3"/>
  <c r="C166" i="3"/>
  <c r="E192" i="1"/>
  <c r="E193" i="1"/>
  <c r="F39" i="1"/>
  <c r="F38" i="1"/>
  <c r="C276" i="1"/>
  <c r="C278" i="1"/>
  <c r="C277" i="1"/>
  <c r="G56" i="1"/>
  <c r="G58" i="1"/>
  <c r="G57" i="1"/>
  <c r="G35" i="1"/>
  <c r="G36" i="1"/>
  <c r="G34" i="1"/>
  <c r="F192" i="1"/>
  <c r="F193" i="1"/>
  <c r="F166" i="3"/>
  <c r="F167" i="3"/>
  <c r="F168" i="3"/>
  <c r="D212" i="1"/>
  <c r="D211" i="1"/>
  <c r="D210" i="1"/>
  <c r="H58" i="3"/>
  <c r="H56" i="3"/>
  <c r="H57" i="3"/>
  <c r="E210" i="3"/>
  <c r="E211" i="3"/>
  <c r="E212" i="3"/>
  <c r="E168" i="3"/>
  <c r="E166" i="3"/>
  <c r="E167" i="3"/>
  <c r="C300" i="1"/>
  <c r="C299" i="1"/>
  <c r="C298" i="1"/>
  <c r="D36" i="3"/>
  <c r="D35" i="3"/>
  <c r="D34" i="3"/>
  <c r="E233" i="3"/>
  <c r="E234" i="3"/>
  <c r="E232" i="3"/>
  <c r="C255" i="1"/>
  <c r="C254" i="1"/>
  <c r="C256" i="1"/>
  <c r="F57" i="1"/>
  <c r="F58" i="1"/>
  <c r="F56" i="1"/>
  <c r="H13" i="1"/>
  <c r="H14" i="1"/>
  <c r="H12" i="1"/>
  <c r="C100" i="1"/>
  <c r="C102" i="1"/>
  <c r="C101" i="1"/>
  <c r="E123" i="1"/>
  <c r="E124" i="1"/>
  <c r="E122" i="1"/>
  <c r="E321" i="3"/>
  <c r="E320" i="3"/>
  <c r="E322" i="3"/>
  <c r="F82" i="1"/>
  <c r="F83" i="1"/>
  <c r="E80" i="3"/>
  <c r="E78" i="3"/>
  <c r="E79" i="3"/>
  <c r="H78" i="1"/>
  <c r="H80" i="1"/>
  <c r="H79" i="1"/>
  <c r="D168" i="3"/>
  <c r="D167" i="3"/>
  <c r="D166" i="3"/>
  <c r="G280" i="1"/>
  <c r="G281" i="1"/>
  <c r="G144" i="3"/>
  <c r="G145" i="3"/>
  <c r="G146" i="3"/>
  <c r="H278" i="1"/>
  <c r="H277" i="1"/>
  <c r="H276" i="1"/>
  <c r="F276" i="1"/>
  <c r="F277" i="1"/>
  <c r="F278" i="1"/>
  <c r="D276" i="1"/>
  <c r="D277" i="1"/>
  <c r="D278" i="1"/>
  <c r="C281" i="1"/>
  <c r="C280" i="1"/>
  <c r="F124" i="1"/>
  <c r="F123" i="1"/>
  <c r="F122" i="1"/>
  <c r="G211" i="3"/>
  <c r="G210" i="3"/>
  <c r="G212" i="3"/>
  <c r="G256" i="3"/>
  <c r="G254" i="3"/>
  <c r="G255" i="3"/>
  <c r="F78" i="3"/>
  <c r="F80" i="3"/>
  <c r="F79" i="3"/>
  <c r="D126" i="1"/>
  <c r="D127" i="1"/>
  <c r="G79" i="3"/>
  <c r="G78" i="3"/>
  <c r="G80" i="3"/>
  <c r="E127" i="1"/>
  <c r="E126" i="1"/>
  <c r="D320" i="3"/>
  <c r="D322" i="3"/>
  <c r="D321" i="3"/>
  <c r="D39" i="1"/>
  <c r="D38" i="1"/>
  <c r="C303" i="1"/>
  <c r="C302" i="1"/>
  <c r="H149" i="1"/>
  <c r="H148" i="1"/>
  <c r="C233" i="1"/>
  <c r="C232" i="1"/>
  <c r="C234" i="1"/>
  <c r="D188" i="3"/>
  <c r="D190" i="3"/>
  <c r="D189" i="3"/>
  <c r="C322" i="3"/>
  <c r="C321" i="3"/>
  <c r="C320" i="3"/>
  <c r="G234" i="3"/>
  <c r="G233" i="3"/>
  <c r="G232" i="3"/>
  <c r="H276" i="3"/>
  <c r="H277" i="3"/>
  <c r="H278" i="3"/>
  <c r="G325" i="1"/>
  <c r="G324" i="1"/>
  <c r="G322" i="1"/>
  <c r="G321" i="1"/>
  <c r="G320" i="1"/>
  <c r="E320" i="1"/>
  <c r="E322" i="1"/>
  <c r="E321" i="1"/>
  <c r="E101" i="1"/>
  <c r="E102" i="1"/>
  <c r="E100" i="1"/>
  <c r="C259" i="1"/>
  <c r="C258" i="1"/>
  <c r="F126" i="1"/>
  <c r="F127" i="1"/>
  <c r="E104" i="1"/>
  <c r="E105" i="1"/>
  <c r="E189" i="1"/>
  <c r="E188" i="1"/>
  <c r="E190" i="1"/>
  <c r="H38" i="1"/>
  <c r="H39" i="1"/>
  <c r="G210" i="1"/>
  <c r="G211" i="1"/>
  <c r="G212" i="1"/>
  <c r="E170" i="1"/>
  <c r="E171" i="1"/>
  <c r="D14" i="1"/>
  <c r="D12" i="1"/>
  <c r="D13" i="1"/>
  <c r="H79" i="3"/>
  <c r="H80" i="3"/>
  <c r="H78" i="3"/>
  <c r="F303" i="1"/>
  <c r="F302" i="1"/>
  <c r="H190" i="1"/>
  <c r="H188" i="1"/>
  <c r="H189" i="1"/>
  <c r="E38" i="1"/>
  <c r="E39" i="1"/>
  <c r="D189" i="1"/>
  <c r="D188" i="1"/>
  <c r="D190" i="1"/>
  <c r="C123" i="3"/>
  <c r="C124" i="3"/>
  <c r="C122" i="3"/>
  <c r="D124" i="1"/>
  <c r="D123" i="1"/>
  <c r="D122" i="1"/>
  <c r="D100" i="3"/>
  <c r="D102" i="3"/>
  <c r="D101" i="3"/>
  <c r="F36" i="1"/>
  <c r="F34" i="1"/>
  <c r="F35" i="1"/>
  <c r="E236" i="1"/>
  <c r="E237" i="1"/>
  <c r="D254" i="1"/>
  <c r="D256" i="1"/>
  <c r="D255" i="1"/>
  <c r="G214" i="1"/>
  <c r="G215" i="1"/>
  <c r="H56" i="1"/>
  <c r="H58" i="1"/>
  <c r="H57" i="1"/>
  <c r="E79" i="1"/>
  <c r="E78" i="1"/>
  <c r="E80" i="1"/>
  <c r="F255" i="1"/>
  <c r="F254" i="1"/>
  <c r="F256" i="1"/>
  <c r="E299" i="1"/>
  <c r="E300" i="1"/>
  <c r="E298" i="1"/>
  <c r="G122" i="1"/>
  <c r="G123" i="1"/>
  <c r="G124" i="1"/>
  <c r="G17" i="1"/>
  <c r="G16" i="1"/>
  <c r="H321" i="1"/>
  <c r="H322" i="1"/>
  <c r="H320" i="1"/>
  <c r="G60" i="1"/>
  <c r="G61" i="1"/>
  <c r="G237" i="1"/>
  <c r="G236" i="1"/>
  <c r="H236" i="1"/>
  <c r="H23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tc={F2EDB3DC-9616-AC44-B867-979A325CDD22}</author>
    <author>tc={11DC3875-2E19-40EC-B43D-71F874174455}</author>
    <author>tc={CA6CEA0E-239B-4045-B934-9C731EAF83A0}</author>
    <author>tc={A34C172C-C170-48C3-A501-C544F063ED34}</author>
    <author>tc={6D24146C-7551-40E7-BF66-91C9E110AE6D}</author>
    <author>tc={1FCA5240-236A-47FB-AFC7-DE21F6CC69F8}</author>
    <author>tc={E0EA264E-BE87-43F6-9B9B-559CB858C93F}</author>
    <author>tc={5FE66761-F1FF-4E93-8C74-0B06307718FF}</author>
    <author>tc={8297F9D6-9646-476A-8592-F82E767221DE}</author>
    <author>tc={EB37B9AE-89BB-4318-81AB-1478D207D12D}</author>
    <author>tc={0C951E9A-C203-497F-8524-69127FBCE91B}</author>
    <author>tc={E9225973-1F93-4870-8B96-FF73C330BEA8}</author>
    <author>tc={631C1E54-D028-459B-B76F-25661BAB8A35}</author>
    <author>tc={DF75B224-9768-465C-BF17-0BA10DF9DF25}</author>
    <author>tc={85C467AE-9433-4E36-A7F4-AAE9246A1489}</author>
    <author>tc={30FCCDB1-FEC9-4153-9DF9-9CFF2AE1CF76}</author>
    <author>tc={996F7BEF-C373-4097-8ACF-60536CBE4F99}</author>
    <author>tc={B7A1CA26-FC63-44E3-9046-B9BA8244D11C}</author>
    <author>tc={7F96E8C6-3892-4C0D-B935-4C07726D88EB}</author>
    <author>tc={BAF9A45D-6B84-4040-9B2C-C87802FB258E}</author>
    <author>tc={C1D20C12-038D-4982-AD3C-7F9AB0861446}</author>
    <author>tc={F3789F39-9CAC-484E-80F7-B98C3196ACCB}</author>
    <author>tc={27F075D1-102D-4A0D-9376-945D97E5C24D}</author>
    <author>tc={420B30EE-BEC5-4302-9A00-98E0520F8D4A}</author>
    <author>tc={C7A92678-081F-43F5-8E5C-87659E8929F8}</author>
    <author>tc={D1CD8895-9719-4C84-9504-CC905AD2DB6B}</author>
    <author>tc={480D747A-F64D-4614-A5B4-9A4D3EDDC4AF}</author>
    <author>tc={36D8351F-D1EF-479A-9DC2-16B3740E9B60}</author>
    <author>tc={B50FF416-15A1-4A62-B76A-C62C8BEEB1D7}</author>
    <author>tc={9D830EA5-07E1-43A7-99E5-7900F022B2CA}</author>
    <author>tc={23D8FC39-4940-4E2E-B81B-D465C3516372}</author>
    <author>tc={849B7F6D-7ADB-44DE-8D84-E35897831F5C}</author>
    <author>tc={DCAA1111-7CF4-B649-A071-837ABE099276}</author>
    <author>tc={29686083-9DAB-8146-B493-9A6A5AD61032}</author>
  </authors>
  <commentList>
    <comment ref="B8" authorId="0" shapeId="0" xr:uid="{F2EDB3DC-9616-AC44-B867-979A325CDD22}">
      <text>
        <t>[Threaded comment]
Your version of Excel allows you to read this threaded comment; however, any edits to it will get removed if the file is opened in a newer version of Excel. Learn more: https://go.microsoft.com/fwlink/?linkid=870924
Comment:
    This sheet gives only the most ‘destructive’ tillage done. Order is none &lt; subsoil &lt; light &lt; inversion</t>
      </text>
    </comment>
    <comment ref="B17" authorId="1" shapeId="0" xr:uid="{11DC3875-2E19-40EC-B43D-71F874174455}">
      <text>
        <t>[Threaded comment]
Your version of Excel allows you to read this threaded comment; however, any edits to it will get removed if the file is opened in a newer version of Excel. Learn more: https://go.microsoft.com/fwlink/?linkid=870924
Comment:
    This denotes 'more than one ACTIVE INGREDIENT' (it does not mean 'more than one application')</t>
      </text>
    </comment>
    <comment ref="B21" authorId="2" shapeId="0" xr:uid="{CA6CEA0E-239B-4045-B934-9C731EAF83A0}">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43" authorId="3" shapeId="0" xr:uid="{A34C172C-C170-48C3-A501-C544F063ED34}">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52" authorId="4" shapeId="0" xr:uid="{6D24146C-7551-40E7-BF66-91C9E110AE6D}">
      <text>
        <t>[Threaded comment]
Your version of Excel allows you to read this threaded comment; however, any edits to it will get removed if the file is opened in a newer version of Excel. Learn more: https://go.microsoft.com/fwlink/?linkid=870924
Comment:
    This sheet gives only the deepest tillage done. Oder is none &lt; light &lt; subsoil &lt; inversion</t>
      </text>
    </comment>
    <comment ref="B65" authorId="5" shapeId="0" xr:uid="{1FCA5240-236A-47FB-AFC7-DE21F6CC69F8}">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87" authorId="6" shapeId="0" xr:uid="{E0EA264E-BE87-43F6-9B9B-559CB858C93F}">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109" authorId="7" shapeId="0" xr:uid="{5FE66761-F1FF-4E93-8C74-0B06307718FF}">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118" authorId="8" shapeId="0" xr:uid="{8297F9D6-9646-476A-8592-F82E767221DE}">
      <text>
        <t>[Threaded comment]
Your version of Excel allows you to read this threaded comment; however, any edits to it will get removed if the file is opened in a newer version of Excel. Learn more: https://go.microsoft.com/fwlink/?linkid=870924
Comment:
    This sheet gives only the deepest tillage done. Oder is none &lt; light &lt; subsoil &lt; inversion</t>
      </text>
    </comment>
    <comment ref="B131" authorId="9" shapeId="0" xr:uid="{EB37B9AE-89BB-4318-81AB-1478D207D12D}">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140" authorId="10" shapeId="0" xr:uid="{0C951E9A-C203-497F-8524-69127FBCE91B}">
      <text>
        <t>[Threaded comment]
Your version of Excel allows you to read this threaded comment; however, any edits to it will get removed if the file is opened in a newer version of Excel. Learn more: https://go.microsoft.com/fwlink/?linkid=870924
Comment:
    This sheet gives only the deepest tillage done. Oder is none &lt; light &lt; subsoil &lt; inversion</t>
      </text>
    </comment>
    <comment ref="B153" authorId="11" shapeId="0" xr:uid="{E9225973-1F93-4870-8B96-FF73C330BEA8}">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162" authorId="12" shapeId="0" xr:uid="{631C1E54-D028-459B-B76F-25661BAB8A35}">
      <text>
        <t>[Threaded comment]
Your version of Excel allows you to read this threaded comment; however, any edits to it will get removed if the file is opened in a newer version of Excel. Learn more: https://go.microsoft.com/fwlink/?linkid=870924
Comment:
    This sheet gives only the deepest tillage done. Oder is none &lt; light &lt; subsoil &lt; inversion</t>
      </text>
    </comment>
    <comment ref="B175" authorId="13" shapeId="0" xr:uid="{DF75B224-9768-465C-BF17-0BA10DF9DF25}">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184" authorId="14" shapeId="0" xr:uid="{85C467AE-9433-4E36-A7F4-AAE9246A1489}">
      <text>
        <t>[Threaded comment]
Your version of Excel allows you to read this threaded comment; however, any edits to it will get removed if the file is opened in a newer version of Excel. Learn more: https://go.microsoft.com/fwlink/?linkid=870924
Comment:
    This sheet gives only the deepest tillage done. Oder is none &lt; light &lt; subsoil &lt; inversion</t>
      </text>
    </comment>
    <comment ref="B197" authorId="15" shapeId="0" xr:uid="{30FCCDB1-FEC9-4153-9DF9-9CFF2AE1CF76}">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206" authorId="16" shapeId="0" xr:uid="{996F7BEF-C373-4097-8ACF-60536CBE4F99}">
      <text>
        <t>[Threaded comment]
Your version of Excel allows you to read this threaded comment; however, any edits to it will get removed if the file is opened in a newer version of Excel. Learn more: https://go.microsoft.com/fwlink/?linkid=870924
Comment:
    This sheet gives only the deepest tillage done. Oder is none &lt; light &lt; subsoil &lt; inversion</t>
      </text>
    </comment>
    <comment ref="B219" authorId="17" shapeId="0" xr:uid="{B7A1CA26-FC63-44E3-9046-B9BA8244D11C}">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228" authorId="18" shapeId="0" xr:uid="{7F96E8C6-3892-4C0D-B935-4C07726D88EB}">
      <text>
        <t>[Threaded comment]
Your version of Excel allows you to read this threaded comment; however, any edits to it will get removed if the file is opened in a newer version of Excel. Learn more: https://go.microsoft.com/fwlink/?linkid=870924
Comment:
    This sheet gives only the deepest tillage done. Oder is none &lt; light &lt; subsoil &lt; inversion</t>
      </text>
    </comment>
    <comment ref="B241" authorId="19" shapeId="0" xr:uid="{BAF9A45D-6B84-4040-9B2C-C87802FB258E}">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250" authorId="20" shapeId="0" xr:uid="{C1D20C12-038D-4982-AD3C-7F9AB0861446}">
      <text>
        <t>[Threaded comment]
Your version of Excel allows you to read this threaded comment; however, any edits to it will get removed if the file is opened in a newer version of Excel. Learn more: https://go.microsoft.com/fwlink/?linkid=870924
Comment:
    This sheet gives only the deepest tillage done. Oder is none &lt; light &lt; subsoil &lt; inversion</t>
      </text>
    </comment>
    <comment ref="B263" authorId="21" shapeId="0" xr:uid="{F3789F39-9CAC-484E-80F7-B98C3196ACCB}">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272" authorId="22" shapeId="0" xr:uid="{27F075D1-102D-4A0D-9376-945D97E5C24D}">
      <text>
        <t>[Threaded comment]
Your version of Excel allows you to read this threaded comment; however, any edits to it will get removed if the file is opened in a newer version of Excel. Learn more: https://go.microsoft.com/fwlink/?linkid=870924
Comment:
    This sheet gives only the deepest tillage done. Oder is none &lt; light &lt; subsoil &lt; inversion</t>
      </text>
    </comment>
    <comment ref="B285" authorId="23" shapeId="0" xr:uid="{420B30EE-BEC5-4302-9A00-98E0520F8D4A}">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294" authorId="24" shapeId="0" xr:uid="{C7A92678-081F-43F5-8E5C-87659E8929F8}">
      <text>
        <t>[Threaded comment]
Your version of Excel allows you to read this threaded comment; however, any edits to it will get removed if the file is opened in a newer version of Excel. Learn more: https://go.microsoft.com/fwlink/?linkid=870924
Comment:
    This sheet gives only the deepest tillage done. Oder is none &lt; light &lt; subsoil &lt; inversion</t>
      </text>
    </comment>
    <comment ref="B307" authorId="25" shapeId="0" xr:uid="{D1CD8895-9719-4C84-9504-CC905AD2DB6B}">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316" authorId="26" shapeId="0" xr:uid="{480D747A-F64D-4614-A5B4-9A4D3EDDC4AF}">
      <text>
        <t>[Threaded comment]
Your version of Excel allows you to read this threaded comment; however, any edits to it will get removed if the file is opened in a newer version of Excel. Learn more: https://go.microsoft.com/fwlink/?linkid=870924
Comment:
    This sheet gives only the deepest tillage done. Oder is none &lt; light &lt; subsoil &lt; inversion</t>
      </text>
    </comment>
    <comment ref="B329" authorId="27" shapeId="0" xr:uid="{36D8351F-D1EF-479A-9DC2-16B3740E9B60}">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335" authorId="28" shapeId="0" xr:uid="{B50FF416-15A1-4A62-B76A-C62C8BEEB1D7}">
      <text>
        <t>[Threaded comment]
Your version of Excel allows you to read this threaded comment; however, any edits to it will get removed if the file is opened in a newer version of Excel. Learn more: https://go.microsoft.com/fwlink/?linkid=870924
Comment:
    This sheet gives only the deepest tillage done. Oder is none &lt; light &lt; subsoil &lt; inversion</t>
      </text>
    </comment>
    <comment ref="B345" authorId="29" shapeId="0" xr:uid="{9D830EA5-07E1-43A7-99E5-7900F022B2CA}">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350" authorId="30" shapeId="0" xr:uid="{23D8FC39-4940-4E2E-B81B-D465C3516372}">
      <text>
        <t>[Threaded comment]
Your version of Excel allows you to read this threaded comment; however, any edits to it will get removed if the file is opened in a newer version of Excel. Learn more: https://go.microsoft.com/fwlink/?linkid=870924
Comment:
    This sheet gives only the deepest tillage done. Oder is none &lt; light &lt; subsoil &lt; inversion</t>
      </text>
    </comment>
    <comment ref="B360" authorId="31" shapeId="0" xr:uid="{849B7F6D-7ADB-44DE-8D84-E35897831F5C}">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365" authorId="32" shapeId="0" xr:uid="{DCAA1111-7CF4-B649-A071-837ABE099276}">
      <text>
        <t>[Threaded comment]
Your version of Excel allows you to read this threaded comment; however, any edits to it will get removed if the file is opened in a newer version of Excel. Learn more: https://go.microsoft.com/fwlink/?linkid=870924
Comment:
    This sheet gives only the deepest tillage done. Oder is none &lt; light &lt; subsoil &lt; inversion</t>
      </text>
    </comment>
    <comment ref="B375" authorId="33" shapeId="0" xr:uid="{29686083-9DAB-8146-B493-9A6A5AD61032}">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tc={92260C4B-9C1C-4A28-B02A-D08441B8A576}</author>
    <author>tc={FB5D0DC5-9419-4EC1-88D4-AC97CAD1D9B1}</author>
    <author>tc={735C0675-5275-4344-BD02-434251047DE8}</author>
    <author>tc={C69F4589-001D-4BD8-A275-DA93DF72A87C}</author>
    <author>tc={4F47A685-5380-4593-B2BD-F2F9894D0067}</author>
    <author>tc={BA2B14DC-E118-4CC0-9B60-22AEB84BF390}</author>
    <author>tc={ADDC4FB4-7868-4ABA-8111-17EE83C3CA3E}</author>
    <author>tc={D505D4C4-BE31-479A-9DE4-1A4946436BED}</author>
    <author>tc={820FC206-7878-4242-86A5-6D4CDAEDBBEB}</author>
    <author>tc={FFFBBAC2-0851-42B3-97AC-467782EA9B44}</author>
    <author>tc={FFE420A0-8527-4699-8400-0E4DC8145D63}</author>
    <author>tc={6C372DC9-0A4C-4DF8-8C09-CC2749806331}</author>
    <author>tc={DA6980C1-CB18-497B-807B-CCF91E790BE2}</author>
    <author>tc={4F778653-69AE-4F0C-A79D-44A133546BED}</author>
    <author>tc={ED197540-492F-4F2E-9450-75B92B5B0E6D}</author>
    <author>tc={F69AA55E-1B32-434A-9304-9BA0C74894CB}</author>
    <author>tc={34128953-2227-4893-A8E9-BF3C8EA7C13E}</author>
    <author>tc={359CA0E2-02C9-4F4B-BAF9-6ADE70EB4AA0}</author>
    <author>tc={867896E8-2941-4075-831F-164A058F7397}</author>
    <author>tc={DCF6A593-A04B-4D0D-9B8C-29DCD6439FB1}</author>
    <author>tc={419ACE50-FB3C-4F48-9536-38DA9E7E9DC2}</author>
    <author>tc={DCC6B744-091B-4F61-B4AF-45CE5EBE3FD8}</author>
    <author>tc={370D4F08-E33D-42AF-BB3A-DD784F425720}</author>
    <author>tc={6B32305E-CDCF-418D-A855-D9760CC88F1E}</author>
    <author>tc={06C1C24E-33FB-4D55-A630-6C9E4E42D6DF}</author>
    <author>tc={C208FEFD-4AEF-4B4D-BFAA-A9BA11762B47}</author>
    <author>tc={7B106129-F7AD-44BD-9EED-0CC456102324}</author>
    <author>tc={44DA5F5D-CCE1-4BED-8AF3-A5E2585A42AE}</author>
    <author>tc={8DE246F0-19C7-457D-BB1C-1332595707BD}</author>
    <author>tc={348FA4EE-381E-4B1F-ACC3-6DB629EA0C50}</author>
    <author>tc={681DD238-729D-45E6-88F2-E56B66F18460}</author>
    <author>tc={F7C697D0-E9DB-448C-9B9B-7C986417608D}</author>
    <author>tc={E7C00740-442B-47EC-88B3-89F0108D2421}</author>
    <author>tc={D55CF3CC-1D32-4709-BF1F-C9CE09F51DB1}</author>
    <author>tc={E2D1F89D-F250-41A9-A458-FA50A82B4E24}</author>
    <author>tc={38112F3B-5385-456C-B5FA-959881F3BB67}</author>
    <author>tc={585CBE4B-4F7D-48CF-BB61-0E5C1E48EBC3}</author>
    <author>tc={72F2EE82-C3A0-4939-8528-66B6F572271E}</author>
    <author>tc={199627C3-6AEB-48B6-8C33-C19419847C29}</author>
    <author>tc={57B902C5-63CA-481A-A458-ECAC83714F35}</author>
    <author>tc={19BDEF3A-91AE-4C10-A61C-EA45902EEA5F}</author>
    <author>tc={469FFD3A-849C-4EA9-B1C7-6DB844068FB0}</author>
  </authors>
  <commentList>
    <comment ref="B8" authorId="0" shapeId="0" xr:uid="{92260C4B-9C1C-4A28-B02A-D08441B8A576}">
      <text>
        <t>[Threaded comment]
Your version of Excel allows you to read this threaded comment; however, any edits to it will get removed if the file is opened in a newer version of Excel. Learn more: https://go.microsoft.com/fwlink/?linkid=870924
Comment:
    This sheet gives only the deepest tillage done. Oder is none &lt; light &lt; subsoil &lt; inversion</t>
      </text>
    </comment>
    <comment ref="C16" authorId="1" shapeId="0" xr:uid="{FB5D0DC5-9419-4EC1-88D4-AC97CAD1D9B1}">
      <text>
        <t>[Threaded comment]
Your version of Excel allows you to read this threaded comment; however, any edits to it will get removed if the file is opened in a newer version of Excel. Learn more: https://go.microsoft.com/fwlink/?linkid=870924
Comment:
    Need to know whether this is volume, number of actives, number of applications….</t>
      </text>
    </comment>
    <comment ref="B21" authorId="2" shapeId="0" xr:uid="{735C0675-5275-4344-BD02-434251047DE8}">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C38" authorId="3" shapeId="0" xr:uid="{C69F4589-001D-4BD8-A275-DA93DF72A87C}">
      <text>
        <t>[Threaded comment]
Your version of Excel allows you to read this threaded comment; however, any edits to it will get removed if the file is opened in a newer version of Excel. Learn more: https://go.microsoft.com/fwlink/?linkid=870924
Comment:
    Need to know whether this is volume, number of actives, number of applications….</t>
      </text>
    </comment>
    <comment ref="B43" authorId="4" shapeId="0" xr:uid="{4F47A685-5380-4593-B2BD-F2F9894D0067}">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52" authorId="5" shapeId="0" xr:uid="{BA2B14DC-E118-4CC0-9B60-22AEB84BF390}">
      <text>
        <t>[Threaded comment]
Your version of Excel allows you to read this threaded comment; however, any edits to it will get removed if the file is opened in a newer version of Excel. Learn more: https://go.microsoft.com/fwlink/?linkid=870924
Comment:
    This sheet gives only the deepest tillage done. Oder is none &lt; light &lt; subsoil &lt; inversion</t>
      </text>
    </comment>
    <comment ref="C60" authorId="6" shapeId="0" xr:uid="{ADDC4FB4-7868-4ABA-8111-17EE83C3CA3E}">
      <text>
        <t>[Threaded comment]
Your version of Excel allows you to read this threaded comment; however, any edits to it will get removed if the file is opened in a newer version of Excel. Learn more: https://go.microsoft.com/fwlink/?linkid=870924
Comment:
    Need to know whether this is volume, number of actives, number of applications….</t>
      </text>
    </comment>
    <comment ref="B65" authorId="7" shapeId="0" xr:uid="{D505D4C4-BE31-479A-9DE4-1A4946436BED}">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C82" authorId="8" shapeId="0" xr:uid="{820FC206-7878-4242-86A5-6D4CDAEDBBEB}">
      <text>
        <t>[Threaded comment]
Your version of Excel allows you to read this threaded comment; however, any edits to it will get removed if the file is opened in a newer version of Excel. Learn more: https://go.microsoft.com/fwlink/?linkid=870924
Comment:
    Need to know whether this is volume, number of actives, number of applications….</t>
      </text>
    </comment>
    <comment ref="B87" authorId="9" shapeId="0" xr:uid="{FFFBBAC2-0851-42B3-97AC-467782EA9B44}">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C104" authorId="10" shapeId="0" xr:uid="{FFE420A0-8527-4699-8400-0E4DC8145D63}">
      <text>
        <t>[Threaded comment]
Your version of Excel allows you to read this threaded comment; however, any edits to it will get removed if the file is opened in a newer version of Excel. Learn more: https://go.microsoft.com/fwlink/?linkid=870924
Comment:
    Need to know whether this is volume, number of actives, number of applications….</t>
      </text>
    </comment>
    <comment ref="B109" authorId="11" shapeId="0" xr:uid="{6C372DC9-0A4C-4DF8-8C09-CC2749806331}">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118" authorId="12" shapeId="0" xr:uid="{DA6980C1-CB18-497B-807B-CCF91E790BE2}">
      <text>
        <t>[Threaded comment]
Your version of Excel allows you to read this threaded comment; however, any edits to it will get removed if the file is opened in a newer version of Excel. Learn more: https://go.microsoft.com/fwlink/?linkid=870924
Comment:
    This sheet gives only the deepest tillage done. Oder is none &lt; light &lt; subsoil &lt; inversion</t>
      </text>
    </comment>
    <comment ref="C126" authorId="13" shapeId="0" xr:uid="{4F778653-69AE-4F0C-A79D-44A133546BED}">
      <text>
        <t>[Threaded comment]
Your version of Excel allows you to read this threaded comment; however, any edits to it will get removed if the file is opened in a newer version of Excel. Learn more: https://go.microsoft.com/fwlink/?linkid=870924
Comment:
    Need to know whether this is volume, number of actives, number of applications….</t>
      </text>
    </comment>
    <comment ref="B131" authorId="14" shapeId="0" xr:uid="{ED197540-492F-4F2E-9450-75B92B5B0E6D}">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140" authorId="15" shapeId="0" xr:uid="{F69AA55E-1B32-434A-9304-9BA0C74894CB}">
      <text>
        <t>[Threaded comment]
Your version of Excel allows you to read this threaded comment; however, any edits to it will get removed if the file is opened in a newer version of Excel. Learn more: https://go.microsoft.com/fwlink/?linkid=870924
Comment:
    This sheet gives only the deepest tillage done. Oder is none &lt; light &lt; subsoil &lt; inversion</t>
      </text>
    </comment>
    <comment ref="C148" authorId="16" shapeId="0" xr:uid="{34128953-2227-4893-A8E9-BF3C8EA7C13E}">
      <text>
        <t>[Threaded comment]
Your version of Excel allows you to read this threaded comment; however, any edits to it will get removed if the file is opened in a newer version of Excel. Learn more: https://go.microsoft.com/fwlink/?linkid=870924
Comment:
    Need to know whether this is volume, number of actives, number of applications….</t>
      </text>
    </comment>
    <comment ref="B153" authorId="17" shapeId="0" xr:uid="{359CA0E2-02C9-4F4B-BAF9-6ADE70EB4AA0}">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162" authorId="18" shapeId="0" xr:uid="{867896E8-2941-4075-831F-164A058F7397}">
      <text>
        <t>[Threaded comment]
Your version of Excel allows you to read this threaded comment; however, any edits to it will get removed if the file is opened in a newer version of Excel. Learn more: https://go.microsoft.com/fwlink/?linkid=870924
Comment:
    This sheet gives only the deepest tillage done. Oder is none &lt; light &lt; subsoil &lt; inversion</t>
      </text>
    </comment>
    <comment ref="C170" authorId="19" shapeId="0" xr:uid="{DCF6A593-A04B-4D0D-9B8C-29DCD6439FB1}">
      <text>
        <t>[Threaded comment]
Your version of Excel allows you to read this threaded comment; however, any edits to it will get removed if the file is opened in a newer version of Excel. Learn more: https://go.microsoft.com/fwlink/?linkid=870924
Comment:
    Need to know whether this is volume, number of actives, number of applications….</t>
      </text>
    </comment>
    <comment ref="B175" authorId="20" shapeId="0" xr:uid="{419ACE50-FB3C-4F48-9536-38DA9E7E9DC2}">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184" authorId="21" shapeId="0" xr:uid="{DCC6B744-091B-4F61-B4AF-45CE5EBE3FD8}">
      <text>
        <t>[Threaded comment]
Your version of Excel allows you to read this threaded comment; however, any edits to it will get removed if the file is opened in a newer version of Excel. Learn more: https://go.microsoft.com/fwlink/?linkid=870924
Comment:
    This sheet gives only the deepest tillage done. Oder is none &lt; light &lt; subsoil &lt; inversion</t>
      </text>
    </comment>
    <comment ref="C192" authorId="22" shapeId="0" xr:uid="{370D4F08-E33D-42AF-BB3A-DD784F425720}">
      <text>
        <t>[Threaded comment]
Your version of Excel allows you to read this threaded comment; however, any edits to it will get removed if the file is opened in a newer version of Excel. Learn more: https://go.microsoft.com/fwlink/?linkid=870924
Comment:
    Need to know whether this is volume, number of actives, number of applications….</t>
      </text>
    </comment>
    <comment ref="B197" authorId="23" shapeId="0" xr:uid="{6B32305E-CDCF-418D-A855-D9760CC88F1E}">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206" authorId="24" shapeId="0" xr:uid="{06C1C24E-33FB-4D55-A630-6C9E4E42D6DF}">
      <text>
        <t>[Threaded comment]
Your version of Excel allows you to read this threaded comment; however, any edits to it will get removed if the file is opened in a newer version of Excel. Learn more: https://go.microsoft.com/fwlink/?linkid=870924
Comment:
    This sheet gives only the deepest tillage done. Oder is none &lt; light &lt; subsoil &lt; inversion</t>
      </text>
    </comment>
    <comment ref="C214" authorId="25" shapeId="0" xr:uid="{C208FEFD-4AEF-4B4D-BFAA-A9BA11762B47}">
      <text>
        <t>[Threaded comment]
Your version of Excel allows you to read this threaded comment; however, any edits to it will get removed if the file is opened in a newer version of Excel. Learn more: https://go.microsoft.com/fwlink/?linkid=870924
Comment:
    Need to know whether this is volume, number of actives, number of applications….</t>
      </text>
    </comment>
    <comment ref="B219" authorId="26" shapeId="0" xr:uid="{7B106129-F7AD-44BD-9EED-0CC456102324}">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228" authorId="27" shapeId="0" xr:uid="{44DA5F5D-CCE1-4BED-8AF3-A5E2585A42AE}">
      <text>
        <t>[Threaded comment]
Your version of Excel allows you to read this threaded comment; however, any edits to it will get removed if the file is opened in a newer version of Excel. Learn more: https://go.microsoft.com/fwlink/?linkid=870924
Comment:
    This sheet gives only the deepest tillage done. Oder is none &lt; light &lt; subsoil &lt; inversion</t>
      </text>
    </comment>
    <comment ref="C236" authorId="28" shapeId="0" xr:uid="{8DE246F0-19C7-457D-BB1C-1332595707BD}">
      <text>
        <t>[Threaded comment]
Your version of Excel allows you to read this threaded comment; however, any edits to it will get removed if the file is opened in a newer version of Excel. Learn more: https://go.microsoft.com/fwlink/?linkid=870924
Comment:
    Need to know whether this is volume, number of actives, number of applications….</t>
      </text>
    </comment>
    <comment ref="B241" authorId="29" shapeId="0" xr:uid="{348FA4EE-381E-4B1F-ACC3-6DB629EA0C50}">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250" authorId="30" shapeId="0" xr:uid="{681DD238-729D-45E6-88F2-E56B66F18460}">
      <text>
        <t>[Threaded comment]
Your version of Excel allows you to read this threaded comment; however, any edits to it will get removed if the file is opened in a newer version of Excel. Learn more: https://go.microsoft.com/fwlink/?linkid=870924
Comment:
    This sheet gives only the deepest tillage done. Oder is none &lt; light &lt; subsoil &lt; inversion</t>
      </text>
    </comment>
    <comment ref="C258" authorId="31" shapeId="0" xr:uid="{F7C697D0-E9DB-448C-9B9B-7C986417608D}">
      <text>
        <t>[Threaded comment]
Your version of Excel allows you to read this threaded comment; however, any edits to it will get removed if the file is opened in a newer version of Excel. Learn more: https://go.microsoft.com/fwlink/?linkid=870924
Comment:
    Need to know whether this is volume, number of actives, number of applications….</t>
      </text>
    </comment>
    <comment ref="B263" authorId="32" shapeId="0" xr:uid="{E7C00740-442B-47EC-88B3-89F0108D2421}">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272" authorId="33" shapeId="0" xr:uid="{D55CF3CC-1D32-4709-BF1F-C9CE09F51DB1}">
      <text>
        <t>[Threaded comment]
Your version of Excel allows you to read this threaded comment; however, any edits to it will get removed if the file is opened in a newer version of Excel. Learn more: https://go.microsoft.com/fwlink/?linkid=870924
Comment:
    This sheet gives only the deepest tillage done. Oder is none &lt; light &lt; subsoil &lt; inversion</t>
      </text>
    </comment>
    <comment ref="C280" authorId="34" shapeId="0" xr:uid="{E2D1F89D-F250-41A9-A458-FA50A82B4E24}">
      <text>
        <t>[Threaded comment]
Your version of Excel allows you to read this threaded comment; however, any edits to it will get removed if the file is opened in a newer version of Excel. Learn more: https://go.microsoft.com/fwlink/?linkid=870924
Comment:
    Need to know whether this is volume, number of actives, number of applications….</t>
      </text>
    </comment>
    <comment ref="B285" authorId="35" shapeId="0" xr:uid="{38112F3B-5385-456C-B5FA-959881F3BB67}">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294" authorId="36" shapeId="0" xr:uid="{585CBE4B-4F7D-48CF-BB61-0E5C1E48EBC3}">
      <text>
        <t>[Threaded comment]
Your version of Excel allows you to read this threaded comment; however, any edits to it will get removed if the file is opened in a newer version of Excel. Learn more: https://go.microsoft.com/fwlink/?linkid=870924
Comment:
    This sheet gives only the deepest tillage done. Oder is none &lt; light &lt; subsoil &lt; inversion</t>
      </text>
    </comment>
    <comment ref="C302" authorId="37" shapeId="0" xr:uid="{72F2EE82-C3A0-4939-8528-66B6F572271E}">
      <text>
        <t>[Threaded comment]
Your version of Excel allows you to read this threaded comment; however, any edits to it will get removed if the file is opened in a newer version of Excel. Learn more: https://go.microsoft.com/fwlink/?linkid=870924
Comment:
    Need to know whether this is volume, number of actives, number of applications….</t>
      </text>
    </comment>
    <comment ref="B307" authorId="38" shapeId="0" xr:uid="{199627C3-6AEB-48B6-8C33-C19419847C29}">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 ref="B316" authorId="39" shapeId="0" xr:uid="{57B902C5-63CA-481A-A458-ECAC83714F35}">
      <text>
        <t>[Threaded comment]
Your version of Excel allows you to read this threaded comment; however, any edits to it will get removed if the file is opened in a newer version of Excel. Learn more: https://go.microsoft.com/fwlink/?linkid=870924
Comment:
    This sheet gives only the deepest tillage done. Oder is none &lt; light &lt; subsoil &lt; inversion</t>
      </text>
    </comment>
    <comment ref="C324" authorId="40" shapeId="0" xr:uid="{19BDEF3A-91AE-4C10-A61C-EA45902EEA5F}">
      <text>
        <t>[Threaded comment]
Your version of Excel allows you to read this threaded comment; however, any edits to it will get removed if the file is opened in a newer version of Excel. Learn more: https://go.microsoft.com/fwlink/?linkid=870924
Comment:
    Need to know whether this is volume, number of actives, number of applications….</t>
      </text>
    </comment>
    <comment ref="B329" authorId="41" shapeId="0" xr:uid="{469FFD3A-849C-4EA9-B1C7-6DB844068FB0}">
      <text>
        <t>[Threaded comment]
Your version of Excel allows you to read this threaded comment; however, any edits to it will get removed if the file is opened in a newer version of Excel. Learn more: https://go.microsoft.com/fwlink/?linkid=870924
Comment:
    ASSUMPTION: other pesticides, such as fungicide or insecticide, are applied to all crops. None applied to leys or fallow.</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tc={5842E687-F68A-4D54-ABF2-AAC73B68997B}</author>
    <author>tc={1BCEF04F-DBD1-4F45-B9E8-C6E691C72CE9}</author>
    <author>tc={0520E149-D262-4BEE-9A3F-2A0DB3DBB4E9}</author>
    <author>tc={FB2A6101-0E58-467F-88EA-1D03FCE4A496}</author>
    <author>tc={70535FAE-279F-456F-9586-3D952A325CCD}</author>
    <author>tc={15450315-727B-4FF5-B123-5DD9E580EB57}</author>
    <author>tc={F68AAF1F-F29C-4C7F-A212-F8C0A229DE0C}</author>
    <author>tc={91A973FC-13F7-4F0F-8D9D-C1A16EF2CF0F}</author>
    <author>tc={E4DB11D5-915C-4253-8061-BE870D2DE504}</author>
    <author>tc={299A9D17-8793-41AE-A6B4-7C21C2CF54DD}</author>
    <author>tc={3227A855-7369-4B53-BFFE-FB6D9BEB788F}</author>
    <author>tc={B701179C-558B-4528-8185-E552FEC0A51D}</author>
    <author>tc={E69114BB-E8CC-40C6-86C5-3270BAB512D7}</author>
    <author>tc={AF6AE7AD-3DDA-4510-99D1-57E7FC94BF39}</author>
    <author>tc={805156C8-9763-4ACC-AE1E-4924FDB2ACEB}</author>
    <author>tc={D333C4C8-CDBB-4BC5-8355-B5E6EED5ED73}</author>
    <author>tc={24D85ADE-AB26-415A-B216-22CA1E02B9CD}</author>
    <author>tc={29B89220-D021-4B63-B476-385DD960218E}</author>
    <author>tc={0A4ECA93-3CA2-4894-A523-A6F7934A9EC0}</author>
    <author>tc={9742259E-0703-41A7-8861-8C58489A84C8}</author>
    <author>tc={A897FEA5-C978-40B0-833D-3415C352FFFF}</author>
    <author>tc={6597F6B9-29DC-490C-85B5-3B30D62BCA52}</author>
    <author>tc={BEE3A72F-BBE5-439C-B2C8-7B7AFB6CFEB5}</author>
    <author>tc={EBACE34D-99A2-441A-9D62-EB58EB4CAAED}</author>
    <author>tc={91C3CB1A-78C7-44F6-A803-AB695AD9815F}</author>
    <author>tc={981A4927-9335-44F4-BB07-7485BB24FB6E}</author>
    <author>tc={77409C74-29A5-467C-B483-F89C2A7ACE84}</author>
    <author>tc={5BE6DC5A-1E97-4C89-BC6B-D781360878B0}</author>
    <author>tc={F78D3430-E18C-4BA6-92F5-057069029A92}</author>
    <author>tc={AE30B4B7-65B5-4506-8365-6FC74039A3D4}</author>
    <author>tc={8B1C19F5-B509-4800-8AF8-2F06A40790F5}</author>
    <author>tc={10BEAE07-6A25-488C-A7FB-4CF453A5A840}</author>
    <author>tc={C29FDC00-B704-470C-BA8E-84B692CA654C}</author>
    <author>tc={C570C148-5FCD-4288-8B67-CC509DF94C09}</author>
    <author>tc={4FB85184-3DC2-4E9F-B15D-72595C1C7C77}</author>
    <author>tc={F21F3965-A495-4150-8869-3B9B4D594E24}</author>
    <author>tc={FDB73DF0-D111-4DFC-AC2F-FEA615F1BF7B}</author>
    <author>tc={CA8D9129-3F4B-4E1D-8527-FD3DAF153D54}</author>
    <author>tc={52895985-AD39-471B-A5F3-DCC085B626CD}</author>
    <author>tc={D9F80A6D-02BB-4EC2-9BC9-B0B0B369F7DC}</author>
    <author>tc={A9D1DDDC-186F-47AC-A108-7B914CBA6AAA}</author>
    <author>tc={6835C6E1-2364-4DF8-9B45-CF5C0D379D62}</author>
    <author>tc={5EC4572C-1405-43BC-9B89-ADE6A77CBC7B}</author>
    <author>tc={7159B486-50E3-4181-BD92-3896768836FD}</author>
    <author>tc={6B224874-07CD-4036-8816-4F8CA77F6633}</author>
    <author>tc={D3912999-25D9-4CD5-959B-C723685AF617}</author>
    <author>tc={B3AB6600-4E58-4F5D-93A9-765F570203BB}</author>
    <author>tc={7737BDF9-F717-42EA-A2B1-75030326A425}</author>
    <author>tc={61DADB81-D4CD-4241-AF89-76849D51814A}</author>
    <author>tc={D6BA8870-ADA1-4034-B4AD-EA8485AC3727}</author>
    <author>tc={69E62D59-279D-4D2B-8DF7-62A67977FB9A}</author>
    <author>tc={5E71B605-0110-48D3-B47F-719493CABB44}</author>
    <author>tc={AB1DD05A-E84E-4E44-A154-57686CAEBC4D}</author>
    <author>tc={0F14D1F3-7F31-4214-BAA4-489D29DA575C}</author>
    <author>tc={C70CB7D5-6A25-4174-BFCE-D990026186B2}</author>
    <author>tc={7F962C2C-98A5-4814-9E05-30D256506F3C}</author>
    <author>tc={302170B0-AD99-4647-B481-57B2B51CE3FC}</author>
    <author>tc={50753E8F-F373-4A6B-A86A-8024AFBBB304}</author>
    <author>tc={BBC60093-39C1-4DA7-88C7-5FED2FD61D85}</author>
    <author>tc={905CAD05-FDBE-4D12-AD58-9652F6067A11}</author>
    <author>tc={EBFB98E6-4B2F-4A95-8225-10640C0F653E}</author>
    <author>tc={40F15ADC-74C7-43CB-9A41-364BE738D309}</author>
    <author>tc={C4657C10-9C69-4ED5-A1F1-0B9066212E57}</author>
    <author>tc={61045807-4ECD-4D82-ACF6-268D6DD1590C}</author>
    <author>tc={14BA4AD6-8CC8-4ED7-8FFF-664F73DDC238}</author>
    <author>tc={F06D2CCF-7F3D-4378-B66F-784A3293843B}</author>
    <author>tc={87AB53B0-0B87-49A3-952F-33CB7E34F36B}</author>
    <author>tc={92625D0F-5D54-4097-BCF7-968101A5F78A}</author>
    <author>tc={62C3E3F4-64AF-4FD8-836E-E2FDC1F0A03F}</author>
    <author>tc={924D362B-923F-49D0-A230-A1EA1F28D020}</author>
    <author>tc={7DCBF8B9-B5C8-4E6D-ABAE-C3A8974F5E73}</author>
    <author>tc={95336F18-9C75-4919-A7F4-F3DA4C82E21A}</author>
    <author>tc={51E933E2-7616-4458-9747-8E32CAC4C277}</author>
    <author>tc={95B94AC6-3048-4C89-BBE3-5BBA66957C28}</author>
    <author>tc={F7F37ADA-468D-4B77-A576-D489B9A4FD0A}</author>
    <author>tc={B1BF7FAB-0310-4511-988A-4018CA1451C1}</author>
    <author>tc={7EDC0EB5-951B-436A-9543-3E7574D259AC}</author>
    <author>tc={C9EC8758-8022-450E-ACEA-2D8F0BF6D0F9}</author>
    <author>tc={F7F54F51-12FD-47B7-9479-25059F7B1775}</author>
    <author>tc={7B6E914E-A16C-4240-823D-226E25EDEBDE}</author>
    <author>tc={6D619B81-6779-4C40-983E-EBE101343FED}</author>
    <author>tc={A4A076B1-10FB-4956-AB5A-DFE3B03F6040}</author>
    <author>tc={7A5EDD9D-3B0A-46ED-8DDF-124264183892}</author>
    <author>tc={BC6112DC-F1F6-4574-B581-049A5D9CBEF6}</author>
    <author>tc={BFDDCD1D-C99E-49CB-B44C-8FADDFD4E235}</author>
    <author>tc={A2B963E7-ADDC-2F42-BDC5-4967A9F8F4BD}</author>
    <author>tc={258FD2E5-56B0-6F42-AE27-EF040F00D74A}</author>
    <author>tc={31D6519D-85D5-8C42-8C41-F88ABF355BA2}</author>
    <author>tc={89EF32CC-F980-B441-BEB0-C5DB01B153DD}</author>
    <author>tc={FA078C2E-98ED-6D4A-8831-B08398C5386D}</author>
    <author>tc={C265776B-CCAF-E841-B6E6-1399AA3464B0}</author>
    <author>tc={56B4D0E4-1A65-944A-BF68-13B8EC01184F}</author>
    <author>tc={2E590445-A10B-4BE7-ADA1-26F871CAE788}</author>
    <author>tc={75C9AD9F-6FCC-49EF-8B7A-BA2D8B598755}</author>
    <author>tc={09A45ADB-C2E8-469F-A4BC-085954E67535}</author>
    <author>tc={31FF2B23-8AE4-42E7-B4B4-8B945DD06D84}</author>
    <author>tc={C3A97E14-EF99-48C2-9CD2-5CD60A123041}</author>
    <author>tc={2B6A8E1C-F825-4B6E-95DA-B4F342CE5234}</author>
    <author>tc={C92FC2B5-9D07-49BF-97CD-63ECCB3AF921}</author>
    <author>tc={55DDD08A-CDF4-424C-8BEF-305BB8FE52BC}</author>
    <author>tc={350AA90B-1B1F-464B-BAE7-50BD6D8A76B8}</author>
    <author>tc={1421469E-3594-4A92-8E34-BAC1F3C5D7E6}</author>
    <author>tc={99771812-38FA-44C8-A4F5-3C28B903D295}</author>
    <author>tc={3E7775CB-8A77-4A38-87BE-9D74AF58C0CA}</author>
    <author>tc={264366D9-3475-41C9-ACE1-6252681F3F05}</author>
    <author>tc={B88BFE41-F030-4FD4-97C7-98EEB01C4EA3}</author>
    <author>tc={322BEBDE-065B-4339-904E-82C878F89FA8}</author>
    <author>tc={12430322-4311-4ADA-8D50-F88A13630602}</author>
    <author>tc={B95F984F-FCBE-453B-B5EB-8F3E5378927A}</author>
    <author>tc={F79B02AD-F360-4BB0-9768-68FD2CBC5C42}</author>
    <author>tc={A1C07016-440D-4F69-AA8B-56BBED92C105}</author>
    <author>tc={97F88C2A-2458-4216-AF4F-61CA810C96E5}</author>
    <author>tc={5CB54AAC-38E9-4BC1-9AC4-4137DD793404}</author>
  </authors>
  <commentList>
    <comment ref="E13" authorId="0" shapeId="0" xr:uid="{5842E687-F68A-4D54-ABF2-AAC73B68997B}">
      <text>
        <t>[Threaded comment]
Your version of Excel allows you to read this threaded comment; however, any edits to it will get removed if the file is opened in a newer version of Excel. Learn more: https://go.microsoft.com/fwlink/?linkid=870924
Comment:
    I picked:
window 15th - 31st Aug
20th Aug if have to choose</t>
      </text>
    </comment>
    <comment ref="J13" authorId="1" shapeId="0" xr:uid="{1BCEF04F-DBD1-4F45-B9E8-C6E691C72CE9}">
      <text>
        <t>[Threaded comment]
Your version of Excel allows you to read this threaded comment; however, any edits to it will get removed if the file is opened in a newer version of Excel. Learn more: https://go.microsoft.com/fwlink/?linkid=870924
Comment:
    disc early Sep 5cm
disc late Sep 5cm
Repeat in month 13</t>
      </text>
    </comment>
    <comment ref="D14" authorId="2" shapeId="0" xr:uid="{0520E149-D262-4BEE-9A3F-2A0DB3DBB4E9}">
      <text>
        <t>[Threaded comment]
Your version of Excel allows you to read this threaded comment; however, any edits to it will get removed if the file is opened in a newer version of Excel. Learn more: https://go.microsoft.com/fwlink/?linkid=870924
Comment:
    assume maize is for forage.
Run as spring OSR in ECOMOD.
N.B. Both Nix 2019 and ABC 2019 say maize can be grown south of a line from Bristol to East Anglia, excluding the far SW. And that it's best on lighter land as harvesting is late. Why have they put it in the north on heavy soil?!</t>
      </text>
    </comment>
    <comment ref="L14" authorId="3" shapeId="0" xr:uid="{FB2A6101-0E58-467F-88EA-1D03FCE4A496}">
      <text>
        <t>[Threaded comment]
Your version of Excel allows you to read this threaded comment; however, any edits to it will get removed if the file is opened in a newer version of Excel. Learn more: https://go.microsoft.com/fwlink/?linkid=870924
Comment:
    MAIZE:
At SNS 0 = 150 kg[N]/ha
At SNS 1 = 100 kg[N]/ha
10-15 kg[N]/ha applied below the seed at drilling (e.g. 7th March or give it same window as drilling).
The remainder applied as soon as the crop has emerged (find out when emergence is).
Spring OSR:
At SNS 0 = 150 kg[N]/ha
At SNS 1 = 120 kg[N]/ha
Apply all the nitrogen in the seedbed.
On light sand soils where the total rate is more than 80 kg N/ha, the dressing should be split, with 50 kg N/ha in the seedbed and the remainder by early May.</t>
      </text>
    </comment>
    <comment ref="D15" authorId="4" shapeId="0" xr:uid="{70535FAE-279F-456F-9586-3D952A325CCD}">
      <text>
        <t>[Threaded comment]
Your version of Excel allows you to read this threaded comment; however, any edits to it will get removed if the file is opened in a newer version of Excel. Learn more: https://go.microsoft.com/fwlink/?linkid=870924
Comment:
    Assume all spring barley is for malting. I've used two malting varieties to get coefs for DSSAT.
AHDB barley growth guide 2018:
Spring barley is typically sown from December until late April.
Spring barley is relatively frost-sensitive, so early sowing is not common in the North.</t>
      </text>
    </comment>
    <comment ref="E15" authorId="5" shapeId="0" xr:uid="{15450315-727B-4FF5-B123-5DD9E580EB57}">
      <text>
        <t>[Threaded comment]
Your version of Excel allows you to read this threaded comment; however, any edits to it will get removed if the file is opened in a newer version of Excel. Learn more: https://go.microsoft.com/fwlink/?linkid=870924
Comment:
    window : 1st 2 weeks March.
This is late-drilled.</t>
      </text>
    </comment>
    <comment ref="J15" authorId="6" shapeId="0" xr:uid="{F68AAF1F-F29C-4C7F-A212-F8C0A229DE0C}">
      <text>
        <t>[Threaded comment]
Your version of Excel allows you to read this threaded comment; however, any edits to it will get removed if the file is opened in a newer version of Excel. Learn more: https://go.microsoft.com/fwlink/?linkid=870924
Comment:
    disc 5cm</t>
      </text>
    </comment>
    <comment ref="L15" authorId="7" shapeId="0" xr:uid="{91A973FC-13F7-4F0F-8D9D-C1A16EF2CF0F}">
      <text>
        <t>[Threaded comment]
Your version of Excel allows you to read this threaded comment; however, any edits to it will get removed if the file is opened in a newer version of Excel. Learn more: https://go.microsoft.com/fwlink/?linkid=870924
Comment:
    apply it all in the seedbed.
Same amount on light soils (RB209 says 80kg/ha on light sand soils but as our light soils aren't that sandy, stick with the amount for 'other mineral soils').</t>
      </text>
    </comment>
    <comment ref="E16" authorId="8" shapeId="0" xr:uid="{E4DB11D5-915C-4253-8061-BE870D2DE504}">
      <text>
        <t>[Threaded comment]
Your version of Excel allows you to read this threaded comment; however, any edits to it will get removed if the file is opened in a newer version of Excel. Learn more: https://go.microsoft.com/fwlink/?linkid=870924
Comment:
    2nd two weeks October</t>
      </text>
    </comment>
    <comment ref="F16" authorId="9" shapeId="0" xr:uid="{299A9D17-8793-41AE-A6B4-7C21C2CF54DD}">
      <text>
        <t>[Threaded comment]
Your version of Excel allows you to read this threaded comment; however, any edits to it will get removed if the file is opened in a newer version of Excel. Learn more: https://go.microsoft.com/fwlink/?linkid=870924
Comment:
    Use same as specified by farmers in central region.</t>
      </text>
    </comment>
    <comment ref="G16" authorId="10" shapeId="0" xr:uid="{3227A855-7369-4B53-BFFE-FB6D9BEB788F}">
      <text>
        <t>[Threaded comment]
Your version of Excel allows you to read this threaded comment; however, any edits to it will get removed if the file is opened in a newer version of Excel. Learn more: https://go.microsoft.com/fwlink/?linkid=870924
Comment:
    Based on the farmer's stated seed rate (I've used the seed rate specified for central region), and using estimates for germination and establishment based on sowing time and location, the seed rate calculator says the established population will be 300 plants/m2. I assume the farmers are going for higher density than the AHDB benchmark of 260 to combat black-grass.</t>
      </text>
    </comment>
    <comment ref="J16" authorId="11" shapeId="0" xr:uid="{B701179C-558B-4528-8185-E552FEC0A51D}">
      <text>
        <t>[Threaded comment]
Your version of Excel allows you to read this threaded comment; however, any edits to it will get removed if the file is opened in a newer version of Excel. Learn more: https://go.microsoft.com/fwlink/?linkid=870924
Comment:
    2 stale seedbeds</t>
      </text>
    </comment>
    <comment ref="L16" authorId="12" shapeId="0" xr:uid="{E69114BB-E8CC-40C6-86C5-3270BAB512D7}">
      <text>
        <t>[Threaded comment]
Your version of Excel allows you to read this threaded comment; however, any edits to it will get removed if the file is opened in a newer version of Excel. Learn more: https://go.microsoft.com/fwlink/?linkid=870924
Comment:
    Farmers didn't specify so used RB209.
230kg[N]/ha total:
40 kg/ha mid-Feb to mid-March
95 kg/ha early April
95 kg/ha late April</t>
      </text>
    </comment>
    <comment ref="N16" authorId="13" shapeId="0" xr:uid="{AF6AE7AD-3DDA-4510-99D1-57E7FC94BF39}">
      <text>
        <t>[Threaded comment]
Your version of Excel allows you to read this threaded comment; however, any edits to it will get removed if the file is opened in a newer version of Excel. Learn more: https://go.microsoft.com/fwlink/?linkid=870924
Comment:
    Where Avadex XL is used, use a rate of 5l/ha to give correct prices. This is based on the fact that 15kg/ha of Avadex XL (which is a granular application) costs the same as 5l of Avadex Factor. NB it doesn't give the same rate so don't use this substitute exactly like this in the CFT.</t>
      </text>
    </comment>
    <comment ref="E17" authorId="14" shapeId="0" xr:uid="{805156C8-9763-4ACC-AE1E-4924FDB2ACEB}">
      <text>
        <t>[Threaded comment]
Your version of Excel allows you to read this threaded comment; however, any edits to it will get removed if the file is opened in a newer version of Excel. Learn more: https://go.microsoft.com/fwlink/?linkid=870924
Comment:
    window 25th Aug - 3rd Sep</t>
      </text>
    </comment>
    <comment ref="H17" authorId="15" shapeId="0" xr:uid="{D333C4C8-CDBB-4BC5-8355-B5E6EED5ED73}">
      <text>
        <t>[Threaded comment]
Your version of Excel allows you to read this threaded comment; however, any edits to it will get removed if the file is opened in a newer version of Excel. Learn more: https://go.microsoft.com/fwlink/?linkid=870924
Comment:
    Establishing oilseed rape in rows wider than 30cm apart has become more common in recent years.
From 2018 article (https://www.fwi.co.uk/arable/establishment/good-establishment-vital-high-osr-yields):
Adas work suggests row width can be increased up to 48cm, without affecting yields. Going from 48cm up to 72cm did reduce yield potential.</t>
      </text>
    </comment>
    <comment ref="L17" authorId="16" shapeId="0" xr:uid="{24D85ADE-AB26-415A-B216-22CA1E02B9CD}">
      <text>
        <t>[Threaded comment]
Your version of Excel allows you to read this threaded comment; however, any edits to it will get removed if the file is opened in a newer version of Excel. Learn more: https://go.microsoft.com/fwlink/?linkid=870924
Comment:
    30kg/ha at drilling - 30th Aug
95ka/ha late Feb/early March - 1st March
95 kg/ha early April - 1st April</t>
      </text>
    </comment>
    <comment ref="E18" authorId="17" shapeId="0" xr:uid="{29B89220-D021-4B63-B476-385DD960218E}">
      <text>
        <t>[Threaded comment]
Your version of Excel allows you to read this threaded comment; however, any edits to it will get removed if the file is opened in a newer version of Excel. Learn more: https://go.microsoft.com/fwlink/?linkid=870924
Comment:
    2nd 2 weeks October</t>
      </text>
    </comment>
    <comment ref="F18" authorId="18" shapeId="0" xr:uid="{0A4ECA93-3CA2-4894-A523-A6F7934A9EC0}">
      <text>
        <t>[Threaded comment]
Your version of Excel allows you to read this threaded comment; however, any edits to it will get removed if the file is opened in a newer version of Excel. Learn more: https://go.microsoft.com/fwlink/?linkid=870924
Comment:
    Use same as specified by farmers in central region.</t>
      </text>
    </comment>
    <comment ref="G18" authorId="19" shapeId="0" xr:uid="{9742259E-0703-41A7-8861-8C58489A84C8}">
      <text>
        <t>[Threaded comment]
Your version of Excel allows you to read this threaded comment; however, any edits to it will get removed if the file is opened in a newer version of Excel. Learn more: https://go.microsoft.com/fwlink/?linkid=870924
Comment:
    Based on the farmer's stated seed rate (I've used the seed rate specified for central region), and using estimates for germination and establishment based on sowing time and location, the seed rate calculator says the established population will be 300 plants/m2. I assume the farmers are going for higher density than the AHDB benchmark of 260 to combat black-grass.</t>
      </text>
    </comment>
    <comment ref="J18" authorId="20" shapeId="0" xr:uid="{A897FEA5-C978-40B0-833D-3415C352FFFF}">
      <text>
        <t>[Threaded comment]
Your version of Excel allows you to read this threaded comment; however, any edits to it will get removed if the file is opened in a newer version of Excel. Learn more: https://go.microsoft.com/fwlink/?linkid=870924
Comment:
    2 stale seedbeds</t>
      </text>
    </comment>
    <comment ref="L18" authorId="21" shapeId="0" xr:uid="{6597F6B9-29DC-490C-85B5-3B30D62BCA52}">
      <text>
        <t>[Threaded comment]
Your version of Excel allows you to read this threaded comment; however, any edits to it will get removed if the file is opened in a newer version of Excel. Learn more: https://go.microsoft.com/fwlink/?linkid=870924
Comment:
    230kg[N]/ha total:
40 kg/ha mid-Feb to mid-March
95 kg/ha early April
95 kg/ha late April</t>
      </text>
    </comment>
    <comment ref="N18" authorId="22" shapeId="0" xr:uid="{BEE3A72F-BBE5-439C-B2C8-7B7AFB6CFEB5}">
      <text>
        <t>[Threaded comment]
Your version of Excel allows you to read this threaded comment; however, any edits to it will get removed if the file is opened in a newer version of Excel. Learn more: https://go.microsoft.com/fwlink/?linkid=870924
Comment:
    Where Avadex XL is used, use a rate of 5l/ha to give correct prices. This is based on the fact that 15kg/ha of Avadex XL (which is a granular application) costs the same as 5l of Avadex Factor. NB it doesn't give the same rate so don't use this substitute exactly like this in the CFT.</t>
      </text>
    </comment>
    <comment ref="D23" authorId="23" shapeId="0" xr:uid="{EBACE34D-99A2-441A-9D62-EB58EB4CAAED}">
      <text>
        <t>[Threaded comment]
Your version of Excel allows you to read this threaded comment; however, any edits to it will get removed if the file is opened in a newer version of Excel. Learn more: https://go.microsoft.com/fwlink/?linkid=870924
Comment:
    https://www.grainco.co.uk/seed.html advice:
we recommend 50 tgw as an average for winter wheat and 45 tgw for winter barley</t>
      </text>
    </comment>
    <comment ref="F23" authorId="24" shapeId="0" xr:uid="{91C3CB1A-78C7-44F6-A803-AB695AD9815F}">
      <text>
        <t>[Threaded comment]
Your version of Excel allows you to read this threaded comment; however, any edits to it will get removed if the file is opened in a newer version of Excel. Learn more: https://go.microsoft.com/fwlink/?linkid=870924
Comment:
    Farmers specified 250 kg/ha</t>
      </text>
    </comment>
    <comment ref="G23" authorId="25" shapeId="0" xr:uid="{981A4927-9335-44F4-BB07-7485BB24FB6E}">
      <text>
        <t>[Threaded comment]
Your version of Excel allows you to read this threaded comment; however, any edits to it will get removed if the file is opened in a newer version of Excel. Learn more: https://go.microsoft.com/fwlink/?linkid=870924
Comment:
    Based on the farmer's stated seed rate, and using estimates for germination and establishment based on sowing time and location, the seed rate calculator says the established population will be 300 plants/m2. I assume the farmers are going for higher density than the AHDB benchmark of 260 to combat black-grass.</t>
      </text>
    </comment>
    <comment ref="L23" authorId="26" shapeId="0" xr:uid="{77409C74-29A5-467C-B483-F89C2A7ACE84}">
      <text>
        <t>[Threaded comment]
Your version of Excel allows you to read this threaded comment; however, any edits to it will get removed if the file is opened in a newer version of Excel. Learn more: https://go.microsoft.com/fwlink/?linkid=870924
Comment:
    Farmers specified 240-460 kg[N]/ha so go in the middle at 250.
40 kg/ha in Feb
105 kg/ha early April
105 kg/ha late April</t>
      </text>
    </comment>
    <comment ref="N23" authorId="27" shapeId="0" xr:uid="{5BE6DC5A-1E97-4C89-BC6B-D781360878B0}">
      <text>
        <t>[Threaded comment]
Your version of Excel allows you to read this threaded comment; however, any edits to it will get removed if the file is opened in a newer version of Excel. Learn more: https://go.microsoft.com/fwlink/?linkid=870924
Comment:
    Where Avadex XL is used, use a rate of 5l/ha to give correct prices. This is based on the fact that 15kg/ha of Avadex XL (which is a granular application) costs the same as 5l of Avadex Factor. NB it doesn't give the same rate so don't use this substitute exactly like this in the CFT.</t>
      </text>
    </comment>
    <comment ref="D24" authorId="28" shapeId="0" xr:uid="{F78D3430-E18C-4BA6-92F5-057069029A92}">
      <text>
        <t>[Threaded comment]
Your version of Excel allows you to read this threaded comment; however, any edits to it will get removed if the file is opened in a newer version of Excel. Learn more: https://go.microsoft.com/fwlink/?linkid=870924
Comment:
    Assume all spring barley is for malting. I've used two malting varieties to get coefs for DSSAT.
AHDB barley growth guide 2018: 
Spring barley is typically sown from December until late April.
N.B. their alternative for yr 2 was fallow. Dave Brightman said this about a fallow:
"I would suggest that for fallow there would probably be two or three cultivations through the year, each preceded by glyphosate, if weather and ground conditions permitted."</t>
      </text>
    </comment>
    <comment ref="E24" authorId="29" shapeId="0" xr:uid="{AE30B4B7-65B5-4506-8365-6FC74039A3D4}">
      <text>
        <t>[Threaded comment]
Your version of Excel allows you to read this threaded comment; however, any edits to it will get removed if the file is opened in a newer version of Excel. Learn more: https://go.microsoft.com/fwlink/?linkid=870924
Comment:
    Spring barley normally sown end Feb/ March.
Dave Brightman said:
"while we might like to drill spring barley before April, in the four years we have been doing it on my heavy ground in recent times, the earliest we have started drilling [spring barley] was 25th March and the latest we have finished was 27th April. We have always applied qlyphosate at least once before drilling."
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
      </text>
    </comment>
    <comment ref="I24" authorId="30" shapeId="0" xr:uid="{8B1C19F5-B509-4800-8AF8-2F06A40790F5}">
      <text>
        <t>[Threaded comment]
Your version of Excel allows you to read this threaded comment; however, any edits to it will get removed if the file is opened in a newer version of Excel. Learn more: https://go.microsoft.com/fwlink/?linkid=870924
Comment:
    NB strut and parker say 5cm safer</t>
      </text>
    </comment>
    <comment ref="L24" authorId="31" shapeId="0" xr:uid="{10BEAE07-6A25-488C-A7FB-4CF453A5A840}">
      <text>
        <t>[Threaded comment]
Your version of Excel allows you to read this threaded comment; however, any edits to it will get removed if the file is opened in a newer version of Excel. Learn more: https://go.microsoft.com/fwlink/?linkid=870924
Comment:
    Farmers specified 150-160 kg[N]/ha.
Amount is higher than in the recommended tables (RB209) - I assume this is because it's sown so late.
Apply it all in the seedbed.</t>
      </text>
    </comment>
    <comment ref="E25" authorId="32" shapeId="0" xr:uid="{C29FDC00-B704-470C-BA8E-84B692CA654C}">
      <text>
        <t>[Threaded comment]
Your version of Excel allows you to read this threaded comment; however, any edits to it will get removed if the file is opened in a newer version of Excel. Learn more: https://go.microsoft.com/fwlink/?linkid=870924
Comment:
    From here https://www.aafarmer.co.uk/news/yukon-spring-bean-lives-up-to-its-early-to-harvest-promise.html:
Growers in Dunfermline, Fife said they drilled spring bean 25th March, in line with most others in the area, but harvested on 15th Sep, about 14 days earlier than most other growers in the area.</t>
      </text>
    </comment>
    <comment ref="G25" authorId="33" shapeId="0" xr:uid="{C570C148-5FCD-4288-8B67-CC509DF94C09}">
      <text>
        <t>[Threaded comment]
Your version of Excel allows you to read this threaded comment; however, any edits to it will get removed if the file is opened in a newer version of Excel. Learn more: https://go.microsoft.com/fwlink/?linkid=870924
Comment:
    Apparently farmers in East specified 60 plants/m2 so use this here too.
From https://www.fwi.co.uk/arable/pulses/guide-to-growing-a-successful-spring-bean-break-crop:
A target density of 50-55 plants/sq m is recommended on most land types, but where ground is particularly fertile a target density of 40 plants/sq m is more appropriate.
From https://www.aafarmer.co.uk/news/spring-cropping-is-your-finger-on-the-pulse.html :
Seed rate and plant population
for spring beans based on data from the Optibean project shows that maximum yields are obtained from 60-65 plants/ m2. But when taking into account seed cost and produce value, the economic target population is 50-55 plants/m2. This is for soils/areas that produce typical bean growth. For fertile soils, or areas that produce very vigorous growth, target populations should remain at 35-45 plants/m2.</t>
      </text>
    </comment>
    <comment ref="D26" authorId="34" shapeId="0" xr:uid="{4FB85184-3DC2-4E9F-B15D-72595C1C7C77}">
      <text>
        <t>[Threaded comment]
Your version of Excel allows you to read this threaded comment; however, any edits to it will get removed if the file is opened in a newer version of Excel. Learn more: https://go.microsoft.com/fwlink/?linkid=870924
Comment:
    https://www.grainco.co.uk/seed.html advice:
we recommend 50 tgw as an average for winter wheat and 45 tgw for winter barley</t>
      </text>
    </comment>
    <comment ref="F26" authorId="35" shapeId="0" xr:uid="{F21F3965-A495-4150-8869-3B9B4D594E24}">
      <text>
        <t>[Threaded comment]
Your version of Excel allows you to read this threaded comment; however, any edits to it will get removed if the file is opened in a newer version of Excel. Learn more: https://go.microsoft.com/fwlink/?linkid=870924
Comment:
    Farmers specified 250 kg/ha</t>
      </text>
    </comment>
    <comment ref="G26" authorId="36" shapeId="0" xr:uid="{FDB73DF0-D111-4DFC-AC2F-FEA615F1BF7B}">
      <text>
        <t>[Threaded comment]
Your version of Excel allows you to read this threaded comment; however, any edits to it will get removed if the file is opened in a newer version of Excel. Learn more: https://go.microsoft.com/fwlink/?linkid=870924
Comment:
    Based on the farmer's stated seed rate, and using estimates for germination and establishment based on sowing time and location, the seed rate calculator says the established population will be 300 plants/m2. I assume the farmers are going for higher density than the AHDB benchmark of 260 to combat black-grass.</t>
      </text>
    </comment>
    <comment ref="L26" authorId="37" shapeId="0" xr:uid="{CA8D9129-3F4B-4E1D-8527-FD3DAF153D54}">
      <text>
        <t>[Threaded comment]
Your version of Excel allows you to read this threaded comment; however, any edits to it will get removed if the file is opened in a newer version of Excel. Learn more: https://go.microsoft.com/fwlink/?linkid=870924
Comment:
    Farmers specified 240-460 kg[N]/ha so go in the middle at 250.
40 kg/ha in Feb
105 kg/ha early April
105 kg/ha late April</t>
      </text>
    </comment>
    <comment ref="N26" authorId="38" shapeId="0" xr:uid="{52895985-AD39-471B-A5F3-DCC085B626CD}">
      <text>
        <t>[Threaded comment]
Your version of Excel allows you to read this threaded comment; however, any edits to it will get removed if the file is opened in a newer version of Excel. Learn more: https://go.microsoft.com/fwlink/?linkid=870924
Comment:
    Where Avadex XL is used, use a rate of 5l/ha to give correct prices. This is based on the fact that 15kg/ha of Avadex XL (which is a granular application) costs the same as 5l of Avadex Factor. NB it doesn't give the same rate so don't use this substitute exactly like this in the CFT.</t>
      </text>
    </comment>
    <comment ref="D27" authorId="39" shapeId="0" xr:uid="{D9F80A6D-02BB-4EC2-9BC9-B0B0B369F7DC}">
      <text>
        <t>[Threaded comment]
Your version of Excel allows you to read this threaded comment; however, any edits to it will get removed if the file is opened in a newer version of Excel. Learn more: https://go.microsoft.com/fwlink/?linkid=870924
Comment:
    assume all spring barley is for malting</t>
      </text>
    </comment>
    <comment ref="E27" authorId="40" shapeId="0" xr:uid="{A9D1DDDC-186F-47AC-A108-7B914CBA6AAA}">
      <text>
        <t>[Threaded comment]
Your version of Excel allows you to read this threaded comment; however, any edits to it will get removed if the file is opened in a newer version of Excel. Learn more: https://go.microsoft.com/fwlink/?linkid=870924
Comment:
    Spring barley normally sown end Feb/ March.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
      </text>
    </comment>
    <comment ref="L27" authorId="41" shapeId="0" xr:uid="{6835C6E1-2364-4DF8-9B45-CF5C0D379D62}">
      <text>
        <t>[Threaded comment]
Your version of Excel allows you to read this threaded comment; however, any edits to it will get removed if the file is opened in a newer version of Excel. Learn more: https://go.microsoft.com/fwlink/?linkid=870924
Comment:
    Farmers specified 150-160 kg[N]/ha.
Amount is higher than in the recommended tables (RB209) - I assume this is because it's sown so late.
Apply it all in the seedbed.</t>
      </text>
    </comment>
    <comment ref="L28" authorId="42" shapeId="0" xr:uid="{5EC4572C-1405-43BC-9B89-ADE6A77CBC7B}">
      <text>
        <t>[Threaded comment]
Your version of Excel allows you to read this threaded comment; however, any edits to it will get removed if the file is opened in a newer version of Excel. Learn more: https://go.microsoft.com/fwlink/?linkid=870924
Comment:
    Farmers said 'as standard'.
30kg/ha at drilling - 30th Aug
95ka/ha late Feb/early March - 1st March
95 kg/ha early April - 1st April</t>
      </text>
    </comment>
    <comment ref="F33" authorId="43" shapeId="0" xr:uid="{7159B486-50E3-4181-BD92-3896768836FD}">
      <text>
        <t>[Threaded comment]
Your version of Excel allows you to read this threaded comment; however, any edits to it will get removed if the file is opened in a newer version of Excel. Learn more: https://go.microsoft.com/fwlink/?linkid=870924
Comment:
    Farmers specified 250 kg/ha for heavy soils, which gave an established population of 300 plants/m2. Assuming better establishment in light soils, seed rate here 240gh/ha.</t>
      </text>
    </comment>
    <comment ref="G33" authorId="44" shapeId="0" xr:uid="{6B224874-07CD-4036-8816-4F8CA77F6633}">
      <text>
        <t>[Threaded comment]
Your version of Excel allows you to read this threaded comment; however, any edits to it will get removed if the file is opened in a newer version of Excel. Learn more: https://go.microsoft.com/fwlink/?linkid=870924
Comment:
    Based on the farmer's stated seed rate for heavy soils, and using estimates for germination and establishment based on sowing time and location, the seed rate calculator says the established population will be 300 plants/m2. I assume the farmers are going for higher density than the AHDB benchmark of 260 to combat black-grass.</t>
      </text>
    </comment>
    <comment ref="L33" authorId="45" shapeId="0" xr:uid="{D3912999-25D9-4CD5-959B-C723685AF617}">
      <text>
        <t>[Threaded comment]
Your version of Excel allows you to read this threaded comment; however, any edits to it will get removed if the file is opened in a newer version of Excel. Learn more: https://go.microsoft.com/fwlink/?linkid=870924
Comment:
    Farmers specified 240-460 kg[N]/ha so go in the middle at 250.
40 kg/ha in Feb
105 kg/ha early April
105 kg/ha late April</t>
      </text>
    </comment>
    <comment ref="N33" authorId="46" shapeId="0" xr:uid="{B3AB6600-4E58-4F5D-93A9-765F570203BB}">
      <text>
        <t>[Threaded comment]
Your version of Excel allows you to read this threaded comment; however, any edits to it will get removed if the file is opened in a newer version of Excel. Learn more: https://go.microsoft.com/fwlink/?linkid=870924
Comment:
    Where Avadex XL is used, use a rate of 5l/ha to give correct prices. This is based on the fact that 15kg/ha of Avadex XL (which is a granular application) costs the same as 5l of Avadex Factor. NB it doesn't give the same rate so don't use this substitute exactly like this in the CFT.</t>
      </text>
    </comment>
    <comment ref="D34" authorId="47" shapeId="0" xr:uid="{7737BDF9-F717-42EA-A2B1-75030326A425}">
      <text>
        <t>[Threaded comment]
Your version of Excel allows you to read this threaded comment; however, any edits to it will get removed if the file is opened in a newer version of Excel. Learn more: https://go.microsoft.com/fwlink/?linkid=870924
Comment:
    Assume all spring barley is for malting. I've used two malting varieties to get coefs for DSSAT.
AHDB barley growth guide 2018: 
Spring barley is typically sown from December until late April.
N.B. their alternative for yr 2 was fallow. Dave Brightman said this about a fallow:
"I would suggest that for fallow there would probably be two or three cultivations through the year, each preceded by glyphosate, if weather and ground conditions permitted."</t>
      </text>
    </comment>
    <comment ref="E34" authorId="48" shapeId="0" xr:uid="{61DADB81-D4CD-4241-AF89-76849D51814A}">
      <text>
        <t>[Threaded comment]
Your version of Excel allows you to read this threaded comment; however, any edits to it will get removed if the file is opened in a newer version of Excel. Learn more: https://go.microsoft.com/fwlink/?linkid=870924
Comment:
    Spring barley normally sown end Feb/ March.
Dave Brightman said:
"while we might like to drill spring barley before April, in the four years we have been doing it on my heavy ground in recent times, the earliest we have started drilling [spring barley] was 25th March and the latest we have finished was 27th April. We have always applied glyphosate at least once before drilling."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
      </text>
    </comment>
    <comment ref="L34" authorId="49" shapeId="0" xr:uid="{D6BA8870-ADA1-4034-B4AD-EA8485AC3727}">
      <text>
        <t>[Threaded comment]
Your version of Excel allows you to read this threaded comment; however, any edits to it will get removed if the file is opened in a newer version of Excel. Learn more: https://go.microsoft.com/fwlink/?linkid=870924
Comment:
    Farmers specified 150-160 kg[N]/ha.
Amount is higher than in the recommended tables (RB209) - I assume this is because it's sown so late.
Apply it all in the seedbed.</t>
      </text>
    </comment>
    <comment ref="F36" authorId="50" shapeId="0" xr:uid="{69E62D59-279D-4D2B-8DF7-62A67977FB9A}">
      <text>
        <t>[Threaded comment]
Your version of Excel allows you to read this threaded comment; however, any edits to it will get removed if the file is opened in a newer version of Excel. Learn more: https://go.microsoft.com/fwlink/?linkid=870924
Comment:
    Farmers specified 250 kg/ha for heavy soils, which gave an established population of 300 plants/m2. Assuming better establishment in light soils, seed rate here 240gh/ha.</t>
      </text>
    </comment>
    <comment ref="G36" authorId="51" shapeId="0" xr:uid="{5E71B605-0110-48D3-B47F-719493CABB44}">
      <text>
        <t>[Threaded comment]
Your version of Excel allows you to read this threaded comment; however, any edits to it will get removed if the file is opened in a newer version of Excel. Learn more: https://go.microsoft.com/fwlink/?linkid=870924
Comment:
    Based on the farmer's stated seed rate for heavy soils, and using estimates for germination and establishment based on sowing time and location, the seed rate calculator says the established population will be 300 plants/m2. I assume the farmers are going for higher density than the AHDB benchmark of 260 to combat black-grass.</t>
      </text>
    </comment>
    <comment ref="L36" authorId="52" shapeId="0" xr:uid="{AB1DD05A-E84E-4E44-A154-57686CAEBC4D}">
      <text>
        <t>[Threaded comment]
Your version of Excel allows you to read this threaded comment; however, any edits to it will get removed if the file is opened in a newer version of Excel. Learn more: https://go.microsoft.com/fwlink/?linkid=870924
Comment:
    Farmers specified 240-460 kg[N]/ha so go in the middle at 250.
40 kg/ha in Feb
105 kg/ha early April
105 kg/ha late April</t>
      </text>
    </comment>
    <comment ref="N36" authorId="53" shapeId="0" xr:uid="{0F14D1F3-7F31-4214-BAA4-489D29DA575C}">
      <text>
        <t>[Threaded comment]
Your version of Excel allows you to read this threaded comment; however, any edits to it will get removed if the file is opened in a newer version of Excel. Learn more: https://go.microsoft.com/fwlink/?linkid=870924
Comment:
    Where Avadex XL is used, use a rate of 5l/ha to give correct prices. This is based on the fact that 15kg/ha of Avadex XL (which is a granular application) costs the same as 5l of Avadex Factor. NB it doesn't give the same rate so don't use this substitute exactly like this in the CFT.</t>
      </text>
    </comment>
    <comment ref="D37" authorId="54" shapeId="0" xr:uid="{C70CB7D5-6A25-4174-BFCE-D990026186B2}">
      <text>
        <t>[Threaded comment]
Your version of Excel allows you to read this threaded comment; however, any edits to it will get removed if the file is opened in a newer version of Excel. Learn more: https://go.microsoft.com/fwlink/?linkid=870924
Comment:
    assume all spring barley is for malting</t>
      </text>
    </comment>
    <comment ref="E37" authorId="55" shapeId="0" xr:uid="{7F962C2C-98A5-4814-9E05-30D256506F3C}">
      <text>
        <t>[Threaded comment]
Your version of Excel allows you to read this threaded comment; however, any edits to it will get removed if the file is opened in a newer version of Excel. Learn more: https://go.microsoft.com/fwlink/?linkid=870924
Comment:
    Spring barley normally sown end Feb/ March.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
      </text>
    </comment>
    <comment ref="L37" authorId="56" shapeId="0" xr:uid="{302170B0-AD99-4647-B481-57B2B51CE3FC}">
      <text>
        <t>[Threaded comment]
Your version of Excel allows you to read this threaded comment; however, any edits to it will get removed if the file is opened in a newer version of Excel. Learn more: https://go.microsoft.com/fwlink/?linkid=870924
Comment:
    Farmers specified 150-160 kg[N]/ha.
Amount is higher than in the recommended tables (RB209) - I assume this is because it's sown so late.
Apply it all in the seedbed.</t>
      </text>
    </comment>
    <comment ref="L38" authorId="57" shapeId="0" xr:uid="{50753E8F-F373-4A6B-A86A-8024AFBBB304}">
      <text>
        <t>[Threaded comment]
Your version of Excel allows you to read this threaded comment; however, any edits to it will get removed if the file is opened in a newer version of Excel. Learn more: https://go.microsoft.com/fwlink/?linkid=870924
Comment:
    Farmers said 'as standard'.
30kg/ha at drilling - 30th Aug
95ka/ha late Feb/early March - 1st March
95 kg/ha early April - 1st April</t>
      </text>
    </comment>
    <comment ref="D43" authorId="58" shapeId="0" xr:uid="{BBC60093-39C1-4DA7-88C7-5FED2FD61D85}">
      <text>
        <t>[Threaded comment]
Your version of Excel allows you to read this threaded comment; however, any edits to it will get removed if the file is opened in a newer version of Excel. Learn more: https://go.microsoft.com/fwlink/?linkid=870924
Comment:
    SPRING OILSEED RAPE:
most varieties sown now are hybrids, see https://ahdb.org.uk/rl  page 52
SPRING LINSEED:
Nix says spring linseed is harvested end Aug - early Sep</t>
      </text>
    </comment>
    <comment ref="E43" authorId="59" shapeId="0" xr:uid="{905CAD05-FDBE-4D12-AD58-9652F6067A11}">
      <text>
        <t>[Threaded comment]
Your version of Excel allows you to read this threaded comment; however, any edits to it will get removed if the file is opened in a newer version of Excel. Learn more: https://go.microsoft.com/fwlink/?linkid=870924
Comment:
    SPRING OILSEED RAPE
(From https://www.agricentre.basf.co.uk/en/Products/InVigor/Spring-Oilseed-Rape-Seed/)
SOWING: Late march or early April are best when soil temperatures are warm enough to give the crop a quick start. The soil should be warm, around 9-10°C, with a minimum soil pH of 6-6.5.
Use a higher seed rate than for WOSR. Drill at around 80 to 90 seeds/m2, aiming to achieve a plant population of around 70 plants/m2.
From (https://www.thescottishfarmer.co.uk/arable/19045582.dsv-says-time-take-fresh-look-spring-osr/), written 30th Jan 2021: "The optimum sowing date for spring oilseed rape is from mid-March to mid-April, with a firm but moist seedbed being the aim.... Ideally, you should be aiming for between 60-80 seeds per m², depending on soil conditions and sowing date."
SPRING LINSEED
The optimum period for drilling linseed is mid March to mid April, but it can still be satisfactorily drilled into May provided there is moisture available. (From https://www.premiumcrops.com/spring-linseed/faqs.html)</t>
      </text>
    </comment>
    <comment ref="F43" authorId="60" shapeId="0" xr:uid="{EBFB98E6-4B2F-4A95-8225-10640C0F653E}">
      <text>
        <t>[Threaded comment]
Your version of Excel allows you to read this threaded comment; however, any edits to it will get removed if the file is opened in a newer version of Excel. Learn more: https://go.microsoft.com/fwlink/?linkid=870924
Comment:
    Seed rate for spring linseed would be 52 kg/ha. However, in DSSAT I need to use spring OSR as a proxy.
SPRING OILSEED RAPE:
From here (https://www.fwi.co.uk/arable/tips-for-sowing-spring-oilseed-rape), written in 2013: 
"Knowing the thousand grain weight of seed is one of the most critical points..... Spring varieties have a much lower value than their winter counterparts so it is easy to sow too thick a stand. Aim for 60-80 plants/sq m – use TGW to sow 120-150 seeds/sq m (conventional varieties); 100-120 seeds/sq m (hybrids).... [Although] Simon Kightley, oilseed rape specialist at NIAB TAG, advises slightly higher rates – 150/sq m for conventional and 120 for hybrids."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
      </text>
    </comment>
    <comment ref="G43" authorId="61" shapeId="0" xr:uid="{40F15ADC-74C7-43CB-9A41-364BE738D309}">
      <text>
        <t>[Threaded comment]
Your version of Excel allows you to read this threaded comment; however, any edits to it will get removed if the file is opened in a newer version of Excel. Learn more: https://go.microsoft.com/fwlink/?linkid=870924
Comment:
    Established plant population for spring linseed would be 400 plants/m2. However, in DSSAT I need to use spring OSR as a proxy.</t>
      </text>
    </comment>
    <comment ref="I43" authorId="62" shapeId="0" xr:uid="{C4657C10-9C69-4ED5-A1F1-0B9066212E57}">
      <text>
        <t>[Threaded comment]
Your version of Excel allows you to read this threaded comment; however, any edits to it will get removed if the file is opened in a newer version of Excel. Learn more: https://go.microsoft.com/fwlink/?linkid=870924
Comment:
    NB: Stomp Aqua label says that for spring barley (it doesn't mention spring linseed) seed must be covered by a MINIMUM of 3.2cm settled soil. Normal depth for spring linseed drilling is 14-25mm (elsewhere says 1-2cm). Note that this depth isn't ok with Stomp Aqua.</t>
      </text>
    </comment>
    <comment ref="L43" authorId="63" shapeId="0" xr:uid="{61045807-4ECD-4D82-ACF6-268D6DD1590C}">
      <text>
        <t>[Threaded comment]
Your version of Excel allows you to read this threaded comment; however, any edits to it will get removed if the file is opened in a newer version of Excel. Learn more: https://go.microsoft.com/fwlink/?linkid=870924
Comment:
    SPRING OILSEED RAPE:
From RB209:
At SNS index = 0 :
light sand soil 120 kg/ha
other mineral soil 150 kg/ha.
Apply all the nitrogen in the seedbed. On light sand soils where the total rate is more than 80 kg N/ha, the dressing should be split, with 50 kg N/ha in the seedbed and the remainder by early May.
From https://www.agricentre.basf.co.uk/en/Products/InVigor/Spring-Oilseed-Rape-Seed/ :
Apply split doses of N between 100kg/ha and 150kg/ha at sowing time and at emergence. 
From https://www.thescottishfarmer.co.uk/arable/19045582.dsv-says-time-take-fresh-look-spring-osr/ (written 30th Jan 2021): "An early application of 80-100kg N/ha is advised soon after sowing and this should be followed by a further 40kg N/ha at stem elongation."
From https://www.fwi.co.uk/arable/tips-for-sowing-spring-oilseed-rape (written in 2013): Apply half of N to seed-bed and other half soon after emergence.
BUT see https://www.teagasc.ie/crops/soil--soil-fertility/crop-n-p-k-advice/oilseed-rape---spring/ :
The first split of N should be applied in late February and the remainder in the first week of April. The first split should be about 30% of the total. It is unlikely that the application of N at sowing time is justified, but if it is used, it should not exceed 40 kg/ha of N. Fertilizer applications should not be combined drilled as this may delay germination.
SPRING LINSEED:
From RB209:
At SNS index = 0 :
light sand soil 80 kg/ha
other mineral soil 100 kg/ha.
Apply all the nitrogen in the seedbed. On light sand soils where the total rate is more than 80 kg N/ha, the dressing should be split, with 50 kg N/ha in the seedbed and the remainder by early May.</t>
      </text>
    </comment>
    <comment ref="N43" authorId="64" shapeId="0" xr:uid="{14BA4AD6-8CC8-4ED7-8FFF-664F73DDC238}">
      <text>
        <t>[Threaded comment]
Your version of Excel allows you to read this threaded comment; however, any edits to it will get removed if the file is opened in a newer version of Excel. Learn more: https://go.microsoft.com/fwlink/?linkid=870924
Comment:
    N.B. Stomp Aqua label says that max rate for spring barley (it doesn't mention spring linseed) is 2.9l/ha</t>
      </text>
    </comment>
    <comment ref="G44" authorId="65" shapeId="0" xr:uid="{F06D2CCF-7F3D-4378-B66F-784A3293843B}">
      <text>
        <t>[Threaded comment]
Your version of Excel allows you to read this threaded comment; however, any edits to it will get removed if the file is opened in a newer version of Excel. Learn more: https://go.microsoft.com/fwlink/?linkid=870924
Comment:
    Farmers specified 60 plants/m2
From https://www.fwi.co.uk/arable/pulses/guide-to-growing-a-successful-spring-bean-break-crop:
A target density of 50-55 plants/sq m is recommended on most land types, but where ground is particularly fertile a target density of 40 plants/sq m is more appropriate.
From https://www.aafarmer.co.uk/news/spring-cropping-is-your-finger-on-the-pulse.html :
Seed rate and plant population
for spring beans based on data from the Optibean project shows that maximum yields are obtained from 60-65 plants/ m2. But when taking into account seed cost and produce value, the economic target population is 50-55 plants/m2. This is for soils/areas that produce typical bean growth. For fertile soils, or areas that produce very vigorous growth, target populations should remain at 35-45 plants/m2.</t>
      </text>
    </comment>
    <comment ref="F45" authorId="66" shapeId="0" xr:uid="{87AB53B0-0B87-49A3-952F-33CB7E34F36B}">
      <text>
        <t>[Threaded comment]
Your version of Excel allows you to read this threaded comment; however, any edits to it will get removed if the file is opened in a newer version of Excel. Learn more: https://go.microsoft.com/fwlink/?linkid=870924
Comment:
    Farmers specified 200 kg/ha.
For a target plant pop of 260 plants/m2, where TGW = 50 g/1000 seeds, germination = 80% and field losses = 20%, then 200 kg/ha (which is approx 400 seeds/m2) is sufficient.</t>
      </text>
    </comment>
    <comment ref="G45" authorId="67" shapeId="0" xr:uid="{92625D0F-5D54-4097-BCF7-968101A5F78A}">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t>
      </text>
    </comment>
    <comment ref="L45" authorId="68" shapeId="0" xr:uid="{62C3E3F4-64AF-4FD8-836E-E2FDC1F0A03F}">
      <text>
        <t>[Threaded comment]
Your version of Excel allows you to read this threaded comment; however, any edits to it will get removed if the file is opened in a newer version of Excel. Learn more: https://go.microsoft.com/fwlink/?linkid=870924
Comment:
    40 kg/ha in Feb, 
100 kg/ha early April, 
80 kg/ha late April.</t>
      </text>
    </comment>
    <comment ref="N45" authorId="69" shapeId="0" xr:uid="{924D362B-923F-49D0-A230-A1EA1F28D020}">
      <text>
        <t>[Threaded comment]
Your version of Excel allows you to read this threaded comment; however, any edits to it will get removed if the file is opened in a newer version of Excel. Learn more: https://go.microsoft.com/fwlink/?linkid=870924
Comment:
    Where Avadex XL is used, use a rate of 5l/ha to give correct prices. This is based on the fact that 15kg/ha of Avadex XL (which is a granular application) costs the same as 5l of Avadex Factor. NB it doesn't give the same rate so don't use this substitute exactly like this in the CFT.</t>
      </text>
    </comment>
    <comment ref="D46" authorId="70" shapeId="0" xr:uid="{7DCBF8B9-B5C8-4E6D-ABAE-C3A8974F5E73}">
      <text>
        <t>[Threaded comment]
Your version of Excel allows you to read this threaded comment; however, any edits to it will get removed if the file is opened in a newer version of Excel. Learn more: https://go.microsoft.com/fwlink/?linkid=870924
Comment:
    In ECOMOD we have to use spring barley as a proxy</t>
      </text>
    </comment>
    <comment ref="E46" authorId="71" shapeId="0" xr:uid="{95336F18-9C75-4919-A7F4-F3DA4C82E21A}">
      <text>
        <t>[Threaded comment]
Your version of Excel allows you to read this threaded comment; however, any edits to it will get removed if the file is opened in a newer version of Excel. Learn more: https://go.microsoft.com/fwlink/?linkid=870924
Comment:
    optimum drilling for spring oats is March</t>
      </text>
    </comment>
    <comment ref="G46" authorId="72" shapeId="0" xr:uid="{51E933E2-7616-4458-9747-8E32CAC4C277}">
      <text>
        <t>[Threaded comment]
Your version of Excel allows you to read this threaded comment; however, any edits to it will get removed if the file is opened in a newer version of Excel. Learn more: https://go.microsoft.com/fwlink/?linkid=870924
Comment:
    SPRING OATS:
VCU trials procedures for 2021 harvest specify target population 300 plants/m2
SPRING BARLEY:
The HGCA benchmark target population is 260plants/m2</t>
      </text>
    </comment>
    <comment ref="L46" authorId="73" shapeId="0" xr:uid="{95B94AC6-3048-4C89-BBE3-5BBA66957C28}">
      <text>
        <t>[Threaded comment]
Your version of Excel allows you to read this threaded comment; however, any edits to it will get removed if the file is opened in a newer version of Excel. Learn more: https://go.microsoft.com/fwlink/?linkid=870924
Comment:
    Farmers specified 100 kgN
RB209 says for crops drilled from March onwards, it's all applied in the seedbed</t>
      </text>
    </comment>
    <comment ref="F47" authorId="74" shapeId="0" xr:uid="{F7F37ADA-468D-4B77-A576-D489B9A4FD0A}">
      <text>
        <t>[Threaded comment]
Your version of Excel allows you to read this threaded comment; however, any edits to it will get removed if the file is opened in a newer version of Excel. Learn more: https://go.microsoft.com/fwlink/?linkid=870924
Comment:
    Farmers specified 200 kg/ha.
For a target plant pop of 260 plants/m2, where TGW = 50 g/1000 seeds, germination = 80% and field losses = 20%, then 200 kg/ha (which is approx 400 seeds/m2) is sufficient.</t>
      </text>
    </comment>
    <comment ref="G47" authorId="75" shapeId="0" xr:uid="{B1BF7FAB-0310-4511-988A-4018CA1451C1}">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t>
      </text>
    </comment>
    <comment ref="L47" authorId="76" shapeId="0" xr:uid="{7EDC0EB5-951B-436A-9543-3E7574D259AC}">
      <text>
        <t>[Threaded comment]
Your version of Excel allows you to read this threaded comment; however, any edits to it will get removed if the file is opened in a newer version of Excel. Learn more: https://go.microsoft.com/fwlink/?linkid=870924
Comment:
    40 kg/ha in Feb
100 kg/ha early April
80 kg/ha late April</t>
      </text>
    </comment>
    <comment ref="N47" authorId="77" shapeId="0" xr:uid="{C9EC8758-8022-450E-ACEA-2D8F0BF6D0F9}">
      <text>
        <t>[Threaded comment]
Your version of Excel allows you to read this threaded comment; however, any edits to it will get removed if the file is opened in a newer version of Excel. Learn more: https://go.microsoft.com/fwlink/?linkid=870924
Comment:
    Where Avadex XL is used, use a rate of 5l/ha to give correct prices. This is based on the fact that 15kg/ha of Avadex XL (which is a granular application) costs the same as 5l of Avadex Factor. NB it doesn't give the same rate so don't use this substitute exactly like this in the CFT.</t>
      </text>
    </comment>
    <comment ref="D48" authorId="78" shapeId="0" xr:uid="{F7F54F51-12FD-47B7-9479-25059F7B1775}">
      <text>
        <t>[Threaded comment]
Your version of Excel allows you to read this threaded comment; however, any edits to it will get removed if the file is opened in a newer version of Excel. Learn more: https://go.microsoft.com/fwlink/?linkid=870924
Comment:
    SPRING OILSEED RAPE:
most varieties sown now are hybrids, see https://ahdb.org.uk/rl  page 52
SPRING LINSEED:
Nix says spring linseed is harvested end Aug - early Sep</t>
      </text>
    </comment>
    <comment ref="E48" authorId="79" shapeId="0" xr:uid="{7B6E914E-A16C-4240-823D-226E25EDEBDE}">
      <text>
        <t>[Threaded comment]
Your version of Excel allows you to read this threaded comment; however, any edits to it will get removed if the file is opened in a newer version of Excel. Learn more: https://go.microsoft.com/fwlink/?linkid=870924
Comment:
    SPRING OILSEED RAPE
(From https://www.agricentre.basf.co.uk/en/Products/InVigor/Spring-Oilseed-Rape-Seed/)
SOWING: Late march or early April are best when soil temperatures are warm enough to give the crop a quick start. The soil should be warm, around 9-10°C, with a minimum soil pH of 6-6.5.
Use a higher seed rate than for WOSR. Drill at around 80 to 90 seeds/m2, aiming to achieve a plant population of around 70 plants/m2.
From (https://www.thescottishfarmer.co.uk/arable/19045582.dsv-says-time-take-fresh-look-spring-osr/), written 30th Jan 2021: "The optimum sowing date for spring oilseed rape is from mid-March to mid-April, with a firm but moist seedbed being the aim.... Ideally, you should be aiming for between 60-80 seeds per m², depending on soil conditions and sowing date."
SPRING LINSEED
The optimum period for drilling linseed is mid March to mid April, but it can still be satisfactorily drilled into May provided there is moisture available. (From https://www.premiumcrops.com/spring-linseed/faqs.html)</t>
      </text>
    </comment>
    <comment ref="F48" authorId="80" shapeId="0" xr:uid="{6D619B81-6779-4C40-983E-EBE101343FED}">
      <text>
        <t>[Threaded comment]
Your version of Excel allows you to read this threaded comment; however, any edits to it will get removed if the file is opened in a newer version of Excel. Learn more: https://go.microsoft.com/fwlink/?linkid=870924
Comment:
    Seed rate for spring linseed would be 52 kg/ha. However, in DSSAT I need to use spring OSR as a proxy.
SPRING OILSEED RAPE:
From here (https://www.fwi.co.uk/arable/tips-for-sowing-spring-oilseed-rape), written in 2013: 
"Knowing the thousand grain weight of seed is one of the most critical points..... Spring varieties have a much lower value than their winter counterparts so it is easy to sow too thick a stand. Aim for 60-80 plants/sq m – use TGW to sow 120-150 seeds/sq m (conventional varieties); 100-120 seeds/sq m (hybrids).... [Although] Simon Kightley, oilseed rape specialist at NIAB TAG, advises slightly higher rates – 150/sq m for conventional and 120 for hybrids."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
      </text>
    </comment>
    <comment ref="G48" authorId="81" shapeId="0" xr:uid="{A4A076B1-10FB-4956-AB5A-DFE3B03F6040}">
      <text>
        <t>[Threaded comment]
Your version of Excel allows you to read this threaded comment; however, any edits to it will get removed if the file is opened in a newer version of Excel. Learn more: https://go.microsoft.com/fwlink/?linkid=870924
Comment:
    Established plant population for spring linseed would be 400 plants/m2. However, in DSSAT I need to use spring OSR as a proxy.</t>
      </text>
    </comment>
    <comment ref="I48" authorId="82" shapeId="0" xr:uid="{7A5EDD9D-3B0A-46ED-8DDF-124264183892}">
      <text>
        <t>[Threaded comment]
Your version of Excel allows you to read this threaded comment; however, any edits to it will get removed if the file is opened in a newer version of Excel. Learn more: https://go.microsoft.com/fwlink/?linkid=870924
Comment:
    NB: Stomp Aqua label says that for spring barley (it doesn't mention spring linseed) seed must be covered by a MINIMUM of 3.2cm settled soil. Normal depth for spring linseed drilling is 14-25mm (elsewhere says 1-2cm). Note that this depth isn't ok with Stomp Aqua.</t>
      </text>
    </comment>
    <comment ref="L48" authorId="83" shapeId="0" xr:uid="{BC6112DC-F1F6-4574-B581-049A5D9CBEF6}">
      <text>
        <t>[Threaded comment]
Your version of Excel allows you to read this threaded comment; however, any edits to it will get removed if the file is opened in a newer version of Excel. Learn more: https://go.microsoft.com/fwlink/?linkid=870924
Comment:
    SPRING OILSEED RAPE:
From RB209:
At SNS index = 0 :
light sand soil 120 kg/ha
other mineral soil 150 kg/ha.
Apply all the nitrogen in the seedbed. On light sand soils where the total rate is more than 80 kg N/ha, the dressing should be split, with 50 kg N/ha in the seedbed and the remainder by early May.
From https://www.agricentre.basf.co.uk/en/Products/InVigor/Spring-Oilseed-Rape-Seed/ :
Apply split doses of N between 100kg/ha and 150kg/ha at sowing time and at emergence. 
From https://www.thescottishfarmer.co.uk/arable/19045582.dsv-says-time-take-fresh-look-spring-osr/ (written 30th Jan 2021): "An early application of 80-100kg N/ha is advised soon after sowing and this should be followed by a further 40kg N/ha at stem elongation."
From https://www.fwi.co.uk/arable/tips-for-sowing-spring-oilseed-rape (written in 2013): Apply half of N to seed-bed and other half soon after emergence.
BUT see https://www.teagasc.ie/crops/soil--soil-fertility/crop-n-p-k-advice/oilseed-rape---spring/ :
The first split of N should be applied in late February and the remainder in the first week of April. The first split should be about 30% of the total. It is unlikely that the application of N at sowing time is justified, but if it is used, it should not exceed 40 kg/ha of N. Fertilizer applications should not be combined drilled as this may delay germination.
SPRING LINSEED:
From RB209:
At SNS index = 0 :
light sand soil 80 kg/ha
other mineral soil 100 kg/ha.
Apply all the nitrogen in the seedbed. On light sand soils where the total rate is more than 80 kg N/ha, the dressing should be split, with 50 kg N/ha in the seedbed and the remainder by early May.</t>
      </text>
    </comment>
    <comment ref="N48" authorId="84" shapeId="0" xr:uid="{BFDDCD1D-C99E-49CB-B44C-8FADDFD4E235}">
      <text>
        <t>[Threaded comment]
Your version of Excel allows you to read this threaded comment; however, any edits to it will get removed if the file is opened in a newer version of Excel. Learn more: https://go.microsoft.com/fwlink/?linkid=870924
Comment:
    N.B. Stomp Aqua label says that max rate for spring barley (it doesn't mention spring linseed) is 2.9l/ha</t>
      </text>
    </comment>
    <comment ref="D53" authorId="85" shapeId="0" xr:uid="{A2B963E7-ADDC-2F42-BDC5-4967A9F8F4BD}">
      <text>
        <t>[Threaded comment]
Your version of Excel allows you to read this threaded comment; however, any edits to it will get removed if the file is opened in a newer version of Excel. Learn more: https://go.microsoft.com/fwlink/?linkid=870924
Comment:
    SPRING OILSEED RAPE:
most varieties sown now are hybrids, see https://ahdb.org.uk/rl  page 52
SPRING LINSEED:
Nix says spring linseed is harvested end Aug - early Sep</t>
      </text>
    </comment>
    <comment ref="E53" authorId="86" shapeId="0" xr:uid="{258FD2E5-56B0-6F42-AE27-EF040F00D74A}">
      <text>
        <t>[Threaded comment]
Your version of Excel allows you to read this threaded comment; however, any edits to it will get removed if the file is opened in a newer version of Excel. Learn more: https://go.microsoft.com/fwlink/?linkid=870924
Comment:
    SPRING OILSEED RAPE
(From https://www.agricentre.basf.co.uk/en/Products/InVigor/Spring-Oilseed-Rape-Seed/)
SOWING: Late march or early April are best when soil temperatures are warm enough to give the crop a quick start. The soil should be warm, around 9-10°C, with a minimum soil pH of 6-6.5.
Use a higher seed rate than for WOSR. Drill at around 80 to 90 seeds/m2, aiming to achieve a plant population of around 70 plants/m2.
From (https://www.thescottishfarmer.co.uk/arable/19045582.dsv-says-time-take-fresh-look-spring-osr/), written 30th Jan 2021: "The optimum sowing date for spring oilseed rape is from mid-March to mid-April, with a firm but moist seedbed being the aim.... Ideally, you should be aiming for between 60-80 seeds per m², depending on soil conditions and sowing date."
SPRING LINSEED
The optimum period for drilling linseed is mid March to mid April, but it can still be satisfactorily drilled into May provided there is moisture available. (From https://www.premiumcrops.com/spring-linseed/faqs.html)</t>
      </text>
    </comment>
    <comment ref="F53" authorId="87" shapeId="0" xr:uid="{31D6519D-85D5-8C42-8C41-F88ABF355BA2}">
      <text>
        <t>[Threaded comment]
Your version of Excel allows you to read this threaded comment; however, any edits to it will get removed if the file is opened in a newer version of Excel. Learn more: https://go.microsoft.com/fwlink/?linkid=870924
Comment:
    Seed rate for spring linseed would be 52 kg/ha. However, in DSSAT I need to use spring OSR as a proxy.
SPRING OILSEED RAPE:
From here (https://www.fwi.co.uk/arable/tips-for-sowing-spring-oilseed-rape), written in 2013: 
"Knowing the thousand grain weight of seed is one of the most critical points..... Spring varieties have a much lower value than their winter counterparts so it is easy to sow too thick a stand. Aim for 60-80 plants/sq m – use TGW to sow 120-150 seeds/sq m (conventional varieties); 100-120 seeds/sq m (hybrids).... [Although] Simon Kightley, oilseed rape specialist at NIAB TAG, advises slightly higher rates – 150/sq m for conventional and 120 for hybrids."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
      </text>
    </comment>
    <comment ref="G53" authorId="88" shapeId="0" xr:uid="{89EF32CC-F980-B441-BEB0-C5DB01B153DD}">
      <text>
        <t>[Threaded comment]
Your version of Excel allows you to read this threaded comment; however, any edits to it will get removed if the file is opened in a newer version of Excel. Learn more: https://go.microsoft.com/fwlink/?linkid=870924
Comment:
    Established plant population for spring linseed would be 400 plants/m2. However, in DSSAT I need to use spring OSR as a proxy.</t>
      </text>
    </comment>
    <comment ref="I53" authorId="89" shapeId="0" xr:uid="{FA078C2E-98ED-6D4A-8831-B08398C5386D}">
      <text>
        <t>[Threaded comment]
Your version of Excel allows you to read this threaded comment; however, any edits to it will get removed if the file is opened in a newer version of Excel. Learn more: https://go.microsoft.com/fwlink/?linkid=870924
Comment:
    NB: Stomp Aqua label says that for spring barley (it doesn't mention spring linseed) seed must be covered by a MINIMUM of 3.2cm settled soil. Normal depth for spring linseed drilling is 14-25mm (elsewhere says 1-2cm). Note that this depth isn't ok with Stomp Aqua.</t>
      </text>
    </comment>
    <comment ref="L53" authorId="90" shapeId="0" xr:uid="{C265776B-CCAF-E841-B6E6-1399AA3464B0}">
      <text>
        <t>[Threaded comment]
Your version of Excel allows you to read this threaded comment; however, any edits to it will get removed if the file is opened in a newer version of Excel. Learn more: https://go.microsoft.com/fwlink/?linkid=870924
Comment:
    SPRING OILSEED RAPE:
From RB209:
At SNS index = 0 :
light sand soil 120 kg/ha
other mineral soil 150 kg/ha.
Apply all the nitrogen in the seedbed. On light sand soils where the total rate is more than 80 kg N/ha, the dressing should be split, with 50 kg N/ha in the seedbed and the remainder by early May.
From https://www.agricentre.basf.co.uk/en/Products/InVigor/Spring-Oilseed-Rape-Seed/ :
Apply split doses of N between 100kg/ha and 150kg/ha at sowing time and at emergence. 
From https://www.thescottishfarmer.co.uk/arable/19045582.dsv-says-time-take-fresh-look-spring-osr/ (written 30th Jan 2021): "An early application of 80-100kg N/ha is advised soon after sowing and this should be followed by a further 40kg N/ha at stem elongation."
From https://www.fwi.co.uk/arable/tips-for-sowing-spring-oilseed-rape (written in 2013): Apply half of N to seed-bed and other half soon after emergence.
BUT see https://www.teagasc.ie/crops/soil--soil-fertility/crop-n-p-k-advice/oilseed-rape---spring/ :
The first split of N should be applied in late February and the remainder in the first week of April. The first split should be about 30% of the total. It is unlikely that the application of N at sowing time is justified, but if it is used, it should not exceed 40 kg/ha of N. Fertilizer applications should not be combined drilled as this may delay germination.
SPRING LINSEED:
From RB209:
At SNS index = 0 :
light sand soil 80 kg/ha
other mineral soil 100 kg/ha.
Apply all the nitrogen in the seedbed. On light sand soils where the total rate is more than 80 kg N/ha, the dressing should be split, with 50 kg N/ha in the seedbed and the remainder by early May.</t>
      </text>
    </comment>
    <comment ref="N53" authorId="91" shapeId="0" xr:uid="{56B4D0E4-1A65-944A-BF68-13B8EC01184F}">
      <text>
        <t>[Threaded comment]
Your version of Excel allows you to read this threaded comment; however, any edits to it will get removed if the file is opened in a newer version of Excel. Learn more: https://go.microsoft.com/fwlink/?linkid=870924
Comment:
    N.B. Stomp Aqua label says that max rate for spring barley (it doesn't mention spring linseed) is 2.9l/ha</t>
      </text>
    </comment>
    <comment ref="D54" authorId="92" shapeId="0" xr:uid="{2E590445-A10B-4BE7-ADA1-26F871CAE788}">
      <text>
        <t>[Threaded comment]
Your version of Excel allows you to read this threaded comment; however, any edits to it will get removed if the file is opened in a newer version of Excel. Learn more: https://go.microsoft.com/fwlink/?linkid=870924
Comment:
    Assume these are Large Blues - i.e. used for feed.
From https://www.pgro.org/downloads/PGRO-AGRONOMY-GUIDE-2017.pdf:
Large Blues: Seed coat blue/green, smooth, large and round. In addition to the animal compounding market, large blue varieties can be sold for micronising and for human consumption for export or UK packet sales. The micronising process produces a high protein feed for use in certain dried animal rations and pet foods. Breeding programmes are now producing a number of high yielding large blue varieties with different agronomic
characteristics suited to a range of soil types</t>
      </text>
    </comment>
    <comment ref="E54" authorId="93" shapeId="0" xr:uid="{75C9AD9F-6FCC-49EF-8B7A-BA2D8B598755}">
      <text>
        <t>[Threaded comment]
Your version of Excel allows you to read this threaded comment; however, any edits to it will get removed if the file is opened in a newer version of Excel. Learn more: https://go.microsoft.com/fwlink/?linkid=870924
Comment:
    From https://www.agrii.co.uk/blog/peas-please/ 
"...drill from early March to late April as soon as a decent seedbed can be created on ground free from compaction."
"You can drill them any time from the end of February through ‘til May"</t>
      </text>
    </comment>
    <comment ref="F54" authorId="94" shapeId="0" xr:uid="{09A45ADB-C2E8-469F-A4BC-085954E67535}">
      <text>
        <t>[Threaded comment]
Your version of Excel allows you to read this threaded comment; however, any edits to it will get removed if the file is opened in a newer version of Excel. Learn more: https://go.microsoft.com/fwlink/?linkid=870924
Comment:
    From https://www.agrii.co.uk/blog/peas-please/ 
"bearing in mind that field losses in March can be double those from later sowings"</t>
      </text>
    </comment>
    <comment ref="G54" authorId="95" shapeId="0" xr:uid="{31FF2B23-8AE4-42E7-B4B4-8B945DD06D84}">
      <text>
        <t>[Threaded comment]
Your version of Excel allows you to read this threaded comment; however, any edits to it will get removed if the file is opened in a newer version of Excel. Learn more: https://go.microsoft.com/fwlink/?linkid=870924
Comment:
    https://www.fwi.co.uk/arable/pulses/how-to-hit-quality-specs-with-marrowfat-peas
The recommended seed rate [for marrowfat peas] is 65 seeds/sq m, but Mr Harrison drills at 72 seeds/sq m to ensure the pea crop covers the ground, as the farm is in a particularly dry area.</t>
      </text>
    </comment>
    <comment ref="F55" authorId="96" shapeId="0" xr:uid="{C3A97E14-EF99-48C2-9CD2-5CD60A123041}">
      <text>
        <t>[Threaded comment]
Your version of Excel allows you to read this threaded comment; however, any edits to it will get removed if the file is opened in a newer version of Excel. Learn more: https://go.microsoft.com/fwlink/?linkid=870924
Comment:
    Farmers specified 200 kg/ha for heavy soils. Use the same here.
For a target plant pop of 260 plants/m2, where TGW = 50 g/1000 seeds, germination = 80% and field losses = 20%, then 200 kg/ha (which is approx 400 seeds/m2) is sufficient.</t>
      </text>
    </comment>
    <comment ref="G55" authorId="97" shapeId="0" xr:uid="{2B6A8E1C-F825-4B6E-95DA-B4F342CE5234}">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t>
      </text>
    </comment>
    <comment ref="L55" authorId="98" shapeId="0" xr:uid="{C92FC2B5-9D07-49BF-97CD-63ECCB3AF921}">
      <text>
        <t>[Threaded comment]
Your version of Excel allows you to read this threaded comment; however, any edits to it will get removed if the file is opened in a newer version of Excel. Learn more: https://go.microsoft.com/fwlink/?linkid=870924
Comment:
    40 kg/ha in Feb
100 kg/ha early April
80 kg/ha late April</t>
      </text>
    </comment>
    <comment ref="N55" authorId="99" shapeId="0" xr:uid="{55DDD08A-CDF4-424C-8BEF-305BB8FE52BC}">
      <text>
        <t>[Threaded comment]
Your version of Excel allows you to read this threaded comment; however, any edits to it will get removed if the file is opened in a newer version of Excel. Learn more: https://go.microsoft.com/fwlink/?linkid=870924
Comment:
    Where Avadex XL is used, use a rate of 5l/ha to give correct prices. This is based on the fact that 15kg/ha of Avadex XL (which is a granular application) costs the same as 5l of Avadex Factor. NB it doesn't give the same rate so don't use this substitute exactly like this in the CFT.</t>
      </text>
    </comment>
    <comment ref="E56" authorId="100" shapeId="0" xr:uid="{350AA90B-1B1F-464B-BAE7-50BD6D8A76B8}">
      <text>
        <t>[Threaded comment]
Your version of Excel allows you to read this threaded comment; however, any edits to it will get removed if the file is opened in a newer version of Excel. Learn more: https://go.microsoft.com/fwlink/?linkid=870924
Comment:
    Optimal sowing is mid-March-mid April (https://www.kws.com/gb/en/consulting/sowing/sowing-sugarbeet/), although others say March (https://www.fwi.co.uk/arable/sugar-beet/tips-on-establishing-high-yielding-sugar-beet-crops)
.
Soil needs to be dry and warm for drilling - better to wait until later in March or the start of April if necessary. 
From Farmers Weekly (https://www.fwi.co.uk/machinery/time-to-replace-ageing-beet-drills):
Ideally beet drilling should start as near as possible to 1st March once weather and soil conditions are right.</t>
      </text>
    </comment>
    <comment ref="F56" authorId="101" shapeId="0" xr:uid="{1421469E-3594-4A92-8E34-BAC1F3C5D7E6}">
      <text>
        <t>[Threaded comment]
Your version of Excel allows you to read this threaded comment; however, any edits to it will get removed if the file is opened in a newer version of Excel. Learn more: https://go.microsoft.com/fwlink/?linkid=870924
Comment:
    NB this is 1.25 units per ha</t>
      </text>
    </comment>
    <comment ref="G56" authorId="102" shapeId="0" xr:uid="{99771812-38FA-44C8-A4F5-3C28B903D295}">
      <text>
        <t>[Threaded comment]
Your version of Excel allows you to read this threaded comment; however, any edits to it will get removed if the file is opened in a newer version of Excel. Learn more: https://go.microsoft.com/fwlink/?linkid=870924
Comment:
    i.e. aiming for 100,000 plants/ha
To achieve maximum sugar yields, you should aim for a plant density of 80,000 to 100,000 plants/ha to harvest. 100,000 is best.
From Farmers Weekly:
Accurate drilling and good establishment of between 80,000 and 100,000 plants/ha are vital foundations for good yields, points out Mr Ecclestone. Seed germination has improved dramatically in recent years and the UK’s 3600 sugar beet growers can expect to get an 80% or more establishment rate from a seed rate of 1.1-1.2 units/ha.
They go on to give an average UK yield of 66.5t/ha.</t>
      </text>
    </comment>
    <comment ref="J56" authorId="103" shapeId="0" xr:uid="{3E7775CB-8A77-4A38-87BE-9D74AF58C0CA}">
      <text>
        <t>[Threaded comment]
Your version of Excel allows you to read this threaded comment; however, any edits to it will get removed if the file is opened in a newer version of Excel. Learn more: https://go.microsoft.com/fwlink/?linkid=870924
Comment:
    From Farmers Weekly (https://www.fwi.co.uk/machinery/time-to-replace-ageing-beet-drills): If you’re just drilling beet, a mechanical drill is probably the best and lowest-cost option. If other seeds are also being drilled, then a pneumatic drill gives a wider choice of seeding discs, which are cheaper than cell wheels on a mechanical drill. However performance tests by British Sugar have shown that pneumatic drills are not as accurate as mechanical ones.</t>
      </text>
    </comment>
    <comment ref="L56" authorId="104" shapeId="0" xr:uid="{264366D9-3475-41C9-ACE1-6252681F3F05}">
      <text>
        <t>[Threaded comment]
Your version of Excel allows you to read this threaded comment; however, any edits to it will get removed if the file is opened in a newer version of Excel. Learn more: https://go.microsoft.com/fwlink/?linkid=870924
Comment:
    Farmers said 'applied after drilling'.
From RB209 (2020) :
Nitrogen fertilisers should be
applied in spring: 30–40 kg/ha of the total N required immediately after drilling and the remainder when all the beet seedlings have emerged.</t>
      </text>
    </comment>
    <comment ref="N56" authorId="105" shapeId="0" xr:uid="{B88BFE41-F030-4FD4-97C7-98EEB01C4EA3}">
      <text>
        <t>[Threaded comment]
Your version of Excel allows you to read this threaded comment; however, any edits to it will get removed if the file is opened in a newer version of Excel. Learn more: https://go.microsoft.com/fwlink/?linkid=870924
Comment:
    Paul Drinkwater said he does 3 applicns of Betanal maxxPro on light soils (2 on heavy soils, plus a pre-em of Pyramin (chloridazon) on heavy soils). He doesn't bother with a pre-em on light soils.
Betanal maxxPro
47 g/L (4.48 % w/w) desmedipham,
75 g/L (7.23 % w/w) ethofumesate,
27 g/L (2.56 % w/w) lenacil and
60 g/L (5.73 % w/w) phenmedipham
Dosage:
Max indiv dose 1.5l/ha
Max total dose per crop 4.5l/ha
The maximum total dose must not exceed 1.0 kg ethofumesate per hectare in any three year period.
Goltix
700 g/l (58.3% w/w) metamitron
Max indiv dose 2 l/ha
Max total dose 5 l/ha,</t>
      </text>
    </comment>
    <comment ref="E57" authorId="106" shapeId="0" xr:uid="{322BEBDE-065B-4339-904E-82C878F89FA8}">
      <text>
        <t>[Threaded comment]
Your version of Excel allows you to read this threaded comment; however, any edits to it will get removed if the file is opened in a newer version of Excel. Learn more: https://go.microsoft.com/fwlink/?linkid=870924
Comment:
    optimum drilling for spring oats is March</t>
      </text>
    </comment>
    <comment ref="L57" authorId="107" shapeId="0" xr:uid="{12430322-4311-4ADA-8D50-F88A13630602}">
      <text>
        <t>[Threaded comment]
Your version of Excel allows you to read this threaded comment; however, any edits to it will get removed if the file is opened in a newer version of Excel. Learn more: https://go.microsoft.com/fwlink/?linkid=870924
Comment:
    RB209 says for crops drilled from March onwards, it's all applied in the seedbed</t>
      </text>
    </comment>
    <comment ref="F58" authorId="108" shapeId="0" xr:uid="{B95F984F-FCBE-453B-B5EB-8F3E5378927A}">
      <text>
        <t>[Threaded comment]
Your version of Excel allows you to read this threaded comment; however, any edits to it will get removed if the file is opened in a newer version of Excel. Learn more: https://go.microsoft.com/fwlink/?linkid=870924
Comment:
    Farmers specified 200 kg/ha for heavy soils. Use the same here.
For a target plant pop of 260 plants/m2, where TGW = 50 g/1000 seeds, germination = 80% and field losses = 20%, then 200 kg/ha (which is approx 400 seeds/m2) is sufficient.</t>
      </text>
    </comment>
    <comment ref="G58" authorId="109" shapeId="0" xr:uid="{F79B02AD-F360-4BB0-9768-68FD2CBC5C42}">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t>
      </text>
    </comment>
    <comment ref="J58" authorId="110" shapeId="0" xr:uid="{A1C07016-440D-4F69-AA8B-56BBED92C105}">
      <text>
        <t>[Threaded comment]
Your version of Excel allows you to read this threaded comment; however, any edits to it will get removed if the file is opened in a newer version of Excel. Learn more: https://go.microsoft.com/fwlink/?linkid=870924
Comment:
    NB power harrow probably not necessary on light soils so I've specified roller harrow instead. In the CFT a power harrow and a roller harrow will both be 'roller harrow'.</t>
      </text>
    </comment>
    <comment ref="L58" authorId="111" shapeId="0" xr:uid="{97F88C2A-2458-4216-AF4F-61CA810C96E5}">
      <text>
        <t>[Threaded comment]
Your version of Excel allows you to read this threaded comment; however, any edits to it will get removed if the file is opened in a newer version of Excel. Learn more: https://go.microsoft.com/fwlink/?linkid=870924
Comment:
    40 kg/ha in Feb
100 kg/ha early April
80 kg/ha late April</t>
      </text>
    </comment>
    <comment ref="N58" authorId="112" shapeId="0" xr:uid="{5CB54AAC-38E9-4BC1-9AC4-4137DD793404}">
      <text>
        <t>[Threaded comment]
Your version of Excel allows you to read this threaded comment; however, any edits to it will get removed if the file is opened in a newer version of Excel. Learn more: https://go.microsoft.com/fwlink/?linkid=870924
Comment:
    Where Avadex XL is used, use a rate of 5l/ha to give correct prices. This is based on the fact that 15kg/ha of Avadex XL (which is a granular application) costs the same as 5l of Avadex Factor. NB it doesn't give the same rate so don't use this substitute exactly like this in the CFT.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tc={B2D0C275-34B8-4F23-9F7A-84D19A05C2C0}</author>
    <author>tc={9CAFE819-8190-49C5-A91D-39E4ED01797B}</author>
    <author>tc={BA44FB32-5430-4999-852E-2324E8D13A5F}</author>
    <author>tc={D4A3EF09-4A08-4EED-AC72-2D3FB280308B}</author>
    <author>tc={14B283B4-6C9D-404E-9135-8DFE3AFF1675}</author>
    <author>tc={575F8581-692E-4720-A3B8-89F052E1F216}</author>
    <author>tc={0D4F2C9C-3DF4-4711-9479-3758E30B0363}</author>
    <author>tc={77B5D724-4F22-4015-AC5C-3386FCCF77EF}</author>
    <author>tc={7427F640-D5A9-4C4D-8B89-3FA27E0EC906}</author>
    <author>tc={E4EA3114-61ED-4C26-B0C4-1C559E1F92BB}</author>
    <author>tc={F76C60E5-CFE6-4570-AC01-5E570E3075DE}</author>
    <author>tc={88EC8FE3-9F9F-4495-91C7-F46CCE0421AE}</author>
    <author>tc={8878FCDE-5EE3-4A41-8D40-56D7AABAA428}</author>
    <author>tc={D7113565-4FF8-47A2-A2DC-E4DF961E1455}</author>
    <author>tc={552F4F41-A470-4EDB-B68A-E224D49B552B}</author>
    <author>tc={510AF94B-8CCC-4E17-B9B3-272E5DDCC320}</author>
    <author>tc={4E331D9A-0E18-4C1A-B72E-558CF59E512D}</author>
    <author>tc={6EE415DC-7B11-4BF8-92E0-458C137AF65C}</author>
    <author>tc={EA8B93B8-5AD1-4188-A076-DD4D8ADB96FE}</author>
    <author>tc={2B399E0D-5717-4DCC-820A-3B1183D4B041}</author>
    <author>tc={E09A746D-CDAB-47BC-A2C2-4BE01D6A4331}</author>
    <author>tc={7A019DC2-C333-4E43-8166-A5D827D2CFC0}</author>
    <author>tc={D0A99C4A-9296-41F9-815E-E6C3F2CB45CB}</author>
    <author>tc={FAC41419-ACED-4B97-AAA7-37D25CEF22EA}</author>
    <author>tc={3157B686-BF94-4BE2-B7D8-70BD7F8F4738}</author>
    <author>tc={739D43A3-A71A-46B4-A9FE-8D742D86737E}</author>
    <author>tc={ADDC6963-2DAA-4536-963B-0001CC8B295B}</author>
    <author>tc={7C17BDD2-20DF-4FCB-AE78-5FAF07CA72B5}</author>
    <author>tc={4B35080F-D419-48F4-8C3B-10BDE8D88353}</author>
    <author>Alexa Varah</author>
    <author>tc={6CE614E1-3C19-46D1-B473-1317C6E93653}</author>
    <author>tc={3330E17D-2A89-4745-B2EC-DF6667B4FFC8}</author>
    <author>tc={BBD16872-50D9-4F18-A19C-4912BF4F4CD7}</author>
    <author>tc={F3093339-A350-4063-A6DF-57DF384EA78E}</author>
    <author>tc={FBC23256-B5F2-49B9-9D8D-61BAE9666D4E}</author>
    <author>tc={FBD5CBC1-7878-496A-9A5B-B7838F2E8503}</author>
    <author>tc={8EC17B78-ED6A-4E4A-8028-EAE56EF822FE}</author>
    <author>tc={01198239-1826-4916-BE9F-5A4B825D0F4C}</author>
    <author>tc={DF0AD6A7-B075-4283-BB44-E42A9356E2C7}</author>
    <author>tc={C2F52074-30EC-4B3C-A23F-E03164B1CA87}</author>
    <author>tc={5C23D46D-C600-4394-8512-1B6005A7EDD8}</author>
    <author>tc={045E3302-CA0A-470D-86EE-AF6743C4B09F}</author>
    <author>tc={E559443C-3262-438E-96DE-E99AA7D2D9D1}</author>
    <author>tc={4A819BAD-583E-4F2A-96E1-7605BC28A6C5}</author>
    <author>tc={96597E62-2EF3-46A2-8263-364818F2140D}</author>
    <author>tc={FF7B4CDE-47D4-46F5-9D62-F35D5A957905}</author>
    <author>tc={806015C2-0C6F-4CEC-84FB-C051CBCDE926}</author>
    <author>tc={605296EA-CABB-4853-AAE8-58491735E186}</author>
    <author>tc={16450D58-15C1-4F84-ADD3-4BEC60547729}</author>
    <author>tc={CAD8A6A6-67B0-4339-A8FA-3CB6D30E9A0D}</author>
    <author>tc={76DB0116-76E8-4F37-9A38-36E6D16F80E3}</author>
    <author>tc={A96FBA91-8FAD-4AA6-BE5D-BCD4DD29260E}</author>
    <author>tc={D1FC9927-341D-487C-A759-88CDE01ED04E}</author>
    <author>tc={56967F42-3A93-4BBA-9D9E-5C52FAE7B457}</author>
    <author>tc={D36046D7-D93A-42B8-9834-CA926A16B1B5}</author>
    <author>tc={4CA7EAC7-77ED-4AD0-A9AF-70756FC97839}</author>
    <author>tc={195042A9-7D3C-4F77-B902-2F077469DC31}</author>
    <author>tc={E5958EB1-5F14-4282-A543-86B82B92FE68}</author>
    <author>tc={0F096242-F252-4898-94ED-1B5FD7A146CE}</author>
    <author>tc={EE1401D7-5618-4729-9FD7-2C1B976134EB}</author>
    <author>tc={88C9BD5D-152B-462E-85CB-C2406BDECFEE}</author>
    <author>tc={20BCEA71-3191-42B4-BA04-EC96DCB4FF41}</author>
    <author>tc={48DC9DF8-F375-498B-B012-3CDC8CC9AA8A}</author>
    <author>tc={2F0B2C69-01DB-498A-A6B6-01577496561F}</author>
    <author>tc={0A67EFB4-D406-4CAE-ABF7-FB270EC28038}</author>
    <author>tc={0FBEED7E-F700-4A74-9978-D8F72D5F06AD}</author>
    <author>tc={01C8DF30-E120-458A-B6B0-2F38A117955D}</author>
    <author>tc={5C6569E3-ADA2-401D-A9C0-E1B1DF0D3CBD}</author>
    <author>tc={D1819F57-BDE0-4949-BEB2-C3057CCE8558}</author>
    <author>tc={37BEA7F4-CDAB-44B7-826C-8FC9AAC68B0E}</author>
    <author>tc={6AECFA04-09FE-4AD2-BE4B-109DE8974980}</author>
    <author>tc={A41EBB83-3662-4419-BF3D-AD60EBC2D16E}</author>
    <author>tc={612AC67D-0977-4BD1-BD2B-2F9ED57970CD}</author>
    <author>tc={66C953FA-EFBC-4A4F-B809-7253A2B8B16F}</author>
    <author>tc={2BE3A4F0-1136-4F9C-B797-0CFA0DCF6FB9}</author>
  </authors>
  <commentList>
    <comment ref="F13" authorId="0" shapeId="0" xr:uid="{B2D0C275-34B8-4F23-9F7A-84D19A05C2C0}">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13" authorId="1" shapeId="0" xr:uid="{9CAFE819-8190-49C5-A91D-39E4ED01797B}">
      <text>
        <t>[Threaded comment]
Your version of Excel allows you to read this threaded comment; however, any edits to it will get removed if the file is opened in a newer version of Excel. Learn more: https://go.microsoft.com/fwlink/?linkid=870924
Comment:
    The HGCA benchmark target population is 260 plants/m2.</t>
      </text>
    </comment>
    <comment ref="L13" authorId="2" shapeId="0" xr:uid="{BA44FB32-5430-4999-852E-2324E8D13A5F}">
      <text>
        <t>[Threaded comment]
Your version of Excel allows you to read this threaded comment; however, any edits to it will get removed if the file is opened in a newer version of Excel. Learn more: https://go.microsoft.com/fwlink/?linkid=870924
Comment:
    230kg[N]/ha total:
40 kg/ha mid-Feb to mid-March
95 kg/ha early April
95 kg/ha late April</t>
      </text>
    </comment>
    <comment ref="N13" authorId="3" shapeId="0" xr:uid="{D4A3EF09-4A08-4EED-AC72-2D3FB280308B}">
      <text>
        <t>[Threaded comment]
Your version of Excel allows you to read this threaded comment; however, any edits to it will get removed if the file is opened in a newer version of Excel. Learn more: https://go.microsoft.com/fwlink/?linkid=870924
Comment:
    Where Avadex XL is used, use a rate of 5l/ha to give correct prices. This is based on the fact that 15kg/ha of Avadex XL (which is a granular application) costs the same as 5l of Avadex Factor. NB it doesn't give the same rate so don't use this substitute exactly like this in the CFT.</t>
      </text>
    </comment>
    <comment ref="L14" authorId="4" shapeId="0" xr:uid="{14B283B4-6C9D-404E-9135-8DFE3AFF1675}">
      <text>
        <t>[Threaded comment]
Your version of Excel allows you to read this threaded comment; however, any edits to it will get removed if the file is opened in a newer version of Excel. Learn more: https://go.microsoft.com/fwlink/?linkid=870924
Comment:
    Avg winter barley yield from Nix 2019 is 7.4t/ha. RB209 says that where yields are expected to be above 6.5t/ha, add 10kg[N]/ha for each 0.5t/ha additional yield.
Recommended amount for medium soils at SNS=1 is 170 kg[N]/ha so add another 20kg[N]/ha = 190 kg[N]/ha. 
For amounts between 100 and 200 kg N/ha:
Split the dressing, with half during late tillering in mid-February/early
March and half at GS30–31
95 kg/ha mid-Feb/early March
95 kg/ha at GS30-31 (early/mid April)</t>
      </text>
    </comment>
    <comment ref="E15" authorId="5" shapeId="0" xr:uid="{575F8581-692E-4720-A3B8-89F052E1F216}">
      <text>
        <t>[Threaded comment]
Your version of Excel allows you to read this threaded comment; however, any edits to it will get removed if the file is opened in a newer version of Excel. Learn more: https://go.microsoft.com/fwlink/?linkid=870924
Comment:
    From https://www.pgro.org/downloads/PGRO-AGRONOMY-GUIDE-2017.pdf
"Spring beans are best drilled as early as possible from late February onwards provided soil conditions are satisfactory."</t>
      </text>
    </comment>
    <comment ref="F16" authorId="6" shapeId="0" xr:uid="{0D4F2C9C-3DF4-4711-9479-3758E30B0363}">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 325 seeds/m2) is sufficient.</t>
      </text>
    </comment>
    <comment ref="G16" authorId="7" shapeId="0" xr:uid="{77B5D724-4F22-4015-AC5C-3386FCCF77EF}">
      <text>
        <t>[Threaded comment]
Your version of Excel allows you to read this threaded comment; however, any edits to it will get removed if the file is opened in a newer version of Excel. Learn more: https://go.microsoft.com/fwlink/?linkid=870924
Comment:
    The HGCA benchmark target population is 260 plants/m2.</t>
      </text>
    </comment>
    <comment ref="L16" authorId="8" shapeId="0" xr:uid="{7427F640-D5A9-4C4D-8B89-3FA27E0EC906}">
      <text>
        <t>[Threaded comment]
Your version of Excel allows you to read this threaded comment; however, any edits to it will get removed if the file is opened in a newer version of Excel. Learn more: https://go.microsoft.com/fwlink/?linkid=870924
Comment:
    230kg[N]/ha total:
40 kg/ha mid-Feb to mid-March
95 kg/ha early April
95 kg/ha late April</t>
      </text>
    </comment>
    <comment ref="N16" authorId="9" shapeId="0" xr:uid="{E4EA3114-61ED-4C26-B0C4-1C559E1F92BB}">
      <text>
        <t>[Threaded comment]
Your version of Excel allows you to read this threaded comment; however, any edits to it will get removed if the file is opened in a newer version of Excel. Learn more: https://go.microsoft.com/fwlink/?linkid=870924
Comment:
    Where Avadex XL is used, use a rate of 5l/ha to give correct prices. This is based on the fact that 15kg/ha of Avadex XL (which is a granular application) costs the same as 5l of Avadex Factor. NB it doesn't give the same rate so don't use this substitute exactly like this in the CFT.</t>
      </text>
    </comment>
    <comment ref="L17" authorId="10" shapeId="0" xr:uid="{F76C60E5-CFE6-4570-AC01-5E570E3075DE}">
      <text>
        <t>[Threaded comment]
Your version of Excel allows you to read this threaded comment; however, any edits to it will get removed if the file is opened in a newer version of Excel. Learn more: https://go.microsoft.com/fwlink/?linkid=870924
Comment:
    Avg winter barley yield from Nix 2019 is 7.4t/ha. RB209 says that where yields are expected to be above 6.5t/ha, add 10kg[N]/ha for each 0.5t/ha additional yield.
Recommended amount is 170 kg[N]/ha so add another 20kg[N]/ha = 190 kg[N]/ha. 
For amounts between 100 and 200 kg N/ha:
Split the dressing, with half during late tillering in mid-February/early
March and half at GS30–31
95 kg/ha mid-Feb/early March
95 kg/ha at GS30-31 (early/mid April)</t>
      </text>
    </comment>
    <comment ref="F23" authorId="11" shapeId="0" xr:uid="{88EC8FE3-9F9F-4495-91C7-F46CCE0421AE}">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 325 seeds/m2) is sufficient.</t>
      </text>
    </comment>
    <comment ref="G23" authorId="12" shapeId="0" xr:uid="{8878FCDE-5EE3-4A41-8D40-56D7AABAA428}">
      <text>
        <t>[Threaded comment]
Your version of Excel allows you to read this threaded comment; however, any edits to it will get removed if the file is opened in a newer version of Excel. Learn more: https://go.microsoft.com/fwlink/?linkid=870924
Comment:
    The HGCA benchmark target population is 260 plants/m2.</t>
      </text>
    </comment>
    <comment ref="L23" authorId="13" shapeId="0" xr:uid="{D7113565-4FF8-47A2-A2DC-E4DF961E1455}">
      <text>
        <t>[Threaded comment]
Your version of Excel allows you to read this threaded comment; however, any edits to it will get removed if the file is opened in a newer version of Excel. Learn more: https://go.microsoft.com/fwlink/?linkid=870924
Comment:
    230kg[N]/ha total:
40 kg/ha mid-Feb to mid-March
95 kg/ha early April
95 kg/ha late April</t>
      </text>
    </comment>
    <comment ref="N23" authorId="14" shapeId="0" xr:uid="{552F4F41-A470-4EDB-B68A-E224D49B552B}">
      <text>
        <t>[Threaded comment]
Your version of Excel allows you to read this threaded comment; however, any edits to it will get removed if the file is opened in a newer version of Excel. Learn more: https://go.microsoft.com/fwlink/?linkid=870924
Comment:
    Where Avadex XL is used, use a rate of 5l/ha to give correct prices. This is based on the fact that 15kg/ha of Avadex XL (which is a granular application) costs the same as 5l of Avadex Factor. NB it doesn't give the same rate so don't use this substitute exactly like this in the CFT.</t>
      </text>
    </comment>
    <comment ref="L24" authorId="15" shapeId="0" xr:uid="{510AF94B-8CCC-4E17-B9B3-272E5DDCC320}">
      <text>
        <t>[Threaded comment]
Your version of Excel allows you to read this threaded comment; however, any edits to it will get removed if the file is opened in a newer version of Excel. Learn more: https://go.microsoft.com/fwlink/?linkid=870924
Comment:
    Avg winter barley yield from Nix 2019 is 7.4t/ha. RB209 says that where yields are expected to be above 6.5t/ha, add 10kg[N]/ha for each 0.5t/ha additional yield.
Recommended amount is 170 kg[N]/ha so add another 20kg[N]/ha = 190 kg[N]/ha. 
For amounts between 100 and 200 kg N/ha:
Split the dressing, with half during late tillering in mid-February/early
March and half at GS30–31
95 kg/ha mid-Feb/early March
95 kg/ha at GS30-31 (early/mid April)</t>
      </text>
    </comment>
    <comment ref="F26" authorId="16" shapeId="0" xr:uid="{4E331D9A-0E18-4C1A-B72E-558CF59E512D}">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 325 seeds/m2) is sufficient.</t>
      </text>
    </comment>
    <comment ref="G26" authorId="17" shapeId="0" xr:uid="{6EE415DC-7B11-4BF8-92E0-458C137AF65C}">
      <text>
        <t>[Threaded comment]
Your version of Excel allows you to read this threaded comment; however, any edits to it will get removed if the file is opened in a newer version of Excel. Learn more: https://go.microsoft.com/fwlink/?linkid=870924
Comment:
    The HGCA benchmark target population is 260 plants/m2.</t>
      </text>
    </comment>
    <comment ref="L26" authorId="18" shapeId="0" xr:uid="{EA8B93B8-5AD1-4188-A076-DD4D8ADB96FE}">
      <text>
        <t>[Threaded comment]
Your version of Excel allows you to read this threaded comment; however, any edits to it will get removed if the file is opened in a newer version of Excel. Learn more: https://go.microsoft.com/fwlink/?linkid=870924
Comment:
    230kg[N]/ha total:
40 kg/ha mid-Feb to mid-March
95 kg/ha early April
95 kg/ha late April</t>
      </text>
    </comment>
    <comment ref="N26" authorId="19" shapeId="0" xr:uid="{2B399E0D-5717-4DCC-820A-3B1183D4B041}">
      <text>
        <t>[Threaded comment]
Your version of Excel allows you to read this threaded comment; however, any edits to it will get removed if the file is opened in a newer version of Excel. Learn more: https://go.microsoft.com/fwlink/?linkid=870924
Comment:
    Where Avadex XL is used, use a rate of 5l/ha to give correct prices. This is based on the fact that 15kg/ha of Avadex XL (which is a granular application) costs the same as 5l of Avadex Factor. NB it doesn't give the same rate so don't use this substitute exactly like this in the CFT.</t>
      </text>
    </comment>
    <comment ref="L27" authorId="20" shapeId="0" xr:uid="{E09A746D-CDAB-47BC-A2C2-4BE01D6A4331}">
      <text>
        <t>[Threaded comment]
Your version of Excel allows you to read this threaded comment; however, any edits to it will get removed if the file is opened in a newer version of Excel. Learn more: https://go.microsoft.com/fwlink/?linkid=870924
Comment:
    Avg winter barley yield from Nix 2019 is 7.4t/ha. RB209 says that where yields are expected to be above 6.5t/ha, add 10kg[N]/ha for each 0.5t/ha additional yield.
Recommended amount is 170 kg[N]/ha so add another 20kg[N]/ha = 190 kg[N]/ha. 
For amounts between 100 and 200 kg N/ha:
Split the dressing, with half during late tillering in mid-February/early
March and half at GS30–31
95 kg/ha mid-Feb/early March
95 kg/ha at GS30-31 (early/mid April)</t>
      </text>
    </comment>
    <comment ref="D33" authorId="21" shapeId="0" xr:uid="{7A019DC2-C333-4E43-8166-A5D827D2CFC0}">
      <text>
        <t>[Threaded comment]
Your version of Excel allows you to read this threaded comment; however, any edits to it will get removed if the file is opened in a newer version of Excel. Learn more: https://go.microsoft.com/fwlink/?linkid=870924
Comment:
    They specified to leave straw. Chop and spread</t>
      </text>
    </comment>
    <comment ref="F33" authorId="22" shapeId="0" xr:uid="{D0A99C4A-9296-41F9-815E-E6C3F2CB45CB}">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 325 seeds/m2) is sufficient.</t>
      </text>
    </comment>
    <comment ref="G33" authorId="23" shapeId="0" xr:uid="{FAC41419-ACED-4B97-AAA7-37D25CEF22EA}">
      <text>
        <t>[Threaded comment]
Your version of Excel allows you to read this threaded comment; however, any edits to it will get removed if the file is opened in a newer version of Excel. Learn more: https://go.microsoft.com/fwlink/?linkid=870924
Comment:
    The HGCA benchmark target population is 260 plants/m2.</t>
      </text>
    </comment>
    <comment ref="L33" authorId="24" shapeId="0" xr:uid="{3157B686-BF94-4BE2-B7D8-70BD7F8F4738}">
      <text>
        <t>[Threaded comment]
Your version of Excel allows you to read this threaded comment; however, any edits to it will get removed if the file is opened in a newer version of Excel. Learn more: https://go.microsoft.com/fwlink/?linkid=870924
Comment:
    Farmers said 'normal' fertiliser.
230kg[N]/ha total:
40 kg/ha mid-Feb to mid-March
95 kg/ha early April
95 kg/ha late April</t>
      </text>
    </comment>
    <comment ref="D34" authorId="25" shapeId="0" xr:uid="{739D43A3-A71A-46B4-A9FE-8D742D86737E}">
      <text>
        <t>[Threaded comment]
Your version of Excel allows you to read this threaded comment; however, any edits to it will get removed if the file is opened in a newer version of Excel. Learn more: https://go.microsoft.com/fwlink/?linkid=870924
Comment:
    Assume all spring barley is for malting. I've used two malting varieties to get coefs for DSSAT.
AHDB barley growth guide 2018: 
Spring barley is typically sown from December until late April.</t>
      </text>
    </comment>
    <comment ref="J34" authorId="26" shapeId="0" xr:uid="{ADDC6963-2DAA-4536-963B-0001CC8B295B}">
      <text>
        <t>[Threaded comment]
Your version of Excel allows you to read this threaded comment; however, any edits to it will get removed if the file is opened in a newer version of Excel. Learn more: https://go.microsoft.com/fwlink/?linkid=870924
Comment:
    5 cm</t>
      </text>
    </comment>
    <comment ref="L34" authorId="27" shapeId="0" xr:uid="{7C17BDD2-20DF-4FCB-AE78-5FAF07CA72B5}">
      <text>
        <t>[Threaded comment]
Your version of Excel allows you to read this threaded comment; however, any edits to it will get removed if the file is opened in a newer version of Excel. Learn more: https://go.microsoft.com/fwlink/?linkid=870924
Comment:
    Farmers said 'normal' fertiliser.
Apply it all in the seedbed.</t>
      </text>
    </comment>
    <comment ref="F35" authorId="28" shapeId="0" xr:uid="{4B35080F-D419-48F4-8C3B-10BDE8D88353}">
      <text>
        <t>[Threaded comment]
Your version of Excel allows you to read this threaded comment; however, any edits to it will get removed if the file is opened in a newer version of Excel. Learn more: https://go.microsoft.com/fwlink/?linkid=870924
Comment:
    TGW for SY Harnass = 4.65g (from Claire Kiss, Syngenta, who provided the trials data).</t>
      </text>
    </comment>
    <comment ref="I35" authorId="29" shapeId="0" xr:uid="{034BD7FE-F4F3-4C5A-8A53-C4593234B64F}">
      <text>
        <r>
          <rPr>
            <b/>
            <sz val="9"/>
            <color rgb="FF000000"/>
            <rFont val="Tahoma"/>
            <family val="2"/>
          </rPr>
          <t>Alexa Varah:</t>
        </r>
        <r>
          <rPr>
            <sz val="9"/>
            <color rgb="FF000000"/>
            <rFont val="Tahoma"/>
            <family val="2"/>
          </rPr>
          <t xml:space="preserve">
</t>
        </r>
        <r>
          <rPr>
            <b/>
            <sz val="9"/>
            <color rgb="FF000000"/>
            <rFont val="Tahoma"/>
            <family val="2"/>
          </rPr>
          <t>NB:</t>
        </r>
        <r>
          <rPr>
            <sz val="9"/>
            <color rgb="FF000000"/>
            <rFont val="Tahoma"/>
            <family val="2"/>
          </rPr>
          <t xml:space="preserve"> Springbok product label says that seeds must be covered with a minimum of 15mm soil if using Springbok pre-emergence</t>
        </r>
      </text>
    </comment>
    <comment ref="L35" authorId="30" shapeId="0" xr:uid="{6CE614E1-3C19-46D1-B473-1317C6E93653}">
      <text>
        <t>[Threaded comment]
Your version of Excel allows you to read this threaded comment; however, any edits to it will get removed if the file is opened in a newer version of Excel. Learn more: https://go.microsoft.com/fwlink/?linkid=870924
Comment:
    30kg/ha at drilling - 30th Aug
95ka/ha late Feb/early March - 1st March
95 kg/ha early April - 1st April</t>
      </text>
    </comment>
    <comment ref="D36" authorId="31" shapeId="0" xr:uid="{3330E17D-2A89-4745-B2EC-DF6667B4FFC8}">
      <text>
        <t>[Threaded comment]
Your version of Excel allows you to read this threaded comment; however, any edits to it will get removed if the file is opened in a newer version of Excel. Learn more: https://go.microsoft.com/fwlink/?linkid=870924
Comment:
    These farmers only gave a 3 year rotation. For year 4 they said "Crop: depends…. If blackgrass is under control then WW as usual, but don’t plough. This is preferred option, else back to Spring Barley. ". So assuming that BG is OK, just repeat the first 3 years specified.
Assume all spring barley is for malting. I've used two malting varieties to get coefs for DSSAT.
AHDB barley growth guide 2018: 
Spring barley is typically sown from December until late April.</t>
      </text>
    </comment>
    <comment ref="F36" authorId="32" shapeId="0" xr:uid="{BBD16872-50D9-4F18-A19C-4912BF4F4CD7}">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 325 seeds/m2) is sufficient.</t>
      </text>
    </comment>
    <comment ref="G36" authorId="33" shapeId="0" xr:uid="{F3093339-A350-4063-A6DF-57DF384EA78E}">
      <text>
        <t>[Threaded comment]
Your version of Excel allows you to read this threaded comment; however, any edits to it will get removed if the file is opened in a newer version of Excel. Learn more: https://go.microsoft.com/fwlink/?linkid=870924
Comment:
    The HGCA benchmark target population is 260 plants/m2.</t>
      </text>
    </comment>
    <comment ref="L36" authorId="34" shapeId="0" xr:uid="{FBC23256-B5F2-49B9-9D8D-61BAE9666D4E}">
      <text>
        <t>[Threaded comment]
Your version of Excel allows you to read this threaded comment; however, any edits to it will get removed if the file is opened in a newer version of Excel. Learn more: https://go.microsoft.com/fwlink/?linkid=870924
Comment:
    Farmers said 'normal' fertiliser.
230kg[N]/ha total:
40 kg/ha mid-Feb to mid-March
95 kg/ha early April
95 kg/ha late April</t>
      </text>
    </comment>
    <comment ref="D37" authorId="35" shapeId="0" xr:uid="{FBD5CBC1-7878-496A-9A5B-B7838F2E8503}">
      <text>
        <t>[Threaded comment]
Your version of Excel allows you to read this threaded comment; however, any edits to it will get removed if the file is opened in a newer version of Excel. Learn more: https://go.microsoft.com/fwlink/?linkid=870924
Comment:
    These farmers only gave a 3 year rotation. For year 4 they said "Crop: depends…. If blackgrass is under control then WW as usual, but don’t plough. This is preferred option, else back to Spring Barley. ". So assuming that BG is OK, just repeat the first 3 years specified.
Assume all spring barley is for malting. I've used two malting varieties to get coefs for DSSAT.
AHDB barley growth guide 2018: 
Spring barley is typically sown from December until late April.</t>
      </text>
    </comment>
    <comment ref="F37" authorId="36" shapeId="0" xr:uid="{8EC17B78-ED6A-4E4A-8028-EAE56EF822FE}">
      <text>
        <t>[Threaded comment]
Your version of Excel allows you to read this threaded comment; however, any edits to it will get removed if the file is opened in a newer version of Excel. Learn more: https://go.microsoft.com/fwlink/?linkid=870924
Comment: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
      </text>
    </comment>
    <comment ref="L37" authorId="37" shapeId="0" xr:uid="{01198239-1826-4916-BE9F-5A4B825D0F4C}">
      <text>
        <t>[Threaded comment]
Your version of Excel allows you to read this threaded comment; however, any edits to it will get removed if the file is opened in a newer version of Excel. Learn more: https://go.microsoft.com/fwlink/?linkid=870924
Comment:
    Farmers said 'normal' fertiliser.
Apply it all in the seedbed.</t>
      </text>
    </comment>
    <comment ref="D38" authorId="38" shapeId="0" xr:uid="{DF0AD6A7-B075-4283-BB44-E42A9356E2C7}">
      <text>
        <t>[Threaded comment]
Your version of Excel allows you to read this threaded comment; however, any edits to it will get removed if the file is opened in a newer version of Excel. Learn more: https://go.microsoft.com/fwlink/?linkid=870924
Comment:
    These farmers only gave a 3 year rotation. For year 4 they said "Crop: depends…. If blackgrass is under control then WW as usual, but don’t plough. This is preferred option, else back to Spring Barley. ". So assuming that BG is OK, just repeat the first 3 years specified.</t>
      </text>
    </comment>
    <comment ref="L38" authorId="39" shapeId="0" xr:uid="{C2F52074-30EC-4B3C-A23F-E03164B1CA87}">
      <text>
        <t>[Threaded comment]
Your version of Excel allows you to read this threaded comment; however, any edits to it will get removed if the file is opened in a newer version of Excel. Learn more: https://go.microsoft.com/fwlink/?linkid=870924
Comment:
    30kg/ha at drilling - 30th Aug
95ka/ha late Feb/early March - 1st March
95 kg/ha early April - 1st April</t>
      </text>
    </comment>
    <comment ref="F43" authorId="40" shapeId="0" xr:uid="{5C23D46D-C600-4394-8512-1B6005A7EDD8}">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 325 seeds/m2) is sufficient.</t>
      </text>
    </comment>
    <comment ref="G43" authorId="41" shapeId="0" xr:uid="{045E3302-CA0A-470D-86EE-AF6743C4B09F}">
      <text>
        <t>[Threaded comment]
Your version of Excel allows you to read this threaded comment; however, any edits to it will get removed if the file is opened in a newer version of Excel. Learn more: https://go.microsoft.com/fwlink/?linkid=870924
Comment:
    The HGCA benchmark target population is 260 plants/m2.</t>
      </text>
    </comment>
    <comment ref="L43" authorId="42" shapeId="0" xr:uid="{E559443C-3262-438E-96DE-E99AA7D2D9D1}">
      <text>
        <t>[Threaded comment]
Your version of Excel allows you to read this threaded comment; however, any edits to it will get removed if the file is opened in a newer version of Excel. Learn more: https://go.microsoft.com/fwlink/?linkid=870924
Comment:
    Farmers specified 240 kg[N]/ha
40 kg/ha end Feb, 
100 kg/ha early April, 
100 kg/ha late April</t>
      </text>
    </comment>
    <comment ref="G44" authorId="43" shapeId="0" xr:uid="{4A819BAD-583E-4F2A-96E1-7605BC28A6C5}">
      <text>
        <t>[Threaded comment]
Your version of Excel allows you to read this threaded comment; however, any edits to it will get removed if the file is opened in a newer version of Excel. Learn more: https://go.microsoft.com/fwlink/?linkid=870924
Comment:
    PGRO Agronomy guide says that typical final target plant population for all varieties of spring beans, at typical growth (as opposed to vigorous growth) is 50-55 plants/m2</t>
      </text>
    </comment>
    <comment ref="F45" authorId="44" shapeId="0" xr:uid="{96597E62-2EF3-46A2-8263-364818F2140D}">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 325 seeds/m2) is sufficient.</t>
      </text>
    </comment>
    <comment ref="G45" authorId="45" shapeId="0" xr:uid="{FF7B4CDE-47D4-46F5-9D62-F35D5A957905}">
      <text>
        <t>[Threaded comment]
Your version of Excel allows you to read this threaded comment; however, any edits to it will get removed if the file is opened in a newer version of Excel. Learn more: https://go.microsoft.com/fwlink/?linkid=870924
Comment:
    The HGCA benchmark target population is 260 plants/m2.</t>
      </text>
    </comment>
    <comment ref="L45" authorId="46" shapeId="0" xr:uid="{806015C2-0C6F-4CEC-84FB-C051CBCDE926}">
      <text>
        <t>[Threaded comment]
Your version of Excel allows you to read this threaded comment; however, any edits to it will get removed if the file is opened in a newer version of Excel. Learn more: https://go.microsoft.com/fwlink/?linkid=870924
Comment:
    Farmers specified 240 kg[N]/ha
40 kg/ha end Feb, 
100 kg/ha early April, 
100 kg/ha late April</t>
      </text>
    </comment>
    <comment ref="F46" authorId="47" shapeId="0" xr:uid="{605296EA-CABB-4853-AAE8-58491735E186}">
      <text>
        <t>[Threaded comment]
Your version of Excel allows you to read this threaded comment; however, any edits to it will get removed if the file is opened in a newer version of Excel. Learn more: https://go.microsoft.com/fwlink/?linkid=870924
Comment:
    Farmer on forum said on 29th Oct 2019 about conventional winter barley seedrate "450 seeds/m2+ which will be 250 kg/ha, assuming it's not hybrid.......If a September rate is 200 seeds/m2 you’d want to be close to 300 now IMO."</t>
      </text>
    </comment>
    <comment ref="J46" authorId="48" shapeId="0" xr:uid="{16450D58-15C1-4F84-ADD3-4BEC60547729}">
      <text>
        <t>[Threaded comment]
Your version of Excel allows you to read this threaded comment; however, any edits to it will get removed if the file is opened in a newer version of Excel. Learn more: https://go.microsoft.com/fwlink/?linkid=870924
Comment:
    Farmers said 'min till' but as they've disced I'm specifying light cultivation. I'm assuming a direct drill here, too.</t>
      </text>
    </comment>
    <comment ref="L46" authorId="49" shapeId="0" xr:uid="{CAD8A6A6-67B0-4339-A8FA-3CB6D30E9A0D}">
      <text>
        <t>[Threaded comment]
Your version of Excel allows you to read this threaded comment; however, any edits to it will get removed if the file is opened in a newer version of Excel. Learn more: https://go.microsoft.com/fwlink/?linkid=870924
Comment:
    Farmers specified 200 kg[N]/ha
66 kg/ha (1/3) mid Feb
134 kg/ha (2/3) late March</t>
      </text>
    </comment>
    <comment ref="N46" authorId="50" shapeId="0" xr:uid="{76DB0116-76E8-4F37-9A38-36E6D16F80E3}">
      <text>
        <t>[Threaded comment]
Your version of Excel allows you to read this threaded comment; however, any edits to it will get removed if the file is opened in a newer version of Excel. Learn more: https://go.microsoft.com/fwlink/?linkid=870924
Comment:
    Where Avadex XL is used, use a rate of 5l/ha to give correct prices. This is based on the fact that 15kg/ha of Avadex XL (which is a granular application) costs the same as 5l of Avadex Factor. NB it doesn't give the same rate so don't use this substitute exactly like this in the CFT.</t>
      </text>
    </comment>
    <comment ref="E47" authorId="51" shapeId="0" xr:uid="{A96FBA91-8FAD-4AA6-BE5D-BCD4DD29260E}">
      <text>
        <t>[Threaded comment]
Your version of Excel allows you to read this threaded comment; however, any edits to it will get removed if the file is opened in a newer version of Excel. Learn more: https://go.microsoft.com/fwlink/?linkid=870924
Comment:
    Farmers specified 'first half August' but also specified 2 stale seedbeds. This is obvs not possible so I've got rid of the stale seedbeds.</t>
      </text>
    </comment>
    <comment ref="J47" authorId="52" shapeId="0" xr:uid="{D1FC9927-341D-487C-A759-88CDE01ED04E}">
      <text>
        <t>[Threaded comment]
Your version of Excel allows you to read this threaded comment; however, any edits to it will get removed if the file is opened in a newer version of Excel. Learn more: https://go.microsoft.com/fwlink/?linkid=870924
Comment:
    Farmers said to disc stale seedbed 50mm but as there's no stale seedbed I'm getting rid of the disc.</t>
      </text>
    </comment>
    <comment ref="L47" authorId="53" shapeId="0" xr:uid="{56967F42-3A93-4BBA-9D9E-5C52FAE7B457}">
      <text>
        <t>[Threaded comment]
Your version of Excel allows you to read this threaded comment; however, any edits to it will get removed if the file is opened in a newer version of Excel. Learn more: https://go.microsoft.com/fwlink/?linkid=870924
Comment:
    Farmers specified 180 kg[N]/ha
30kg/ha at drilling
75ka/ha late Feb/early March - 1st March
75 kg/ha early April - 1st April</t>
      </text>
    </comment>
    <comment ref="N47" authorId="54" shapeId="0" xr:uid="{D36046D7-D93A-42B8-9834-CA926A16B1B5}">
      <text>
        <t>[Threaded comment]
Your version of Excel allows you to read this threaded comment; however, any edits to it will get removed if the file is opened in a newer version of Excel. Learn more: https://go.microsoft.com/fwlink/?linkid=870924
Comment:
    The farmers specified 2 stale seedbeds and yet also specified planting mid August. Paper version confirms this is what they specified. I've changed this to get rid of the stale seedbeds.</t>
      </text>
    </comment>
    <comment ref="F48" authorId="55" shapeId="0" xr:uid="{4CA7EAC7-77ED-4AD0-A9AF-70756FC97839}">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 325 seeds/m2) is sufficient.</t>
      </text>
    </comment>
    <comment ref="G48" authorId="56" shapeId="0" xr:uid="{195042A9-7D3C-4F77-B902-2F077469DC31}">
      <text>
        <t>[Threaded comment]
Your version of Excel allows you to read this threaded comment; however, any edits to it will get removed if the file is opened in a newer version of Excel. Learn more: https://go.microsoft.com/fwlink/?linkid=870924
Comment:
    The HGCA benchmark target population is 260 plants/m2.</t>
      </text>
    </comment>
    <comment ref="L48" authorId="57" shapeId="0" xr:uid="{E5958EB1-5F14-4282-A543-86B82B92FE68}">
      <text>
        <t>[Threaded comment]
Your version of Excel allows you to read this threaded comment; however, any edits to it will get removed if the file is opened in a newer version of Excel. Learn more: https://go.microsoft.com/fwlink/?linkid=870924
Comment:
    Farmers specified 240 kg[N]/ha
40 kg/ha end Feb, 
100 kg/ha early April, 
100 kg/ha late April</t>
      </text>
    </comment>
    <comment ref="F53" authorId="58" shapeId="0" xr:uid="{0F096242-F252-4898-94ED-1B5FD7A146CE}">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 325 seeds/m2) is sufficient.</t>
      </text>
    </comment>
    <comment ref="G53" authorId="59" shapeId="0" xr:uid="{EE1401D7-5618-4729-9FD7-2C1B976134EB}">
      <text>
        <t>[Threaded comment]
Your version of Excel allows you to read this threaded comment; however, any edits to it will get removed if the file is opened in a newer version of Excel. Learn more: https://go.microsoft.com/fwlink/?linkid=870924
Comment:
    The HGCA benchmark target population is 260 plants/m2.</t>
      </text>
    </comment>
    <comment ref="L53" authorId="60" shapeId="0" xr:uid="{88C9BD5D-152B-462E-85CB-C2406BDECFEE}">
      <text>
        <t>[Threaded comment]
Your version of Excel allows you to read this threaded comment; however, any edits to it will get removed if the file is opened in a newer version of Excel. Learn more: https://go.microsoft.com/fwlink/?linkid=870924
Comment:
    Farmers specified 240 kg[N]/ha
40 kg/ha end Feb, 
100 kg/ha early April, 
100 kg/ha late April</t>
      </text>
    </comment>
    <comment ref="F55" authorId="61" shapeId="0" xr:uid="{20BCEA71-3191-42B4-BA04-EC96DCB4FF41}">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 325 seeds/m2) is sufficient.</t>
      </text>
    </comment>
    <comment ref="G55" authorId="62" shapeId="0" xr:uid="{48DC9DF8-F375-498B-B012-3CDC8CC9AA8A}">
      <text>
        <t>[Threaded comment]
Your version of Excel allows you to read this threaded comment; however, any edits to it will get removed if the file is opened in a newer version of Excel. Learn more: https://go.microsoft.com/fwlink/?linkid=870924
Comment:
    The HGCA benchmark target population is 260 plants/m2.</t>
      </text>
    </comment>
    <comment ref="L55" authorId="63" shapeId="0" xr:uid="{2F0B2C69-01DB-498A-A6B6-01577496561F}">
      <text>
        <t>[Threaded comment]
Your version of Excel allows you to read this threaded comment; however, any edits to it will get removed if the file is opened in a newer version of Excel. Learn more: https://go.microsoft.com/fwlink/?linkid=870924
Comment:
    Farmers specified 240 kg[N]/ha
40 kg/ha end Feb, 
100 kg/ha early April, 
100 kg/ha late April</t>
      </text>
    </comment>
    <comment ref="F56" authorId="64" shapeId="0" xr:uid="{0A67EFB4-D406-4CAE-ABF7-FB270EC28038}">
      <text>
        <t>[Threaded comment]
Your version of Excel allows you to read this threaded comment; however, any edits to it will get removed if the file is opened in a newer version of Excel. Learn more: https://go.microsoft.com/fwlink/?linkid=870924
Comment:
    Farmer on forum said on 29th Oct 2019 about conventional winter barley seedrate "450 seeds/m2+ which will be 250 kg/ha, assuming it's not hybrid.......If a September rate is 200 seeds/m2 you’d want to be close to 300 now IMO."</t>
      </text>
    </comment>
    <comment ref="L56" authorId="65" shapeId="0" xr:uid="{0FBEED7E-F700-4A74-9978-D8F72D5F06AD}">
      <text>
        <t>[Threaded comment]
Your version of Excel allows you to read this threaded comment; however, any edits to it will get removed if the file is opened in a newer version of Excel. Learn more: https://go.microsoft.com/fwlink/?linkid=870924
Comment:
    Farmers specified 200 kg[N]/ha
66 kg/ha (1/3) mid Feb
134 kg/ha (2/3) late March</t>
      </text>
    </comment>
    <comment ref="N56" authorId="66" shapeId="0" xr:uid="{01C8DF30-E120-458A-B6B0-2F38A117955D}">
      <text>
        <t>[Threaded comment]
Your version of Excel allows you to read this threaded comment; however, any edits to it will get removed if the file is opened in a newer version of Excel. Learn more: https://go.microsoft.com/fwlink/?linkid=870924
Comment:
    Where Avadex XL is used, use a rate of 5l/ha to give correct prices. This is based on the fact that 15kg/ha of Avadex XL (which is a granular application) costs the same as 5l of Avadex Factor. NB it doesn't give the same rate so don't use this substitute exactly like this in the CFT.</t>
      </text>
    </comment>
    <comment ref="E57" authorId="67" shapeId="0" xr:uid="{5C6569E3-ADA2-401D-A9C0-E1B1DF0D3CBD}">
      <text>
        <t>[Threaded comment]
Your version of Excel allows you to read this threaded comment; however, any edits to it will get removed if the file is opened in a newer version of Excel. Learn more: https://go.microsoft.com/fwlink/?linkid=870924
Comment:
    Farmers specified 'first half August' but also specified 2 stale seedbeds. This is obvs not possible so I've got rid of the stale seedbeds.</t>
      </text>
    </comment>
    <comment ref="J57" authorId="68" shapeId="0" xr:uid="{D1819F57-BDE0-4949-BEB2-C3057CCE8558}">
      <text>
        <t>[Threaded comment]
Your version of Excel allows you to read this threaded comment; however, any edits to it will get removed if the file is opened in a newer version of Excel. Learn more: https://go.microsoft.com/fwlink/?linkid=870924
Comment:
    Farmers said to disc stale seedbed 50mm but as there's no stale seedbed I'm getting rid of the disc.</t>
      </text>
    </comment>
    <comment ref="L57" authorId="69" shapeId="0" xr:uid="{37BEA7F4-CDAB-44B7-826C-8FC9AAC68B0E}">
      <text>
        <t>[Threaded comment]
Your version of Excel allows you to read this threaded comment; however, any edits to it will get removed if the file is opened in a newer version of Excel. Learn more: https://go.microsoft.com/fwlink/?linkid=870924
Comment:
    Farmers specified 180 kg[N]/ha
30kg/ha at drilling
75ka/ha late Feb/early March - 1st March
75 kg/ha early April - 1st April</t>
      </text>
    </comment>
    <comment ref="N57" authorId="70" shapeId="0" xr:uid="{6AECFA04-09FE-4AD2-BE4B-109DE8974980}">
      <text>
        <t>[Threaded comment]
Your version of Excel allows you to read this threaded comment; however, any edits to it will get removed if the file is opened in a newer version of Excel. Learn more: https://go.microsoft.com/fwlink/?linkid=870924
Comment:
    The farmers specified 2 stale seedbeds and yet also specified planting mid August. Paper version confirms this is what they specified. I've changed this to get rid of the stale seedbeds.</t>
      </text>
    </comment>
    <comment ref="F58" authorId="71" shapeId="0" xr:uid="{A41EBB83-3662-4419-BF3D-AD60EBC2D16E}">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 325 seeds/m2) is sufficient.</t>
      </text>
    </comment>
    <comment ref="G58" authorId="72" shapeId="0" xr:uid="{612AC67D-0977-4BD1-BD2B-2F9ED57970CD}">
      <text>
        <t>[Threaded comment]
Your version of Excel allows you to read this threaded comment; however, any edits to it will get removed if the file is opened in a newer version of Excel. Learn more: https://go.microsoft.com/fwlink/?linkid=870924
Comment:
    The HGCA benchmark target population is 260 plants/m2.</t>
      </text>
    </comment>
    <comment ref="J58" authorId="73" shapeId="0" xr:uid="{66C953FA-EFBC-4A4F-B809-7253A2B8B16F}">
      <text>
        <t>[Threaded comment]
Your version of Excel allows you to read this threaded comment; however, any edits to it will get removed if the file is opened in a newer version of Excel. Learn more: https://go.microsoft.com/fwlink/?linkid=870924
Comment:
    NB power harrow probably not necessary on light soils so I've specified roller harrow instead</t>
      </text>
    </comment>
    <comment ref="L58" authorId="74" shapeId="0" xr:uid="{2BE3A4F0-1136-4F9C-B797-0CFA0DCF6FB9}">
      <text>
        <t>[Threaded comment]
Your version of Excel allows you to read this threaded comment; however, any edits to it will get removed if the file is opened in a newer version of Excel. Learn more: https://go.microsoft.com/fwlink/?linkid=870924
Comment:
    Farmers specified 240 kg[N]/ha
40 kg/ha end Feb, 
100 kg/ha early April, 
100 kg/ha late April</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tc={01CCCF0E-365F-457A-B66B-3AA249F253A4}</author>
    <author>tc={359F3846-364F-40F2-97DA-2EECED9455AD}</author>
    <author>tc={72DC4E60-4CF8-403C-8DF8-D8F85F4B03C0}</author>
    <author>tc={5CC91887-1DDB-46B6-9805-127A7C31BB14}</author>
    <author>tc={7D199044-03D0-4A84-9541-53AEFF41E6A0}</author>
    <author>tc={0EB8C9FF-186A-4617-BC8C-D94CEF72CFFA}</author>
    <author>tc={D870BCA4-5098-4F64-9314-0F522B0C985B}</author>
    <author>tc={8D1273BD-6FA7-4F53-93A7-30CA8FBAF1E6}</author>
    <author>tc={B9360CD3-4135-47F3-850D-2C136D0448FB}</author>
    <author>tc={33E5E5A7-28CA-44F3-A5EF-B08F865C465F}</author>
    <author>tc={FFA42C13-3FA2-4974-9158-DAF5E783540D}</author>
    <author>tc={682541F4-D917-4342-9139-C375C7E1E561}</author>
    <author>tc={06E8522E-2439-46CE-812C-B7261DCACF26}</author>
    <author>tc={C6619AE4-6245-49D5-B2AF-1780A66B48F7}</author>
    <author>tc={2390AE21-C3B5-4462-8C92-B8CC4D2AA461}</author>
    <author>tc={FF72FCE9-F255-4570-A45A-7BC868960141}</author>
    <author>tc={F2F2343C-CE51-424D-A91D-0ED906EA7B99}</author>
    <author>tc={3DBFD72D-05EE-4E66-A69F-3035C4B414D8}</author>
    <author>tc={D55FF1D9-4E0F-4C17-8270-745BC0D29609}</author>
    <author>tc={FD679BDE-B95C-40EE-B9E7-B913C56B3B54}</author>
    <author>tc={5570B609-4C1B-4AC4-AF0E-940B337B0B23}</author>
    <author>tc={A6A057CF-B619-48E8-939E-2989A72C63C2}</author>
    <author>tc={B959806B-4FC9-4726-AEED-BFE7473614D5}</author>
    <author>tc={5829EFAE-D119-4A30-890B-6D8EFC539054}</author>
    <author>tc={A927AC72-CDEB-479D-9AE7-44645CE0C090}</author>
    <author>tc={662CF9E5-55FC-4FE7-A7CD-E0BA81910DA4}</author>
    <author>tc={5F6E629C-0D71-47B2-BBD3-653E8C9BE9EF}</author>
    <author>tc={991F5D86-044A-41AF-AB92-4E292CA348AB}</author>
    <author>tc={68BD2B89-6327-42D7-81F7-ADA6FE6DEEC3}</author>
    <author>tc={14AF3087-7686-4EDA-BA9C-E93794C2330A}</author>
    <author>tc={EC3D65ED-E4AF-4436-AC00-4F689A25E862}</author>
    <author>tc={6EF98015-CB34-49F3-B3CF-647BC96658C9}</author>
    <author>tc={8C22D81A-B8F0-4ED8-81BD-E541A3CA67D7}</author>
    <author>tc={0AF978B9-B8BE-44EE-94C6-636300D0F0E8}</author>
    <author>tc={820C7C4B-463A-4E08-A551-20FE6BF12F99}</author>
    <author>tc={651B8F27-FC45-428C-A7CB-A76991C52BB7}</author>
    <author>tc={8CB4DD85-F117-49CE-B761-DF1FE2DA8A1A}</author>
    <author>tc={973D7159-340C-4F67-9335-1BF88C19DB53}</author>
    <author>tc={20941052-1C22-4961-953F-BC0E9AB486A6}</author>
    <author>tc={996F5165-C297-4413-BC4D-FB1568EC383A}</author>
    <author>tc={0B30B95D-9247-4C34-BAAE-DFA49A60EEAC}</author>
    <author>tc={5FAF02D5-7394-42BA-8980-81F78ADBC44F}</author>
    <author>tc={6E66BD8D-9D1F-482B-9EFF-954A78495F4A}</author>
    <author>tc={26D50578-082F-48F1-A132-05AB97027B25}</author>
    <author>tc={BC6F4E5C-C2C4-4DB5-9461-361210209652}</author>
    <author>tc={146260E0-1FE9-49B1-8A0D-1109882EFE67}</author>
    <author>tc={5A6C70A2-5695-4936-BB23-4BB45783BB95}</author>
    <author>tc={8EB568AF-2B69-4C2A-995B-F0E420169EF4}</author>
    <author>tc={5B6519D0-071D-4959-84A2-A92E6155FCC1}</author>
    <author>tc={2365B4CB-3702-4039-BD45-651DEB20E099}</author>
    <author>tc={E894F587-02A1-4CAF-BFD3-824F5054E095}</author>
    <author>tc={948A1387-0E6F-4BB1-8CB5-14EA0294E079}</author>
    <author>tc={D697B296-22D9-470F-A561-C424038E1BFF}</author>
    <author>tc={4F410D80-A999-4170-84E0-AAF121FE2CAD}</author>
    <author>tc={ACF8B8EE-1644-452E-8117-19D14F75035C}</author>
    <author>tc={99416CA2-890F-478A-9D05-079DC3804EF7}</author>
    <author>tc={06446FC4-7276-40F9-8867-A56C4B811E56}</author>
    <author>tc={DECC937A-A7AE-46A9-BD43-DF3C03D56EA8}</author>
    <author>tc={F9EF70BE-A948-4B83-B6E6-7D12033978D0}</author>
    <author>tc={D78BC24E-3D64-4741-B229-4335FB426A71}</author>
    <author>tc={20B04277-EA96-4611-AAFA-995BAECCFBBA}</author>
    <author>tc={BAC2CCD9-5F52-48C4-AE59-B8C35AC0DDEB}</author>
    <author>tc={D1910B58-7D21-416E-8777-BF08073C6FEF}</author>
    <author>tc={DBE799EC-8CA5-472E-9316-89287E208402}</author>
    <author>tc={A0808714-6827-4AFE-8D58-23C63A9D13EC}</author>
    <author>tc={CD8623F5-6B8A-4EEC-A2D6-B5C974968D14}</author>
    <author>tc={10C01E16-47CB-46AA-9F31-FF4BC4810A76}</author>
    <author>tc={3EC97627-A405-4B50-BA36-CA694A15C570}</author>
    <author>tc={613A6DF2-15F2-435D-8870-F01DA5742362}</author>
    <author>tc={322466D3-1302-4110-BC29-D753F65AD38F}</author>
    <author>tc={D12DE6B5-D185-4F81-A589-AA314DD21A7E}</author>
    <author>tc={360F6ABA-E7F1-4399-B87E-43F15855C421}</author>
    <author>tc={27C8386F-3D8B-4DFA-B280-1C9229D638C4}</author>
    <author>tc={077029B0-4C2E-4741-A93C-659A399CD43A}</author>
    <author>tc={B340C27F-BFDB-4A5B-81EC-03478B23F669}</author>
    <author>tc={11EA499A-CD18-4A7E-AE82-ACBD4D549922}</author>
    <author>tc={3EB86B62-AE54-4DDF-BE64-2C05DD1F86B2}</author>
    <author>tc={8769ADC3-6557-4B4E-ACC5-79D263AC3279}</author>
    <author>tc={AB1E750A-4117-45E8-A6F2-F5F783010684}</author>
    <author>tc={3AC1DE2A-FA8C-4635-87EC-CEA0AC8C6538}</author>
    <author>tc={AD8B67EF-B8DD-4C10-AB7D-CC605E0A9E41}</author>
    <author>tc={80A142CA-3A1B-47F7-843D-CAAC1A3AFD1A}</author>
    <author>tc={163B9F31-914B-4341-9B30-D717405D3C27}</author>
    <author>tc={230719EA-1F25-4A72-9E91-13954D641C7D}</author>
    <author>tc={9771F6A7-C9D1-4D64-BA37-09053AB89870}</author>
    <author>tc={9010E7F2-D60A-4AF7-BF32-4688A7AFD3EF}</author>
    <author>tc={1AD1BDE3-5BA5-4D9D-860C-18CFC1EAF4FA}</author>
    <author>tc={FD81B3EB-BE75-4944-970C-16586459FE7D}</author>
    <author>tc={CA44D62E-1E38-4A11-AA6A-B380EEC79DE0}</author>
    <author>tc={2CE39A55-428C-4F35-98E5-CFDF9561500C}</author>
    <author>tc={6F8AF19C-BF19-4D20-A097-8ABF3FBB3135}</author>
    <author>tc={73248D9F-1A62-4C5F-909F-A50EFE33F1FC}</author>
    <author>tc={F499A877-40BD-4088-BBBB-0CD3473A8CBE}</author>
  </authors>
  <commentList>
    <comment ref="F13" authorId="0" shapeId="0" xr:uid="{01CCCF0E-365F-457A-B66B-3AA249F253A4}">
      <text>
        <t>[Threaded comment]
Your version of Excel allows you to read this threaded comment; however, any edits to it will get removed if the file is opened in a newer version of Excel. Learn more: https://go.microsoft.com/fwlink/?linkid=870924
Comment:
    Using planting date, germination and establishment figures, seed rate needs to be 190kg/ha.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13" authorId="1" shapeId="0" xr:uid="{359F3846-364F-40F2-97DA-2EECED9455AD}">
      <text>
        <t>[Threaded comment]
Your version of Excel allows you to read this threaded comment; however, any edits to it will get removed if the file is opened in a newer version of Excel. Learn more: https://go.microsoft.com/fwlink/?linkid=870924
Comment:
    At 190 seed rate (kg/ha), with a TGW of 50g and establishment of 65%, established plant population is 260 plants/m2 in the autumn (this is AHDB target popn).</t>
      </text>
    </comment>
    <comment ref="L13" authorId="2" shapeId="0" xr:uid="{72DC4E60-4CF8-403C-8DF8-D8F85F4B03C0}">
      <text>
        <t>[Threaded comment]
Your version of Excel allows you to read this threaded comment; however, any edits to it will get removed if the file is opened in a newer version of Excel. Learn more: https://go.microsoft.com/fwlink/?linkid=870924
Comment:
    Farmers didn't specify so used RB209.
230kg[N]/ha total:
40 kg/ha mid-Feb to mid-March
95 kg/ha early April
95 kg/ha late April</t>
      </text>
    </comment>
    <comment ref="D14" authorId="3" shapeId="0" xr:uid="{5CC91887-1DDB-46B6-9805-127A7C31BB14}">
      <text>
        <t>[Threaded comment]
Your version of Excel allows you to read this threaded comment; however, any edits to it will get removed if the file is opened in a newer version of Excel. Learn more: https://go.microsoft.com/fwlink/?linkid=870924
Comment:
    Sowing to 50% emergence = 150 degree days (https://www.yara.co.uk/crop-nutrition/barley/barley-growth-and-development/):
= 11-13 days in Sep
= 15-18 days in Oct
= 25-34 days in Nov
= 21-28 days in March</t>
      </text>
    </comment>
    <comment ref="E14" authorId="4" shapeId="0" xr:uid="{7D199044-03D0-4A84-9541-53AEFF41E6A0}">
      <text>
        <t>[Threaded comment]
Your version of Excel allows you to read this threaded comment; however, any edits to it will get removed if the file is opened in a newer version of Excel. Learn more: https://go.microsoft.com/fwlink/?linkid=870924
Comment:
    Winter barley should not be drilled late if at all possible as establishment will suffer and few tillers will be present.</t>
      </text>
    </comment>
    <comment ref="F14" authorId="5" shapeId="0" xr:uid="{0EB8C9FF-186A-4617-BC8C-D94CEF72CFFA}">
      <text>
        <t>[Threaded comment]
Your version of Excel allows you to read this threaded comment; however, any edits to it will get removed if the file is opened in a newer version of Excel. Learn more: https://go.microsoft.com/fwlink/?linkid=870924
Comment:
    I'm using winter barley variety Saffron (a moderately late maturing British feed variety).
This has TGW = 57.5g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
      </text>
    </comment>
    <comment ref="G14" authorId="6" shapeId="0" xr:uid="{D870BCA4-5098-4F64-9314-0F522B0C985B}">
      <text>
        <t>[Threaded comment]
Your version of Excel allows you to read this threaded comment; however, any edits to it will get removed if the file is opened in a newer version of Excel. Learn more: https://go.microsoft.com/fwlink/?linkid=870924
Comment:
    Chose target population of 305 plants/m2 - this is benchmark given in AHDB Barley Growth guide.</t>
      </text>
    </comment>
    <comment ref="L14" authorId="7" shapeId="0" xr:uid="{8D1273BD-6FA7-4F53-93A7-30CA8FBAF1E6}">
      <text>
        <t>[Threaded comment]
Your version of Excel allows you to read this threaded comment; however, any edits to it will get removed if the file is opened in a newer version of Excel. Learn more: https://go.microsoft.com/fwlink/?linkid=870924
Comment:
    Avg winter barley yield from Nix 2019 is 7.4t/ha. RB209 says that where yields are expected to be above 6.5t/ha, add 10kg[N]/ha for each 0.5t/ha additional yield.
Recommended amount is 170 kg[N]/ha so add another 20kg[N]/ha = 190 kg[N]/ha. 
For amounts between 100 and 200 kg N/ha:
Split the dressing, with half during late tillering in mid-February/early
March and half at GS30–31
95 kg/ha mid-Feb/early March
95 kg/ha at GS30-31 (early/mid April)</t>
      </text>
    </comment>
    <comment ref="F15" authorId="8" shapeId="0" xr:uid="{B9360CD3-4135-47F3-850D-2C136D0448FB}">
      <text>
        <t>[Threaded comment]
Your version of Excel allows you to read this threaded comment; however, any edits to it will get removed if the file is opened in a newer version of Excel. Learn more: https://go.microsoft.com/fwlink/?linkid=870924
Comment:
    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
      </text>
    </comment>
    <comment ref="G15" authorId="9" shapeId="0" xr:uid="{33E5E5A7-28CA-44F3-A5EF-B08F865C465F}">
      <text>
        <t>[Threaded comment]
Your version of Excel allows you to read this threaded comment; however, any edits to it will get removed if the file is opened in a newer version of Excel. Learn more: https://go.microsoft.com/fwlink/?linkid=870924
Comment:
    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
      </text>
    </comment>
    <comment ref="L15" authorId="10" shapeId="0" xr:uid="{FFA42C13-3FA2-4974-9158-DAF5E783540D}">
      <text>
        <t>[Threaded comment]
Your version of Excel allows you to read this threaded comment; however, any edits to it will get removed if the file is opened in a newer version of Excel. Learn more: https://go.microsoft.com/fwlink/?linkid=870924
Comment:
    30kg/ha at drilling - 30th Aug
95ka/ha late Feb/early March - 1st March
95 kg/ha early April - 1st April</t>
      </text>
    </comment>
    <comment ref="F16" authorId="11" shapeId="0" xr:uid="{682541F4-D917-4342-9139-C375C7E1E561}">
      <text>
        <t>[Threaded comment]
Your version of Excel allows you to read this threaded comment; however, any edits to it will get removed if the file is opened in a newer version of Excel. Learn more: https://go.microsoft.com/fwlink/?linkid=870924
Comment:
    Using planting date, germination and establishment figures, seed rate needs to be 190kg/ha.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16" authorId="12" shapeId="0" xr:uid="{06E8522E-2439-46CE-812C-B7261DCACF26}">
      <text>
        <t>[Threaded comment]
Your version of Excel allows you to read this threaded comment; however, any edits to it will get removed if the file is opened in a newer version of Excel. Learn more: https://go.microsoft.com/fwlink/?linkid=870924
Comment:
    At 190 seed rate (kg/ha), with a TGW of 50g and establishment of 65%, established plant population is 260 plants/m2 in the autumn (this is AHDB target popn).</t>
      </text>
    </comment>
    <comment ref="L16" authorId="13" shapeId="0" xr:uid="{C6619AE4-6245-49D5-B2AF-1780A66B48F7}">
      <text>
        <t>[Threaded comment]
Your version of Excel allows you to read this threaded comment; however, any edits to it will get removed if the file is opened in a newer version of Excel. Learn more: https://go.microsoft.com/fwlink/?linkid=870924
Comment:
    Farmers didn't specify so used RB209.
230kg[N]/ha total:
40 kg/ha mid-Feb to mid-March
95 kg/ha early April
95 kg/ha late April</t>
      </text>
    </comment>
    <comment ref="F18" authorId="14" shapeId="0" xr:uid="{2390AE21-C3B5-4462-8C92-B8CC4D2AA461}">
      <text>
        <t>[Threaded comment]
Your version of Excel allows you to read this threaded comment; however, any edits to it will get removed if the file is opened in a newer version of Excel. Learn more: https://go.microsoft.com/fwlink/?linkid=870924
Comment:
    Using planting date, germination and establishment figures, seed rate needs to be 190kg/ha.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18" authorId="15" shapeId="0" xr:uid="{FF72FCE9-F255-4570-A45A-7BC868960141}">
      <text>
        <t>[Threaded comment]
Your version of Excel allows you to read this threaded comment; however, any edits to it will get removed if the file is opened in a newer version of Excel. Learn more: https://go.microsoft.com/fwlink/?linkid=870924
Comment:
    At 190 seed rate (kg/ha), with a TGW of 50g and establishment of 65%, established plant population is 260 plants/m2 in the autumn (this is AHDB target popn).</t>
      </text>
    </comment>
    <comment ref="L18" authorId="16" shapeId="0" xr:uid="{F2F2343C-CE51-424D-A91D-0ED906EA7B99}">
      <text>
        <t>[Threaded comment]
Your version of Excel allows you to read this threaded comment; however, any edits to it will get removed if the file is opened in a newer version of Excel. Learn more: https://go.microsoft.com/fwlink/?linkid=870924
Comment:
    Farmers didn't specify so used RB209.
230kg[N]/ha total:
40 kg/ha mid-Feb to mid-March
95 kg/ha early April
95 kg/ha late April</t>
      </text>
    </comment>
    <comment ref="F23" authorId="17" shapeId="0" xr:uid="{3DBFD72D-05EE-4E66-A69F-3035C4B414D8}">
      <text>
        <t>[Threaded comment]
Your version of Excel allows you to read this threaded comment; however, any edits to it will get removed if the file is opened in a newer version of Excel. Learn more: https://go.microsoft.com/fwlink/?linkid=870924
Comment:
    Using planting date, germination and establishment figures, seed rate needs to be 190kg/ha.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23" authorId="18" shapeId="0" xr:uid="{D55FF1D9-4E0F-4C17-8270-745BC0D29609}">
      <text>
        <t>[Threaded comment]
Your version of Excel allows you to read this threaded comment; however, any edits to it will get removed if the file is opened in a newer version of Excel. Learn more: https://go.microsoft.com/fwlink/?linkid=870924
Comment:
    At 190 seed rate (kg/ha), with a TGW of 50g and establishment of 65%, established plant population is 260 plants/m2 in the autumn (this is AHDB target popn).</t>
      </text>
    </comment>
    <comment ref="L23" authorId="19" shapeId="0" xr:uid="{FD679BDE-B95C-40EE-B9E7-B913C56B3B54}">
      <text>
        <t>[Threaded comment]
Your version of Excel allows you to read this threaded comment; however, any edits to it will get removed if the file is opened in a newer version of Excel. Learn more: https://go.microsoft.com/fwlink/?linkid=870924
Comment:
    Farmers didn't specify so used RB209.
230kg[N]/ha total:
40 kg/ha mid-Feb to mid-March
95 kg/ha early April
95 kg/ha late April</t>
      </text>
    </comment>
    <comment ref="D24" authorId="20" shapeId="0" xr:uid="{5570B609-4C1B-4AC4-AF0E-940B337B0B23}">
      <text>
        <t>[Threaded comment]
Your version of Excel allows you to read this threaded comment; however, any edits to it will get removed if the file is opened in a newer version of Excel. Learn more: https://go.microsoft.com/fwlink/?linkid=870924
Comment:
    Sowing to 50% emergence = 150 degree days (https://www.yara.co.uk/crop-nutrition/barley/barley-growth-and-development/):
= 11-13 days in Sep
= 15-18 days in Oct
= 25-34 days in Nov
= 21-28 days in March</t>
      </text>
    </comment>
    <comment ref="E24" authorId="21" shapeId="0" xr:uid="{A6A057CF-B619-48E8-939E-2989A72C63C2}">
      <text>
        <t>[Threaded comment]
Your version of Excel allows you to read this threaded comment; however, any edits to it will get removed if the file is opened in a newer version of Excel. Learn more: https://go.microsoft.com/fwlink/?linkid=870924
Comment:
    Winter barley should not be drilled late if at all possible as establishment will suffer and few tillers will be present.</t>
      </text>
    </comment>
    <comment ref="F24" authorId="22" shapeId="0" xr:uid="{B959806B-4FC9-4726-AEED-BFE7473614D5}">
      <text>
        <t>[Threaded comment]
Your version of Excel allows you to read this threaded comment; however, any edits to it will get removed if the file is opened in a newer version of Excel. Learn more: https://go.microsoft.com/fwlink/?linkid=870924
Comment:
    I'm using winter barley variety Saffron (a moderately late maturing British feed variety).
This has TGW = 57.5g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
      </text>
    </comment>
    <comment ref="G24" authorId="23" shapeId="0" xr:uid="{5829EFAE-D119-4A30-890B-6D8EFC539054}">
      <text>
        <t>[Threaded comment]
Your version of Excel allows you to read this threaded comment; however, any edits to it will get removed if the file is opened in a newer version of Excel. Learn more: https://go.microsoft.com/fwlink/?linkid=870924
Comment:
    Chose target population of 305 plants/m2 - this is benchmark given in AHDB Barley Growth guide.</t>
      </text>
    </comment>
    <comment ref="L24" authorId="24" shapeId="0" xr:uid="{A927AC72-CDEB-479D-9AE7-44645CE0C090}">
      <text>
        <t>[Threaded comment]
Your version of Excel allows you to read this threaded comment; however, any edits to it will get removed if the file is opened in a newer version of Excel. Learn more: https://go.microsoft.com/fwlink/?linkid=870924
Comment:
    Avg winter barley yield from Nix 2019 is 7.4t/ha. RB209 says that where yields are expected to be above 6.5t/ha, add 10kg[N]/ha for each 0.5t/ha additional yield.
Recommended amount is 170 kg[N]/ha so add another 20kg[N]/ha = 190 kg[N]/ha. 
For amounts between 100 and 200 kg N/ha:
Split the dressing, with half during late tillering in mid-February/early
March and half at GS30–31
95 kg/ha mid-Feb/early March
95 kg/ha at GS30-31 (early/mid April)</t>
      </text>
    </comment>
    <comment ref="F25" authorId="25" shapeId="0" xr:uid="{662CF9E5-55FC-4FE7-A7CD-E0BA81910DA4}">
      <text>
        <t>[Threaded comment]
Your version of Excel allows you to read this threaded comment; however, any edits to it will get removed if the file is opened in a newer version of Excel. Learn more: https://go.microsoft.com/fwlink/?linkid=870924
Comment:
    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
      </text>
    </comment>
    <comment ref="G25" authorId="26" shapeId="0" xr:uid="{5F6E629C-0D71-47B2-BBD3-653E8C9BE9EF}">
      <text>
        <t>[Threaded comment]
Your version of Excel allows you to read this threaded comment; however, any edits to it will get removed if the file is opened in a newer version of Excel. Learn more: https://go.microsoft.com/fwlink/?linkid=870924
Comment:
    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
      </text>
    </comment>
    <comment ref="L25" authorId="27" shapeId="0" xr:uid="{991F5D86-044A-41AF-AB92-4E292CA348AB}">
      <text>
        <t>[Threaded comment]
Your version of Excel allows you to read this threaded comment; however, any edits to it will get removed if the file is opened in a newer version of Excel. Learn more: https://go.microsoft.com/fwlink/?linkid=870924
Comment:
    30kg/ha at drilling - 30th Aug
95ka/ha late Feb/early March - 1st March
95 kg/ha early April - 1st April</t>
      </text>
    </comment>
    <comment ref="F26" authorId="28" shapeId="0" xr:uid="{68BD2B89-6327-42D7-81F7-ADA6FE6DEEC3}">
      <text>
        <t>[Threaded comment]
Your version of Excel allows you to read this threaded comment; however, any edits to it will get removed if the file is opened in a newer version of Excel. Learn more: https://go.microsoft.com/fwlink/?linkid=870924
Comment:
    Using planting date, germination and establishment figures, seed rate needs to be 190kg/ha.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26" authorId="29" shapeId="0" xr:uid="{14AF3087-7686-4EDA-BA9C-E93794C2330A}">
      <text>
        <t>[Threaded comment]
Your version of Excel allows you to read this threaded comment; however, any edits to it will get removed if the file is opened in a newer version of Excel. Learn more: https://go.microsoft.com/fwlink/?linkid=870924
Comment:
    At 190 seed rate (kg/ha), with a TGW of 50g and establishment of 65%, established plant population is 260 plants/m2 in the autumn (this is AHDB target popn).</t>
      </text>
    </comment>
    <comment ref="L26" authorId="30" shapeId="0" xr:uid="{EC3D65ED-E4AF-4436-AC00-4F689A25E862}">
      <text>
        <t>[Threaded comment]
Your version of Excel allows you to read this threaded comment; however, any edits to it will get removed if the file is opened in a newer version of Excel. Learn more: https://go.microsoft.com/fwlink/?linkid=870924
Comment:
    Farmers didn't specify so used RB209.
230kg[N]/ha total:
40 kg/ha mid-Feb to mid-March
95 kg/ha early April
95 kg/ha late April</t>
      </text>
    </comment>
    <comment ref="F28" authorId="31" shapeId="0" xr:uid="{6EF98015-CB34-49F3-B3CF-647BC96658C9}">
      <text>
        <t>[Threaded comment]
Your version of Excel allows you to read this threaded comment; however, any edits to it will get removed if the file is opened in a newer version of Excel. Learn more: https://go.microsoft.com/fwlink/?linkid=870924
Comment:
    Using planting date, germination and establishment figures, seed rate needs to be 190kg/ha.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28" authorId="32" shapeId="0" xr:uid="{8C22D81A-B8F0-4ED8-81BD-E541A3CA67D7}">
      <text>
        <t>[Threaded comment]
Your version of Excel allows you to read this threaded comment; however, any edits to it will get removed if the file is opened in a newer version of Excel. Learn more: https://go.microsoft.com/fwlink/?linkid=870924
Comment:
    At 190 seed rate (kg/ha), with a TGW of 50g and establishment of 65%, established plant population is 260 plants/m2 in the autumn (this is AHDB target popn).</t>
      </text>
    </comment>
    <comment ref="L28" authorId="33" shapeId="0" xr:uid="{0AF978B9-B8BE-44EE-94C6-636300D0F0E8}">
      <text>
        <t>[Threaded comment]
Your version of Excel allows you to read this threaded comment; however, any edits to it will get removed if the file is opened in a newer version of Excel. Learn more: https://go.microsoft.com/fwlink/?linkid=870924
Comment:
    Farmers didn't specify so used RB209.
230kg[N]/ha total:
40 kg/ha mid-Feb to mid-March
95 kg/ha early April
95 kg/ha late April</t>
      </text>
    </comment>
    <comment ref="F33" authorId="34" shapeId="0" xr:uid="{820C7C4B-463A-4E08-A551-20FE6BF12F99}">
      <text>
        <t>[Threaded comment]
Your version of Excel allows you to read this threaded comment; however, any edits to it will get removed if the file is opened in a newer version of Excel. Learn more: https://go.microsoft.com/fwlink/?linkid=870924
Comment:
    Using planting date, germination and establishment figures, seed rate needs to be 190kg/ha.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33" authorId="35" shapeId="0" xr:uid="{651B8F27-FC45-428C-A7CB-A76991C52BB7}">
      <text>
        <t>[Threaded comment]
Your version of Excel allows you to read this threaded comment; however, any edits to it will get removed if the file is opened in a newer version of Excel. Learn more: https://go.microsoft.com/fwlink/?linkid=870924
Comment:
    At 190 seed rate (kg/ha), with a TGW of 50g and establishment of 65%, established plant population is 260 plants/m2 in the autumn (this is AHDB target popn).</t>
      </text>
    </comment>
    <comment ref="L33" authorId="36" shapeId="0" xr:uid="{8CB4DD85-F117-49CE-B761-DF1FE2DA8A1A}">
      <text>
        <t>[Threaded comment]
Your version of Excel allows you to read this threaded comment; however, any edits to it will get removed if the file is opened in a newer version of Excel. Learn more: https://go.microsoft.com/fwlink/?linkid=870924
Comment:
    Farmers didn't specify so used RB209.
230kg[N]/ha total:
40 kg/ha mid-Feb to mid-March
95 kg/ha early April
95 kg/ha late April</t>
      </text>
    </comment>
    <comment ref="D34" authorId="37" shapeId="0" xr:uid="{973D7159-340C-4F67-9335-1BF88C19DB53}">
      <text>
        <t>[Threaded comment]
Your version of Excel allows you to read this threaded comment; however, any edits to it will get removed if the file is opened in a newer version of Excel. Learn more: https://go.microsoft.com/fwlink/?linkid=870924
Comment:
    Sowing to 50% emergence = 150 degree days (https://www.yara.co.uk/crop-nutrition/barley/barley-growth-and-development/):
= 11-13 days in Sep
= 15-18 days in Oct
= 25-34 days in Nov
= 21-28 days in March</t>
      </text>
    </comment>
    <comment ref="E34" authorId="38" shapeId="0" xr:uid="{20941052-1C22-4961-953F-BC0E9AB486A6}">
      <text>
        <t>[Threaded comment]
Your version of Excel allows you to read this threaded comment; however, any edits to it will get removed if the file is opened in a newer version of Excel. Learn more: https://go.microsoft.com/fwlink/?linkid=870924
Comment:
    Winter barley should not be drilled late if at all possible as establishment will suffer and few tillers will be present.</t>
      </text>
    </comment>
    <comment ref="F34" authorId="39" shapeId="0" xr:uid="{996F5165-C297-4413-BC4D-FB1568EC383A}">
      <text>
        <t>[Threaded comment]
Your version of Excel allows you to read this threaded comment; however, any edits to it will get removed if the file is opened in a newer version of Excel. Learn more: https://go.microsoft.com/fwlink/?linkid=870924
Comment:
    I'm using winter barley variety Saffron (a moderately late maturing British feed variety).
This has TGW = 57.5g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
      </text>
    </comment>
    <comment ref="G34" authorId="40" shapeId="0" xr:uid="{0B30B95D-9247-4C34-BAAE-DFA49A60EEAC}">
      <text>
        <t>[Threaded comment]
Your version of Excel allows you to read this threaded comment; however, any edits to it will get removed if the file is opened in a newer version of Excel. Learn more: https://go.microsoft.com/fwlink/?linkid=870924
Comment:
    Chose target population of 305 plants/m2 - this is benchmark given in AHDB Barley Growth guide.</t>
      </text>
    </comment>
    <comment ref="L34" authorId="41" shapeId="0" xr:uid="{5FAF02D5-7394-42BA-8980-81F78ADBC44F}">
      <text>
        <t>[Threaded comment]
Your version of Excel allows you to read this threaded comment; however, any edits to it will get removed if the file is opened in a newer version of Excel. Learn more: https://go.microsoft.com/fwlink/?linkid=870924
Comment:
    Avg winter barley yield from Nix 2019 is 7.4t/ha. RB209 says that where yields are expected to be above 6.5t/ha, add 10kg[N]/ha for each 0.5t/ha additional yield.
Recommended amount is 170 kg[N]/ha so add another 20kg[N]/ha = 190 kg[N]/ha. 
For amounts between 100 and 200 kg N/ha:
Split the dressing, with half during late tillering in mid-February/early
March and half at GS30–31
95 kg/ha mid-Feb/early March
95 kg/ha at GS30-31 (early/mid April)</t>
      </text>
    </comment>
    <comment ref="F35" authorId="42" shapeId="0" xr:uid="{6E66BD8D-9D1F-482B-9EFF-954A78495F4A}">
      <text>
        <t>[Threaded comment]
Your version of Excel allows you to read this threaded comment; however, any edits to it will get removed if the file is opened in a newer version of Excel. Learn more: https://go.microsoft.com/fwlink/?linkid=870924
Comment:
    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
      </text>
    </comment>
    <comment ref="G35" authorId="43" shapeId="0" xr:uid="{26D50578-082F-48F1-A132-05AB97027B25}">
      <text>
        <t>[Threaded comment]
Your version of Excel allows you to read this threaded comment; however, any edits to it will get removed if the file is opened in a newer version of Excel. Learn more: https://go.microsoft.com/fwlink/?linkid=870924
Comment:
    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
      </text>
    </comment>
    <comment ref="L35" authorId="44" shapeId="0" xr:uid="{BC6F4E5C-C2C4-4DB5-9461-361210209652}">
      <text>
        <t>[Threaded comment]
Your version of Excel allows you to read this threaded comment; however, any edits to it will get removed if the file is opened in a newer version of Excel. Learn more: https://go.microsoft.com/fwlink/?linkid=870924
Comment:
    30kg/ha at drilling - 30th Aug
95ka/ha late Feb/early March - 1st March
95 kg/ha early April - 1st April</t>
      </text>
    </comment>
    <comment ref="F36" authorId="45" shapeId="0" xr:uid="{146260E0-1FE9-49B1-8A0D-1109882EFE67}">
      <text>
        <t>[Threaded comment]
Your version of Excel allows you to read this threaded comment; however, any edits to it will get removed if the file is opened in a newer version of Excel. Learn more: https://go.microsoft.com/fwlink/?linkid=870924
Comment:
    Using planting date, germination and establishment figures, seed rate needs to be 190kg/ha.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36" authorId="46" shapeId="0" xr:uid="{5A6C70A2-5695-4936-BB23-4BB45783BB95}">
      <text>
        <t>[Threaded comment]
Your version of Excel allows you to read this threaded comment; however, any edits to it will get removed if the file is opened in a newer version of Excel. Learn more: https://go.microsoft.com/fwlink/?linkid=870924
Comment:
    At 190 seed rate (kg/ha), with a TGW of 50g and establishment of 65%, established plant population is 260 plants/m2 in the autumn (this is AHDB target popn).</t>
      </text>
    </comment>
    <comment ref="L36" authorId="47" shapeId="0" xr:uid="{8EB568AF-2B69-4C2A-995B-F0E420169EF4}">
      <text>
        <t>[Threaded comment]
Your version of Excel allows you to read this threaded comment; however, any edits to it will get removed if the file is opened in a newer version of Excel. Learn more: https://go.microsoft.com/fwlink/?linkid=870924
Comment:
    Farmers didn't specify so used RB209.
230kg[N]/ha total:
40 kg/ha mid-Feb to mid-March
95 kg/ha early April
95 kg/ha late April</t>
      </text>
    </comment>
    <comment ref="F38" authorId="48" shapeId="0" xr:uid="{5B6519D0-071D-4959-84A2-A92E6155FCC1}">
      <text>
        <t>[Threaded comment]
Your version of Excel allows you to read this threaded comment; however, any edits to it will get removed if the file is opened in a newer version of Excel. Learn more: https://go.microsoft.com/fwlink/?linkid=870924
Comment:
    Using planting date, germination and establishment figures, seed rate needs to be 190kg/ha.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38" authorId="49" shapeId="0" xr:uid="{2365B4CB-3702-4039-BD45-651DEB20E099}">
      <text>
        <t>[Threaded comment]
Your version of Excel allows you to read this threaded comment; however, any edits to it will get removed if the file is opened in a newer version of Excel. Learn more: https://go.microsoft.com/fwlink/?linkid=870924
Comment:
    At 190 seed rate (kg/ha), with a TGW of 50g and establishment of 65%, established plant population is 260 plants/m2 in the autumn (this is AHDB target popn).</t>
      </text>
    </comment>
    <comment ref="L38" authorId="50" shapeId="0" xr:uid="{E894F587-02A1-4CAF-BFD3-824F5054E095}">
      <text>
        <t>[Threaded comment]
Your version of Excel allows you to read this threaded comment; however, any edits to it will get removed if the file is opened in a newer version of Excel. Learn more: https://go.microsoft.com/fwlink/?linkid=870924
Comment:
    Farmers didn't specify so used RB209.
230kg[N]/ha total:
40 kg/ha mid-Feb to mid-March
95 kg/ha early April
95 kg/ha late April</t>
      </text>
    </comment>
    <comment ref="F43" authorId="51" shapeId="0" xr:uid="{948A1387-0E6F-4BB1-8CB5-14EA0294E079}">
      <text>
        <t>[Threaded comment]
Your version of Excel allows you to read this threaded comment; however, any edits to it will get removed if the file is opened in a newer version of Excel. Learn more: https://go.microsoft.com/fwlink/?linkid=870924
Comment:
    Using planting date, germination and establishment figures, seed rate needs to be 190kg/ha.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43" authorId="52" shapeId="0" xr:uid="{D697B296-22D9-470F-A561-C424038E1BFF}">
      <text>
        <t>[Threaded comment]
Your version of Excel allows you to read this threaded comment; however, any edits to it will get removed if the file is opened in a newer version of Excel. Learn more: https://go.microsoft.com/fwlink/?linkid=870924
Comment:
    At 190 seed rate (kg/ha), with a TGW of 50g and establishment of 65%, established plant population is 260 plants/m2 in the autumn (this is AHDB target popn).</t>
      </text>
    </comment>
    <comment ref="L43" authorId="53" shapeId="0" xr:uid="{4F410D80-A999-4170-84E0-AAF121FE2CAD}">
      <text>
        <t>[Threaded comment]
Your version of Excel allows you to read this threaded comment; however, any edits to it will get removed if the file is opened in a newer version of Excel. Learn more: https://go.microsoft.com/fwlink/?linkid=870924
Comment:
    Farmers didn't specify so used RB209.
230kg[N]/ha total:
40 kg/ha mid-Feb to mid-March
95 kg/ha early April
95 kg/ha late April</t>
      </text>
    </comment>
    <comment ref="D44" authorId="54" shapeId="0" xr:uid="{ACF8B8EE-1644-452E-8117-19D14F75035C}">
      <text>
        <t>[Threaded comment]
Your version of Excel allows you to read this threaded comment; however, any edits to it will get removed if the file is opened in a newer version of Excel. Learn more: https://go.microsoft.com/fwlink/?linkid=870924
Comment:
    Sowing to 50% emergence = 150 degree days (https://www.yara.co.uk/crop-nutrition/barley/barley-growth-and-development/):
= 11-13 days in Sep
= 15-18 days in Oct
= 25-34 days in Nov
= 21-28 days in March</t>
      </text>
    </comment>
    <comment ref="E44" authorId="55" shapeId="0" xr:uid="{99416CA2-890F-478A-9D05-079DC3804EF7}">
      <text>
        <t>[Threaded comment]
Your version of Excel allows you to read this threaded comment; however, any edits to it will get removed if the file is opened in a newer version of Excel. Learn more: https://go.microsoft.com/fwlink/?linkid=870924
Comment:
    Winter barley should not be drilled late if at all possible as establishment will suffer and few tillers will be present.</t>
      </text>
    </comment>
    <comment ref="F44" authorId="56" shapeId="0" xr:uid="{06446FC4-7276-40F9-8867-A56C4B811E56}">
      <text>
        <t>[Threaded comment]
Your version of Excel allows you to read this threaded comment; however, any edits to it will get removed if the file is opened in a newer version of Excel. Learn more: https://go.microsoft.com/fwlink/?linkid=870924
Comment:
    I'm using winter barley variety Saffron (a moderately late maturing British feed variety).
This has TGW = 57.5g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
      </text>
    </comment>
    <comment ref="G44" authorId="57" shapeId="0" xr:uid="{DECC937A-A7AE-46A9-BD43-DF3C03D56EA8}">
      <text>
        <t>[Threaded comment]
Your version of Excel allows you to read this threaded comment; however, any edits to it will get removed if the file is opened in a newer version of Excel. Learn more: https://go.microsoft.com/fwlink/?linkid=870924
Comment:
    Chose target population of 305 plants/m2 - this is benchmark given in AHDB Barley Growth guide.</t>
      </text>
    </comment>
    <comment ref="L44" authorId="58" shapeId="0" xr:uid="{F9EF70BE-A948-4B83-B6E6-7D12033978D0}">
      <text>
        <t>[Threaded comment]
Your version of Excel allows you to read this threaded comment; however, any edits to it will get removed if the file is opened in a newer version of Excel. Learn more: https://go.microsoft.com/fwlink/?linkid=870924
Comment:
    Avg winter barley yield from Nix 2019 is 7.4t/ha. RB209 says that where yields are expected to be above 6.5t/ha, add 10kg[N]/ha for each 0.5t/ha additional yield.
Recommended amount is 170 kg[N]/ha so add another 20kg[N]/ha = 190 kg[N]/ha. 
For amounts between 100 and 200 kg N/ha:
Split the dressing, with half during late tillering in mid-February/early
March and half at GS30–31
95 kg/ha mid-Feb/early March
95 kg/ha at GS30-31 (early/mid April)</t>
      </text>
    </comment>
    <comment ref="F45" authorId="59" shapeId="0" xr:uid="{D78BC24E-3D64-4741-B229-4335FB426A71}">
      <text>
        <t>[Threaded comment]
Your version of Excel allows you to read this threaded comment; however, any edits to it will get removed if the file is opened in a newer version of Excel. Learn more: https://go.microsoft.com/fwlink/?linkid=870924
Comment:
    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
      </text>
    </comment>
    <comment ref="G45" authorId="60" shapeId="0" xr:uid="{20B04277-EA96-4611-AAFA-995BAECCFBBA}">
      <text>
        <t>[Threaded comment]
Your version of Excel allows you to read this threaded comment; however, any edits to it will get removed if the file is opened in a newer version of Excel. Learn more: https://go.microsoft.com/fwlink/?linkid=870924
Comment:
    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
      </text>
    </comment>
    <comment ref="L45" authorId="61" shapeId="0" xr:uid="{BAC2CCD9-5F52-48C4-AE59-B8C35AC0DDEB}">
      <text>
        <t>[Threaded comment]
Your version of Excel allows you to read this threaded comment; however, any edits to it will get removed if the file is opened in a newer version of Excel. Learn more: https://go.microsoft.com/fwlink/?linkid=870924
Comment:
    30kg/ha at drilling - 30th Aug
95ka/ha late Feb/early March - 1st March
95 kg/ha early April - 1st April</t>
      </text>
    </comment>
    <comment ref="F46" authorId="62" shapeId="0" xr:uid="{D1910B58-7D21-416E-8777-BF08073C6FEF}">
      <text>
        <t>[Threaded comment]
Your version of Excel allows you to read this threaded comment; however, any edits to it will get removed if the file is opened in a newer version of Excel. Learn more: https://go.microsoft.com/fwlink/?linkid=870924
Comment:
    Using planting date, germination and establishment figures, seed rate needs to be 190kg/ha.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46" authorId="63" shapeId="0" xr:uid="{DBE799EC-8CA5-472E-9316-89287E208402}">
      <text>
        <t>[Threaded comment]
Your version of Excel allows you to read this threaded comment; however, any edits to it will get removed if the file is opened in a newer version of Excel. Learn more: https://go.microsoft.com/fwlink/?linkid=870924
Comment:
    At 190 seed rate (kg/ha), with a TGW of 50g and establishment of 65%, established plant population is 260 plants/m2 in the autumn (this is AHDB target popn).</t>
      </text>
    </comment>
    <comment ref="L46" authorId="64" shapeId="0" xr:uid="{A0808714-6827-4AFE-8D58-23C63A9D13EC}">
      <text>
        <t>[Threaded comment]
Your version of Excel allows you to read this threaded comment; however, any edits to it will get removed if the file is opened in a newer version of Excel. Learn more: https://go.microsoft.com/fwlink/?linkid=870924
Comment:
    Farmers didn't specify so used RB209.
230kg[N]/ha total:
40 kg/ha mid-Feb to mid-March
95 kg/ha early April
95 kg/ha late April</t>
      </text>
    </comment>
    <comment ref="F48" authorId="65" shapeId="0" xr:uid="{CD8623F5-6B8A-4EEC-A2D6-B5C974968D14}">
      <text>
        <t>[Threaded comment]
Your version of Excel allows you to read this threaded comment; however, any edits to it will get removed if the file is opened in a newer version of Excel. Learn more: https://go.microsoft.com/fwlink/?linkid=870924
Comment:
    Using planting date, germination and establishment figures, seed rate needs to be 190kg/ha.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48" authorId="66" shapeId="0" xr:uid="{10C01E16-47CB-46AA-9F31-FF4BC4810A76}">
      <text>
        <t>[Threaded comment]
Your version of Excel allows you to read this threaded comment; however, any edits to it will get removed if the file is opened in a newer version of Excel. Learn more: https://go.microsoft.com/fwlink/?linkid=870924
Comment:
    At 190 seed rate (kg/ha), with a TGW of 50g and establishment of 65%, established plant population is 260 plants/m2 in the autumn (this is AHDB target popn).</t>
      </text>
    </comment>
    <comment ref="L48" authorId="67" shapeId="0" xr:uid="{3EC97627-A405-4B50-BA36-CA694A15C570}">
      <text>
        <t>[Threaded comment]
Your version of Excel allows you to read this threaded comment; however, any edits to it will get removed if the file is opened in a newer version of Excel. Learn more: https://go.microsoft.com/fwlink/?linkid=870924
Comment:
    Farmers didn't specify so used RB209.
230kg[N]/ha total:
40 kg/ha mid-Feb to mid-March
95 kg/ha early April
95 kg/ha late April</t>
      </text>
    </comment>
    <comment ref="E53" authorId="68" shapeId="0" xr:uid="{613A6DF2-15F2-435D-8870-F01DA5742362}">
      <text>
        <t>[Threaded comment]
Your version of Excel allows you to read this threaded comment; however, any edits to it will get removed if the file is opened in a newer version of Excel. Learn more: https://go.microsoft.com/fwlink/?linkid=870924
Comment:
    The group specified 20th October</t>
      </text>
    </comment>
    <comment ref="F53" authorId="69" shapeId="0" xr:uid="{322466D3-1302-4110-BC29-D753F65AD38F}">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53" authorId="70" shapeId="0" xr:uid="{D12DE6B5-D185-4F81-A589-AA314DD21A7E}">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60%, established plant population is 260 plants/m2 in spring (this is AHDB target popn).</t>
      </text>
    </comment>
    <comment ref="J53" authorId="71" shapeId="0" xr:uid="{360F6ABA-E7F1-4399-B87E-43F15855C421}">
      <text>
        <t>[Threaded comment]
Your version of Excel allows you to read this threaded comment; however, any edits to it will get removed if the file is opened in a newer version of Excel. Learn more: https://go.microsoft.com/fwlink/?linkid=870924
Comment:
    The group specified minimum tillage (5cm)</t>
      </text>
    </comment>
    <comment ref="L53" authorId="72" shapeId="0" xr:uid="{27C8386F-3D8B-4DFA-B280-1C9229D638C4}">
      <text>
        <t>[Threaded comment]
Your version of Excel allows you to read this threaded comment; however, any edits to it will get removed if the file is opened in a newer version of Excel. Learn more: https://go.microsoft.com/fwlink/?linkid=870924
Comment:
    Farmers didn't specify so used RB209.
230kg[N]/ha total:
40 kg/ha mid-Feb to mid-March
95 kg/ha early April
95 kg/ha late April</t>
      </text>
    </comment>
    <comment ref="E54" authorId="73" shapeId="0" xr:uid="{077029B0-4C2E-4741-A93C-659A399CD43A}">
      <text>
        <t>[Threaded comment]
Your version of Excel allows you to read this threaded comment; however, any edits to it will get removed if the file is opened in a newer version of Excel. Learn more: https://go.microsoft.com/fwlink/?linkid=870924
Comment:
    UK National Lists Trials' target date is 23rd August</t>
      </text>
    </comment>
    <comment ref="F54" authorId="74" shapeId="0" xr:uid="{B340C27F-BFDB-4A5B-81EC-03478B23F669}">
      <text>
        <t>[Threaded comment]
Your version of Excel allows you to read this threaded comment; however, any edits to it will get removed if the file is opened in a newer version of Excel. Learn more: https://go.microsoft.com/fwlink/?linkid=870924
Comment:
    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
      </text>
    </comment>
    <comment ref="G54" authorId="75" shapeId="0" xr:uid="{11EA499A-CD18-4A7E-AE82-ACBD4D549922}">
      <text>
        <t>[Threaded comment]
Your version of Excel allows you to read this threaded comment; however, any edits to it will get removed if the file is opened in a newer version of Excel. Learn more: https://go.microsoft.com/fwlink/?linkid=870924
Comment:
    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
      </text>
    </comment>
    <comment ref="L54" authorId="76" shapeId="0" xr:uid="{3EB86B62-AE54-4DDF-BE64-2C05DD1F86B2}">
      <text>
        <t>[Threaded comment]
Your version of Excel allows you to read this threaded comment; however, any edits to it will get removed if the file is opened in a newer version of Excel. Learn more: https://go.microsoft.com/fwlink/?linkid=870924
Comment:
    30kg/ha at drilling - 30th Aug
95ka/ha late Feb/early March - 1st March
95 kg/ha early April - 1st April</t>
      </text>
    </comment>
    <comment ref="E55" authorId="77" shapeId="0" xr:uid="{8769ADC3-6557-4B4E-ACC5-79D263AC3279}">
      <text>
        <t>[Threaded comment]
Your version of Excel allows you to read this threaded comment; however, any edits to it will get removed if the file is opened in a newer version of Excel. Learn more: https://go.microsoft.com/fwlink/?linkid=870924
Comment:
    The group specified 20th October</t>
      </text>
    </comment>
    <comment ref="F55" authorId="78" shapeId="0" xr:uid="{AB1E750A-4117-45E8-A6F2-F5F783010684}">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55" authorId="79" shapeId="0" xr:uid="{3AC1DE2A-FA8C-4635-87EC-CEA0AC8C6538}">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60%, established plant population is 260 plants/m2 in spring (this is AHDB target popn).</t>
      </text>
    </comment>
    <comment ref="L55" authorId="80" shapeId="0" xr:uid="{AD8B67EF-B8DD-4C10-AB7D-CC605E0A9E41}">
      <text>
        <t>[Threaded comment]
Your version of Excel allows you to read this threaded comment; however, any edits to it will get removed if the file is opened in a newer version of Excel. Learn more: https://go.microsoft.com/fwlink/?linkid=870924
Comment:
    Farmers didn't specify so used RB209.
230kg[N]/ha total:
40 kg/ha mid-Feb to mid-March
95 kg/ha early April
95 kg/ha late April</t>
      </text>
    </comment>
    <comment ref="E56" authorId="81" shapeId="0" xr:uid="{80A142CA-3A1B-47F7-843D-CAAC1A3AFD1A}">
      <text>
        <t>[Threaded comment]
Your version of Excel allows you to read this threaded comment; however, any edits to it will get removed if the file is opened in a newer version of Excel. Learn more: https://go.microsoft.com/fwlink/?linkid=870924
Comment:
    The group specified 20th October</t>
      </text>
    </comment>
    <comment ref="F56" authorId="82" shapeId="0" xr:uid="{163B9F31-914B-4341-9B30-D717405D3C27}">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56" authorId="83" shapeId="0" xr:uid="{230719EA-1F25-4A72-9E91-13954D641C7D}">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60%, established plant population is 260 plants/m2 in spring (this is AHDB target popn).</t>
      </text>
    </comment>
    <comment ref="L56" authorId="84" shapeId="0" xr:uid="{9771F6A7-C9D1-4D64-BA37-09053AB89870}">
      <text>
        <t>[Threaded comment]
Your version of Excel allows you to read this threaded comment; however, any edits to it will get removed if the file is opened in a newer version of Excel. Learn more: https://go.microsoft.com/fwlink/?linkid=870924
Comment:
    Farmers didn't specify so used RB209.
230kg[N]/ha total:
40 kg/ha mid-Feb to mid-March
95 kg/ha early April
95 kg/ha late April</t>
      </text>
    </comment>
    <comment ref="E57" authorId="85" shapeId="0" xr:uid="{9010E7F2-D60A-4AF7-BF32-4688A7AFD3EF}">
      <text>
        <t>[Threaded comment]
Your version of Excel allows you to read this threaded comment; however, any edits to it will get removed if the file is opened in a newer version of Excel. Learn more: https://go.microsoft.com/fwlink/?linkid=870924
Comment:
    UK National Lists Trials' target date is 23rd August</t>
      </text>
    </comment>
    <comment ref="F57" authorId="86" shapeId="0" xr:uid="{1AD1BDE3-5BA5-4D9D-860C-18CFC1EAF4FA}">
      <text>
        <t>[Threaded comment]
Your version of Excel allows you to read this threaded comment; however, any edits to it will get removed if the file is opened in a newer version of Excel. Learn more: https://go.microsoft.com/fwlink/?linkid=870924
Comment:
    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
      </text>
    </comment>
    <comment ref="G57" authorId="87" shapeId="0" xr:uid="{FD81B3EB-BE75-4944-970C-16586459FE7D}">
      <text>
        <t>[Threaded comment]
Your version of Excel allows you to read this threaded comment; however, any edits to it will get removed if the file is opened in a newer version of Excel. Learn more: https://go.microsoft.com/fwlink/?linkid=870924
Comment:
    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
      </text>
    </comment>
    <comment ref="L57" authorId="88" shapeId="0" xr:uid="{CA44D62E-1E38-4A11-AA6A-B380EEC79DE0}">
      <text>
        <t>[Threaded comment]
Your version of Excel allows you to read this threaded comment; however, any edits to it will get removed if the file is opened in a newer version of Excel. Learn more: https://go.microsoft.com/fwlink/?linkid=870924
Comment:
    30kg/ha at drilling - 30th Aug
95ka/ha late Feb/early March - 1st March
95 kg/ha early April - 1st April</t>
      </text>
    </comment>
    <comment ref="E58" authorId="89" shapeId="0" xr:uid="{2CE39A55-428C-4F35-98E5-CFDF9561500C}">
      <text>
        <t>[Threaded comment]
Your version of Excel allows you to read this threaded comment; however, any edits to it will get removed if the file is opened in a newer version of Excel. Learn more: https://go.microsoft.com/fwlink/?linkid=870924
Comment:
    The group specified 20th October</t>
      </text>
    </comment>
    <comment ref="F58" authorId="90" shapeId="0" xr:uid="{6F8AF19C-BF19-4D20-A097-8ABF3FBB3135}">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58" authorId="91" shapeId="0" xr:uid="{73248D9F-1A62-4C5F-909F-A50EFE33F1FC}">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60%, established plant population is 260 plants/m2 in spring (this is AHDB target popn).</t>
      </text>
    </comment>
    <comment ref="L58" authorId="92" shapeId="0" xr:uid="{F499A877-40BD-4088-BBBB-0CD3473A8CBE}">
      <text>
        <t>[Threaded comment]
Your version of Excel allows you to read this threaded comment; however, any edits to it will get removed if the file is opened in a newer version of Excel. Learn more: https://go.microsoft.com/fwlink/?linkid=870924
Comment:
    Farmers didn't specify so used RB209.
230kg[N]/ha total:
40 kg/ha mid-Feb to mid-March
95 kg/ha early April
95 kg/ha late April</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tc={4CA71419-67DE-4890-B068-40E169B67F36}</author>
    <author>Alexa Varah</author>
    <author>tc={4F9E3816-A602-4C68-802C-D19059E019FF}</author>
    <author>tc={AD5C3582-BE65-470B-8012-38137DBB7544}</author>
    <author>tc={6CFCF54F-45F5-4F05-BCF1-40248AF98706}</author>
    <author>tc={FD5314C0-98A8-4B0F-9439-FDD422FD5612}</author>
    <author>tc={57D2744E-5617-4CEC-A2CC-12FE094DECA8}</author>
    <author>tc={413A5D57-3EF1-4288-9EB1-5E0086301505}</author>
    <author>tc={E76F0D4F-B314-44D9-9318-93D710DF4CFB}</author>
    <author>tc={4F07A037-3DE2-4EC7-87C3-1EEA607D9D23}</author>
    <author>tc={7F488348-DE53-41A6-B7D6-208937F727E1}</author>
    <author>tc={186A9384-1B7B-449A-9755-02339CD2D5A6}</author>
    <author>tc={11CC2648-03B4-445E-AD47-5D5F86B1A6F5}</author>
    <author>tc={4B873764-254C-4EAC-8CF0-1DFFA749EDAC}</author>
    <author>tc={9B8A4423-71FC-4B61-9882-F39D3DC4681A}</author>
    <author>tc={721EEB54-5096-401B-B6E7-42178C3735CF}</author>
    <author>tc={A8C9A7B2-EB78-4D07-BC7A-B48E5DD145BD}</author>
    <author>tc={62748046-CBC4-4C41-BA31-3476B261E5D3}</author>
    <author>tc={0FE2340D-E32B-4FE4-A05B-913B2714CDFA}</author>
  </authors>
  <commentList>
    <comment ref="B2" authorId="0" shapeId="0" xr:uid="{4CA71419-67DE-4890-B068-40E169B67F36}">
      <text>
        <t>[Threaded comment]
Your version of Excel allows you to read this threaded comment; however, any edits to it will get removed if the file is opened in a newer version of Excel. Learn more: https://go.microsoft.com/fwlink/?linkid=870924
Comment:
    Winter wheat harvested early Aug in south and east (= 5th Aug), mid/end Aug in North (= 20th Aug)
From AHDB osr growth guide: wOSR harvested from 2nd week July. Set as mid July south and east  (=10th July),later in the north North (=20th July)
From AHDB barley growth guide: winter barley harvested 3rd week July east and south (= 20th July), later in North (= 27th Aug)
oats in August (= 10th Aug)
beans 1st 2 weeks south of UK, later as you go north.</t>
      </text>
    </comment>
    <comment ref="D2" authorId="1" shapeId="0" xr:uid="{88F6F92E-26D6-4D0C-8369-E1F36AAAFA3C}">
      <text>
        <r>
          <rPr>
            <b/>
            <sz val="9"/>
            <color indexed="81"/>
            <rFont val="Tahoma"/>
            <family val="2"/>
          </rPr>
          <t>Alexa Varah:</t>
        </r>
        <r>
          <rPr>
            <sz val="9"/>
            <color indexed="81"/>
            <rFont val="Tahoma"/>
            <family val="2"/>
          </rPr>
          <t xml:space="preserve">
as opposed to HYBRID</t>
        </r>
      </text>
    </comment>
    <comment ref="G2" authorId="1" shapeId="0" xr:uid="{DDB41183-53BB-4E38-86D3-E1E10E7A28C9}">
      <text>
        <r>
          <rPr>
            <b/>
            <sz val="9"/>
            <color indexed="81"/>
            <rFont val="Tahoma"/>
            <family val="2"/>
          </rPr>
          <t>Alexa Varah:</t>
        </r>
        <r>
          <rPr>
            <sz val="9"/>
            <color indexed="81"/>
            <rFont val="Tahoma"/>
            <family val="2"/>
          </rPr>
          <t xml:space="preserve">
as opposed to HYBRID</t>
        </r>
      </text>
    </comment>
    <comment ref="C4" authorId="2" shapeId="0" xr:uid="{4F9E3816-A602-4C68-802C-D19059E019FF}">
      <text>
        <t>[Threaded comment]
Your version of Excel allows you to read this threaded comment; however, any edits to it will get removed if the file is opened in a newer version of Excel. Learn more: https://go.microsoft.com/fwlink/?linkid=870924
Comment:
    unless on heavy soils - very little ploughing on heavy soils</t>
      </text>
    </comment>
    <comment ref="F4" authorId="3" shapeId="0" xr:uid="{AD5C3582-BE65-470B-8012-38137DBB7544}">
      <text>
        <t>[Threaded comment]
Your version of Excel allows you to read this threaded comment; however, any edits to it will get removed if the file is opened in a newer version of Excel. Learn more: https://go.microsoft.com/fwlink/?linkid=870924
Comment:
    unless on heavy soils - very little ploughing on heavy soils</t>
      </text>
    </comment>
    <comment ref="B5" authorId="4" shapeId="0" xr:uid="{6CFCF54F-45F5-4F05-BCF1-40248AF98706}">
      <text>
        <t>[Threaded comment]
Your version of Excel allows you to read this threaded comment; however, any edits to it will get removed if the file is opened in a newer version of Excel. Learn more: https://go.microsoft.com/fwlink/?linkid=870924
Comment:
    Our farmers, in recent years (2012-16), are very commonly using glyphosate in Sep and quite often in Oct too.
Glyphosate is most commonly applied in second half of Sep. Most common date when harvest years 2012-2016 used OR when all harvest years used = 15th Sep.</t>
      </text>
    </comment>
    <comment ref="C5" authorId="5" shapeId="0" xr:uid="{FD5314C0-98A8-4B0F-9439-FDD422FD5612}">
      <text>
        <t>[Threaded comment]
Your version of Excel allows you to read this threaded comment; however, any edits to it will get removed if the file is opened in a newer version of Excel. Learn more: https://go.microsoft.com/fwlink/?linkid=870924
Comment:
    Sarah Cook says most people do 20cm inversion</t>
      </text>
    </comment>
    <comment ref="E5" authorId="6" shapeId="0" xr:uid="{57D2744E-5617-4CEC-A2CC-12FE094DECA8}">
      <text>
        <t>[Threaded comment]
Your version of Excel allows you to read this threaded comment; however, any edits to it will get removed if the file is opened in a newer version of Excel. Learn more: https://go.microsoft.com/fwlink/?linkid=870924
Comment:
    Our farmers, in recent years (2012-16), are very commonly using glyphosate in Sep and quite often in Oct too.
Glyphosate is most commonly applied in second half of Sep. Most common date when harvest years 2012-2016 used OR when all harvest years used = 15th Sep.</t>
      </text>
    </comment>
    <comment ref="F5" authorId="7" shapeId="0" xr:uid="{413A5D57-3EF1-4288-9EB1-5E0086301505}">
      <text>
        <t>[Threaded comment]
Your version of Excel allows you to read this threaded comment; however, any edits to it will get removed if the file is opened in a newer version of Excel. Learn more: https://go.microsoft.com/fwlink/?linkid=870924
Comment:
    Sarah Cook says most people do 20cm inversion</t>
      </text>
    </comment>
    <comment ref="B6" authorId="1" shapeId="0" xr:uid="{0F24CAB5-1E4E-491D-BFAF-7DDDA9EBB3D3}">
      <text>
        <r>
          <rPr>
            <sz val="9"/>
            <color rgb="FF000000"/>
            <rFont val="Tahoma"/>
            <family val="2"/>
          </rPr>
          <t xml:space="preserve">BGRI data (for ww crops from harvest years 2009-2014, 2016) show the following 
</t>
        </r>
        <r>
          <rPr>
            <sz val="9"/>
            <color rgb="FF000000"/>
            <rFont val="Tahoma"/>
            <family val="2"/>
          </rPr>
          <t xml:space="preserve">ww drill dates:
</t>
        </r>
        <r>
          <rPr>
            <sz val="9"/>
            <color rgb="FF000000"/>
            <rFont val="Tahoma"/>
            <family val="2"/>
          </rPr>
          <t xml:space="preserve">- across all soil types = 278 (5th Oct)
</t>
        </r>
        <r>
          <rPr>
            <sz val="9"/>
            <color rgb="FF000000"/>
            <rFont val="Tahoma"/>
            <family val="2"/>
          </rPr>
          <t xml:space="preserve">- clay/heavy soil = 279 (6th Oct)
</t>
        </r>
        <r>
          <rPr>
            <sz val="9"/>
            <color rgb="FF000000"/>
            <rFont val="Tahoma"/>
            <family val="2"/>
          </rPr>
          <t xml:space="preserve">- medium/loamy soil = 277 (4th Oct)
</t>
        </r>
        <r>
          <rPr>
            <sz val="9"/>
            <color rgb="FF000000"/>
            <rFont val="Tahoma"/>
            <family val="2"/>
          </rPr>
          <t xml:space="preserve">- silty = 280 (7th Oct)
</t>
        </r>
        <r>
          <rPr>
            <sz val="9"/>
            <color rgb="FF000000"/>
            <rFont val="Tahoma"/>
            <family val="2"/>
          </rPr>
          <t xml:space="preserve">- sandy = 278 (5th Oct)
</t>
        </r>
        <r>
          <rPr>
            <sz val="9"/>
            <color rgb="FF000000"/>
            <rFont val="Tahoma"/>
            <family val="2"/>
          </rPr>
          <t xml:space="preserve">
</t>
        </r>
        <r>
          <rPr>
            <sz val="9"/>
            <color rgb="FF000000"/>
            <rFont val="Tahoma"/>
            <family val="2"/>
          </rPr>
          <t xml:space="preserve">From https://www.fwi.co.uk/arable/establishment/successfully-establish-late-drilled-wheat:
</t>
        </r>
        <r>
          <rPr>
            <b/>
            <sz val="9"/>
            <color rgb="FF000000"/>
            <rFont val="Tahoma"/>
            <family val="2"/>
          </rPr>
          <t xml:space="preserve">Seed rates:
</t>
        </r>
        <r>
          <rPr>
            <b/>
            <sz val="9"/>
            <color rgb="FF000000"/>
            <rFont val="Tahoma"/>
            <family val="2"/>
          </rPr>
          <t>Target number of plants/sq m in spring to maximise yields = 260 plants/m2</t>
        </r>
        <r>
          <rPr>
            <sz val="9"/>
            <color rgb="FF000000"/>
            <rFont val="Tahoma"/>
            <family val="2"/>
          </rPr>
          <t xml:space="preserve">
</t>
        </r>
        <r>
          <rPr>
            <sz val="9"/>
            <color rgb="FF000000"/>
            <rFont val="Tahoma"/>
            <family val="2"/>
          </rPr>
          <t>For wheat, "</t>
        </r>
        <r>
          <rPr>
            <b/>
            <sz val="9"/>
            <color rgb="FF000000"/>
            <rFont val="Tahoma"/>
            <family val="2"/>
          </rPr>
          <t xml:space="preserve">average establishment </t>
        </r>
        <r>
          <rPr>
            <sz val="9"/>
            <color rgb="FF000000"/>
            <rFont val="Tahoma"/>
            <family val="2"/>
          </rPr>
          <t xml:space="preserve">on sandy soils is 90%, but on loams and clays it is 65%.
</t>
        </r>
        <r>
          <rPr>
            <sz val="9"/>
            <color rgb="FF000000"/>
            <rFont val="Tahoma"/>
            <family val="2"/>
          </rPr>
          <t xml:space="preserve">Crops drilled in September and October in good conditions achieve </t>
        </r>
        <r>
          <rPr>
            <b/>
            <sz val="9"/>
            <color rgb="FF000000"/>
            <rFont val="Tahoma"/>
            <family val="2"/>
          </rPr>
          <t>establishment rates</t>
        </r>
        <r>
          <rPr>
            <sz val="9"/>
            <color rgb="FF000000"/>
            <rFont val="Tahoma"/>
            <family val="2"/>
          </rPr>
          <t xml:space="preserve"> of 60-80% – but by mid-November this has often fallen to 50%, dropping at a rate of 5% a fortnight from early October onwards.
</t>
        </r>
        <r>
          <rPr>
            <sz val="9"/>
            <color rgb="FF000000"/>
            <rFont val="Tahoma"/>
            <family val="2"/>
          </rPr>
          <t xml:space="preserve">Raising </t>
        </r>
        <r>
          <rPr>
            <b/>
            <sz val="9"/>
            <color rgb="FF000000"/>
            <rFont val="Tahoma"/>
            <family val="2"/>
          </rPr>
          <t>seed rates</t>
        </r>
        <r>
          <rPr>
            <sz val="9"/>
            <color rgb="FF000000"/>
            <rFont val="Tahoma"/>
            <family val="2"/>
          </rPr>
          <t xml:space="preserve"> can help. By mid-October, they should have gone up to a minimum of 350 seeds/sq m, with rates of 400-450 seeds/sq m being used at the later November dates.You need 320 plants in the spring with later drilled crops, compared with 260-280 plants with earlier drillings.
</t>
        </r>
        <r>
          <rPr>
            <sz val="9"/>
            <color rgb="FF000000"/>
            <rFont val="Tahoma"/>
            <family val="2"/>
          </rPr>
          <t xml:space="preserve">Delayed sowing reduces the tillering period and for each month the operation is delayed, an extra 50 plants/sq m are needed to compensate for reduced tillering.
</t>
        </r>
        <r>
          <rPr>
            <sz val="9"/>
            <color rgb="FF000000"/>
            <rFont val="Tahoma"/>
            <family val="2"/>
          </rPr>
          <t xml:space="preserve">This will help to achieve the 400 fertile shoots/sq m (400 ears/sq m) that are required for maximum yields.
</t>
        </r>
      </text>
    </comment>
    <comment ref="C6" authorId="8" shapeId="0" xr:uid="{E76F0D4F-B314-44D9-9318-93D710DF4CFB}">
      <text>
        <t>[Threaded comment]
Your version of Excel allows you to read this threaded comment; however, any edits to it will get removed if the file is opened in a newer version of Excel. Learn more: https://go.microsoft.com/fwlink/?linkid=870924
Comment:
    BGRI data (for ww crops from harvest years 2009-2014, 2016) show the following ww drill dates:
- across all soil types = 278 (5th Oct)
- clay/heavy soil = 279 (6th Oct)
- medium/loamy soil = 277 (4th Oct)
- silty = 280 (7th Oct)
- sandy = 278 (5th Oct)
Seed rates:
For wheat, average establishment on sandy soils is 90%, but on loams and clays it is 65% (https://www.fwi.co.uk/arable/establishment/successfully-establish-late-drilled-wheat)</t>
      </text>
    </comment>
    <comment ref="D6" authorId="9" shapeId="0" xr:uid="{4F07A037-3DE2-4EC7-87C3-1EEA607D9D23}">
      <text>
        <t>[Threaded comment]
Your version of Excel allows you to read this threaded comment; however, any edits to it will get removed if the file is opened in a newer version of Excel. Learn more: https://go.microsoft.com/fwlink/?linkid=870924
Comment:
    AHDB OSR guide:
A target plant population of 25-35 plants/m2 can generally be achieved from 30-40 seeds/m2.
This is approx 80% emergence.
AHDB osr guide says optimal plant pop of 25-35 plants/m2
From https://www.yara.co.uk/crop-nutrition/oilseed-rape/how-to-improve-oilseed-rape-establishment/ :
The seed yield of oilseed is a function of producing an optimal number of seeds/m2. This can be derived from developing a canopy that has the optimal number of pods / m2 and seeds / pod. AHDB funded research has concluded that this number should be 6 – 8000 pods/m2. At this density pods will typically contain 10-15 seeds giving around 100,000 seeds/m2, the amount required for a yield of 5 t/ha. The target canopy size to achieve this can be described by the Green Area Index (GAI - the ratio of green plant material relative to a square metre of soil). The target is to grow a canopy of a GAI of 3.5 during flowering and seed fill.
Establishment planning should be tailored towards this target of 3.5. The spring plant population that will result in this 3.5 is between 25 – 40 plants / m2. It is important to know what your typical field losses are to enable an accurate seed rate calculation. Harvest is an ideal time to do some stubble counts and relate this to the starting seed rate and plant counts done through the season. From this data a better farm % establishment can be derived. To ensure good consistent seed germination then the aim is to drill into moisture at a consistent depth of 2 – 3 cm. If the depth goes greater than 5 cm, emergence is greatly reduced.  The seedbed quality is also critical, with an ‘aggregate’ size of 5.5 mm to 6.7mm being ideal. This will give good seed to soil contact.</t>
      </text>
    </comment>
    <comment ref="E6" authorId="10" shapeId="0" xr:uid="{7F488348-DE53-41A6-B7D6-208937F727E1}">
      <text>
        <t>[Threaded comment]
Your version of Excel allows you to read this threaded comment; however, any edits to it will get removed if the file is opened in a newer version of Excel. Learn more: https://go.microsoft.com/fwlink/?linkid=870924
Comment:
    BGRI data (for ww crops from harvest years 2009-2014, 2016) show the following ww drill dates:
- across all soil types = 278 (5th Oct)
- clay/heavy soil = 279 (6th Oct)
- medium/loamy soil = 277 (4th Oct)
- silty = 280 (7th Oct)
- sandy = 278 (5th Oct)
Seed rates:
For wheat, average establishment on sandy soils is 90%, but on loams and clays it is 65% (https://www.fwi.co.uk/arable/establishment/successfully-establish-late-drilled-wheat).</t>
      </text>
    </comment>
    <comment ref="F6" authorId="11" shapeId="0" xr:uid="{186A9384-1B7B-449A-9755-02339CD2D5A6}">
      <text>
        <t>[Threaded comment]
Your version of Excel allows you to read this threaded comment; however, any edits to it will get removed if the file is opened in a newer version of Excel. Learn more: https://go.microsoft.com/fwlink/?linkid=870924
Comment:
    BGRI data (for ww crops from harvest years 2009-2014, 2016) show the following ww drill dates:
- across all soil types = 278 (5th Oct)
- clay/heavy soil = 279 (6th Oct)
- medium/loamy soil = 277 (4th Oct)
- silty = 280 (7th Oct)
- sandy = 278 (5th Oct)
Seed rates:
For wheat, average establishment on sandy soils is 90%, but on loams and clays it is 65% (https://www.fwi.co.uk/arable/establishment/successfully-establish-late-drilled-wheat)</t>
      </text>
    </comment>
    <comment ref="G6" authorId="12" shapeId="0" xr:uid="{11CC2648-03B4-445E-AD47-5D5F86B1A6F5}">
      <text>
        <t>[Threaded comment]
Your version of Excel allows you to read this threaded comment; however, any edits to it will get removed if the file is opened in a newer version of Excel. Learn more: https://go.microsoft.com/fwlink/?linkid=870924
Comment:
    AHDB OSR guide:
A target plant population of 25-35 plants/m2 can generally be achieved from 30-40 seeds/m2.
This is approx 80% emergence.
AHDB osr guide says optimal plant pop of 25-35 plants/m2</t>
      </text>
    </comment>
    <comment ref="B7" authorId="13" shapeId="0" xr:uid="{4B873764-254C-4EAC-8CF0-1DFFA749EDAC}">
      <text>
        <t>[Threaded comment]
Your version of Excel allows you to read this threaded comment; however, any edits to it will get removed if the file is opened in a newer version of Excel. Learn more: https://go.microsoft.com/fwlink/?linkid=870924
Comment:
    Discing immediately after harvest will also break the stubble (stems) and conserve moisture in the soil, which is needed for BG germination.
Alternative very shallow cultivations are harrowing or straw raking. Sometimes, greater soil movement will be needed to provide the soil-to-seed contact needed for germination (from stale seedbed guide).
Example of disc harrow here:
https://lemken.com/en/soil-cultivation/stubble-cultivation/compact-disc-harrows/heliodor/</t>
      </text>
    </comment>
    <comment ref="E7" authorId="14" shapeId="0" xr:uid="{9B8A4423-71FC-4B61-9882-F39D3DC4681A}">
      <text>
        <t>[Threaded comment]
Your version of Excel allows you to read this threaded comment; however, any edits to it will get removed if the file is opened in a newer version of Excel. Learn more: https://go.microsoft.com/fwlink/?linkid=870924
Comment:
    Discing immediately after harvest will also break the stubble (stems) and conserve moisture in the soil, which is needed for BG germination).
Alternative very shallow cultivations are harrowing or straw raking. Sometimes, greater soil movement will be needed to provide the soil-to-seed contact needed for germination (from stale seedbed guide).
Example of disc harrow here:
https://lemken.com/en/soil-cultivation/stubble-cultivation/compact-disc-harrows/heliodor/</t>
      </text>
    </comment>
    <comment ref="D8" authorId="15" shapeId="0" xr:uid="{721EEB54-5096-401B-B6E7-42178C3735CF}">
      <text>
        <t>[Threaded comment]
Your version of Excel allows you to read this threaded comment; however, any edits to it will get removed if the file is opened in a newer version of Excel. Learn more: https://go.microsoft.com/fwlink/?linkid=870924
Comment:
    Avg total value our farmers are applying is 200kg N/ha but Ed Brooks reckons it's more realistic to use 220kgN/ha as a BAU scenario.</t>
      </text>
    </comment>
    <comment ref="G8" authorId="16" shapeId="0" xr:uid="{A8C9A7B2-EB78-4D07-BC7A-B48E5DD145BD}">
      <text>
        <t>[Threaded comment]
Your version of Excel allows you to read this threaded comment; however, any edits to it will get removed if the file is opened in a newer version of Excel. Learn more: https://go.microsoft.com/fwlink/?linkid=870924
Comment:
    Avg total value our farmers are applying is 200kg N/ha but Ed Brooks reckons it's more realistic to use 220kgN/ha as a BAU scenario.</t>
      </text>
    </comment>
    <comment ref="B9" authorId="17" shapeId="0" xr:uid="{62748046-CBC4-4C41-BA31-3476B261E5D3}">
      <text>
        <t>[Threaded comment]
Your version of Excel allows you to read this threaded comment; however, any edits to it will get removed if the file is opened in a newer version of Excel. Learn more: https://go.microsoft.com/fwlink/?linkid=870924
Comment:
    (Sarah Cook at ADAS says most straw is chopped and spread)</t>
      </text>
    </comment>
    <comment ref="E9" authorId="18" shapeId="0" xr:uid="{0FE2340D-E32B-4FE4-A05B-913B2714CDFA}">
      <text>
        <t>[Threaded comment]
Your version of Excel allows you to read this threaded comment; however, any edits to it will get removed if the file is opened in a newer version of Excel. Learn more: https://go.microsoft.com/fwlink/?linkid=870924
Comment:
    (Sarah Cook at ADAS says most straw is chopped and spread)</t>
      </text>
    </comment>
    <comment ref="B10" authorId="1" shapeId="0" xr:uid="{5201EF84-16F5-48B0-8142-5002437FB564}">
      <text>
        <r>
          <rPr>
            <b/>
            <u/>
            <sz val="9"/>
            <color rgb="FF000000"/>
            <rFont val="Tahoma"/>
            <family val="2"/>
          </rPr>
          <t>Herbicide 1</t>
        </r>
        <r>
          <rPr>
            <sz val="9"/>
            <color rgb="FF000000"/>
            <rFont val="Tahoma"/>
            <family val="2"/>
          </rPr>
          <t xml:space="preserve">:
</t>
        </r>
        <r>
          <rPr>
            <u/>
            <sz val="9"/>
            <color rgb="FF000000"/>
            <rFont val="Tahoma"/>
            <family val="2"/>
          </rPr>
          <t>Sarah Cook said:</t>
        </r>
        <r>
          <rPr>
            <sz val="9"/>
            <color rgb="FF000000"/>
            <rFont val="Tahoma"/>
            <family val="2"/>
          </rPr>
          <t xml:space="preserve"> Crystal (flufenacet + pendimathalin) + DFF pre-em within 48 hrs drilling
</t>
        </r>
        <r>
          <rPr>
            <u/>
            <sz val="9"/>
            <color rgb="FF000000"/>
            <rFont val="Tahoma"/>
            <family val="2"/>
          </rPr>
          <t>10 yrs mgmt history:</t>
        </r>
        <r>
          <rPr>
            <b/>
            <sz val="9"/>
            <color rgb="FF000000"/>
            <rFont val="Tahoma"/>
            <family val="2"/>
          </rPr>
          <t xml:space="preserve"> </t>
        </r>
        <r>
          <rPr>
            <sz val="9"/>
            <color rgb="FF000000"/>
            <rFont val="Tahoma"/>
            <family val="2"/>
          </rPr>
          <t xml:space="preserve">the most common h1 actives are flufenacet + pendimethalin (e.g. Crystal) and often in tank mix with more pendimethalin.
</t>
        </r>
        <r>
          <rPr>
            <u/>
            <sz val="9"/>
            <color rgb="FF000000"/>
            <rFont val="Tahoma"/>
            <family val="2"/>
          </rPr>
          <t>2012-2016 mgmt history:</t>
        </r>
        <r>
          <rPr>
            <i/>
            <sz val="9"/>
            <color rgb="FF000000"/>
            <rFont val="Tahoma"/>
            <family val="2"/>
          </rPr>
          <t xml:space="preserve"> </t>
        </r>
        <r>
          <rPr>
            <sz val="9"/>
            <color rgb="FF000000"/>
            <rFont val="Tahoma"/>
            <family val="2"/>
          </rPr>
          <t xml:space="preserve">farmers are changing herbicide slightly: looking at herbicide 1 from farm history  (for h1 application in Sep, Oct or Nov), just over half of applications are flufenacet + diflufenican (e.g. Liberator), and over 50% </t>
        </r>
        <r>
          <rPr>
            <u/>
            <sz val="9"/>
            <color rgb="FF000000"/>
            <rFont val="Tahoma"/>
            <family val="2"/>
          </rPr>
          <t>don't</t>
        </r>
        <r>
          <rPr>
            <sz val="9"/>
            <color rgb="FF000000"/>
            <rFont val="Tahoma"/>
            <family val="2"/>
          </rPr>
          <t xml:space="preserve"> use a third active in tank mix.
</t>
        </r>
        <r>
          <rPr>
            <sz val="9"/>
            <color rgb="FF000000"/>
            <rFont val="Tahoma"/>
            <family val="2"/>
          </rPr>
          <t xml:space="preserve">However, where flufenacet and pendimethalin are used (e.g. Crystal) it's almost always in a tank mix with diflufenican (DFF). Flufenacet and pendimethalin used in just under 50% of recent cases.
</t>
        </r>
        <r>
          <rPr>
            <b/>
            <u/>
            <sz val="9"/>
            <color rgb="FF000000"/>
            <rFont val="Tahoma"/>
            <family val="2"/>
          </rPr>
          <t xml:space="preserve">
</t>
        </r>
        <r>
          <rPr>
            <b/>
            <u/>
            <sz val="9"/>
            <color rgb="FF000000"/>
            <rFont val="Tahoma"/>
            <family val="2"/>
          </rPr>
          <t>Herbicide 2</t>
        </r>
        <r>
          <rPr>
            <sz val="9"/>
            <color rgb="FF000000"/>
            <rFont val="Tahoma"/>
            <family val="2"/>
          </rPr>
          <t xml:space="preserve">: 
</t>
        </r>
        <r>
          <rPr>
            <u/>
            <sz val="9"/>
            <color rgb="FF000000"/>
            <rFont val="Tahoma"/>
            <family val="2"/>
          </rPr>
          <t>Sarah Cook said:</t>
        </r>
        <r>
          <rPr>
            <sz val="9"/>
            <color rgb="FF000000"/>
            <rFont val="Tahoma"/>
            <family val="2"/>
          </rPr>
          <t xml:space="preserve"> Atlantis + pendimethalin
</t>
        </r>
        <r>
          <rPr>
            <u/>
            <sz val="9"/>
            <color rgb="FF000000"/>
            <rFont val="Tahoma"/>
            <family val="2"/>
          </rPr>
          <t>10 yrs mgmt history:</t>
        </r>
        <r>
          <rPr>
            <sz val="9"/>
            <color rgb="FF000000"/>
            <rFont val="Tahoma"/>
            <family val="2"/>
          </rPr>
          <t xml:space="preserve"> for ww, most common actives in herbicide 2 from farm history (for h2 application in Mar or Apr) are Mesosulfuron-methyl &amp; Iodosulfuron-methyl-sodium (e.g. Atlantis). </t>
        </r>
        <r>
          <rPr>
            <b/>
            <sz val="9"/>
            <color rgb="FF000000"/>
            <rFont val="Tahoma"/>
            <family val="2"/>
          </rPr>
          <t xml:space="preserve">Mostly, our farmers have just been using Atlantis and not adding pendimethalin. 
</t>
        </r>
        <r>
          <rPr>
            <u/>
            <sz val="9"/>
            <color rgb="FF000000"/>
            <rFont val="Tahoma"/>
            <family val="2"/>
          </rPr>
          <t>2012-2016 mgmt history:</t>
        </r>
        <r>
          <rPr>
            <sz val="9"/>
            <color rgb="FF000000"/>
            <rFont val="Tahoma"/>
            <family val="2"/>
          </rPr>
          <t xml:space="preserve"> In more recent years farmers are starting to add </t>
        </r>
        <r>
          <rPr>
            <b/>
            <sz val="9"/>
            <color rgb="FF000000"/>
            <rFont val="Tahoma"/>
            <family val="2"/>
          </rPr>
          <t>diflufenican</t>
        </r>
        <r>
          <rPr>
            <sz val="9"/>
            <color rgb="FF000000"/>
            <rFont val="Tahoma"/>
            <family val="2"/>
          </rPr>
          <t xml:space="preserve"> in tank mixes with Atlantis.
</t>
        </r>
        <r>
          <rPr>
            <b/>
            <u/>
            <sz val="9"/>
            <color rgb="FF000000"/>
            <rFont val="Tahoma"/>
            <family val="2"/>
          </rPr>
          <t xml:space="preserve">
</t>
        </r>
        <r>
          <rPr>
            <b/>
            <u/>
            <sz val="9"/>
            <color rgb="FF000000"/>
            <rFont val="Tahoma"/>
            <family val="2"/>
          </rPr>
          <t>OCTOBER</t>
        </r>
        <r>
          <rPr>
            <sz val="9"/>
            <color rgb="FF000000"/>
            <rFont val="Tahoma"/>
            <family val="2"/>
          </rPr>
          <t xml:space="preserve">
</t>
        </r>
        <r>
          <rPr>
            <sz val="9"/>
            <color rgb="FF000000"/>
            <rFont val="Tahoma"/>
            <family val="2"/>
          </rPr>
          <t xml:space="preserve">Crystal is pendimethalin + flufenacet
</t>
        </r>
        <r>
          <rPr>
            <b/>
            <sz val="9"/>
            <color rgb="FF000000"/>
            <rFont val="Tahoma"/>
            <family val="2"/>
          </rPr>
          <t xml:space="preserve">
</t>
        </r>
        <r>
          <rPr>
            <b/>
            <sz val="9"/>
            <color rgb="FF000000"/>
            <rFont val="Tahoma"/>
            <family val="2"/>
          </rPr>
          <t>Pendimethalin</t>
        </r>
        <r>
          <rPr>
            <sz val="9"/>
            <color rgb="FF000000"/>
            <rFont val="Tahoma"/>
            <family val="2"/>
          </rPr>
          <t xml:space="preserve">
</t>
        </r>
        <r>
          <rPr>
            <sz val="9"/>
            <color rgb="FF000000"/>
            <rFont val="Tahoma"/>
            <family val="2"/>
          </rPr>
          <t xml:space="preserve">chem group: dinitroanilines
</t>
        </r>
        <r>
          <rPr>
            <sz val="9"/>
            <color rgb="FF000000"/>
            <rFont val="Tahoma"/>
            <family val="2"/>
          </rPr>
          <t xml:space="preserve">MOA: inhibits microtubule assembly. HRAC group K1
</t>
        </r>
        <r>
          <rPr>
            <sz val="9"/>
            <color rgb="FF000000"/>
            <rFont val="Tahoma"/>
            <family val="2"/>
          </rPr>
          <t xml:space="preserve">
</t>
        </r>
        <r>
          <rPr>
            <b/>
            <sz val="9"/>
            <color rgb="FF000000"/>
            <rFont val="Tahoma"/>
            <family val="2"/>
          </rPr>
          <t>Flufenacet</t>
        </r>
        <r>
          <rPr>
            <sz val="9"/>
            <color rgb="FF000000"/>
            <rFont val="Tahoma"/>
            <family val="2"/>
          </rPr>
          <t xml:space="preserve">
</t>
        </r>
        <r>
          <rPr>
            <sz val="9"/>
            <color rgb="FF000000"/>
            <rFont val="Tahoma"/>
            <family val="2"/>
          </rPr>
          <t xml:space="preserve">chem group: oxyacetamide. 
</t>
        </r>
        <r>
          <rPr>
            <sz val="9"/>
            <color rgb="FF000000"/>
            <rFont val="Tahoma"/>
            <family val="2"/>
          </rPr>
          <t xml:space="preserve">MOA: Selective herbicide with meristematic activity. Inhibition of VLCFA (inhibition of cell division). HRAC K3
</t>
        </r>
        <r>
          <rPr>
            <sz val="9"/>
            <color rgb="FF000000"/>
            <rFont val="Tahoma"/>
            <family val="2"/>
          </rPr>
          <t xml:space="preserve">
</t>
        </r>
        <r>
          <rPr>
            <b/>
            <sz val="9"/>
            <color rgb="FF000000"/>
            <rFont val="Tahoma"/>
            <family val="2"/>
          </rPr>
          <t>DFF = Diflufenican</t>
        </r>
        <r>
          <rPr>
            <sz val="9"/>
            <color rgb="FF000000"/>
            <rFont val="Tahoma"/>
            <family val="2"/>
          </rPr>
          <t xml:space="preserve">
</t>
        </r>
        <r>
          <rPr>
            <sz val="9"/>
            <color rgb="FF000000"/>
            <rFont val="Tahoma"/>
            <family val="2"/>
          </rPr>
          <t xml:space="preserve">chem group: piridincarboxamides.
</t>
        </r>
        <r>
          <rPr>
            <sz val="9"/>
            <color rgb="FF000000"/>
            <rFont val="Tahoma"/>
            <family val="2"/>
          </rPr>
          <t xml:space="preserve">MOA: Bleachers: inhibitors of carotene biosynthesis (PDS). HRAC group F1
</t>
        </r>
        <r>
          <rPr>
            <sz val="9"/>
            <color rgb="FF000000"/>
            <rFont val="Tahoma"/>
            <family val="2"/>
          </rPr>
          <t xml:space="preserve">
</t>
        </r>
        <r>
          <rPr>
            <b/>
            <u/>
            <sz val="9"/>
            <color rgb="FF000000"/>
            <rFont val="Tahoma"/>
            <family val="2"/>
          </rPr>
          <t xml:space="preserve">MARCH
</t>
        </r>
        <r>
          <rPr>
            <sz val="9"/>
            <color rgb="FF000000"/>
            <rFont val="Tahoma"/>
            <family val="2"/>
          </rPr>
          <t xml:space="preserve">
</t>
        </r>
        <r>
          <rPr>
            <b/>
            <sz val="9"/>
            <color rgb="FF000000"/>
            <rFont val="Tahoma"/>
            <family val="2"/>
          </rPr>
          <t>Atlantis</t>
        </r>
        <r>
          <rPr>
            <sz val="9"/>
            <color rgb="FF000000"/>
            <rFont val="Tahoma"/>
            <family val="2"/>
          </rPr>
          <t xml:space="preserve"> (Mesosulfuron-methyl &amp; Iodosulfuron-methyl-sodium) 
</t>
        </r>
        <r>
          <rPr>
            <sz val="9"/>
            <color rgb="FF000000"/>
            <rFont val="Tahoma"/>
            <family val="2"/>
          </rPr>
          <t xml:space="preserve">Recorded resistance.
</t>
        </r>
        <r>
          <rPr>
            <sz val="9"/>
            <color rgb="FF000000"/>
            <rFont val="Tahoma"/>
            <family val="2"/>
          </rPr>
          <t xml:space="preserve">chem group: sulfonylurea
</t>
        </r>
        <r>
          <rPr>
            <sz val="9"/>
            <color rgb="FF000000"/>
            <rFont val="Tahoma"/>
            <family val="2"/>
          </rPr>
          <t xml:space="preserve">MOA: ALS inhibitor. Inhibits plant amino acid synthesis - acetohydroxyacid synthase AHAS. HRAC group B
</t>
        </r>
        <r>
          <rPr>
            <sz val="9"/>
            <color rgb="FF000000"/>
            <rFont val="Tahoma"/>
            <family val="2"/>
          </rPr>
          <t xml:space="preserve">
</t>
        </r>
        <r>
          <rPr>
            <b/>
            <sz val="9"/>
            <color rgb="FF000000"/>
            <rFont val="Tahoma"/>
            <family val="2"/>
          </rPr>
          <t>Pendimethalin</t>
        </r>
        <r>
          <rPr>
            <sz val="9"/>
            <color rgb="FF000000"/>
            <rFont val="Tahoma"/>
            <family val="2"/>
          </rPr>
          <t xml:space="preserve">
</t>
        </r>
        <r>
          <rPr>
            <sz val="9"/>
            <color rgb="FF000000"/>
            <rFont val="Tahoma"/>
            <family val="2"/>
          </rPr>
          <t xml:space="preserve">chem group: dinitroanilines
</t>
        </r>
        <r>
          <rPr>
            <sz val="9"/>
            <color rgb="FF000000"/>
            <rFont val="Tahoma"/>
            <family val="2"/>
          </rPr>
          <t>MOA: inhibits microtubule assembly. HRAC group K1</t>
        </r>
      </text>
    </comment>
    <comment ref="C10" authorId="1" shapeId="0" xr:uid="{CC2CF445-917C-4F4D-B283-AF84F8D70A11}">
      <text>
        <r>
          <rPr>
            <b/>
            <u/>
            <sz val="9"/>
            <color rgb="FF000000"/>
            <rFont val="Tahoma"/>
            <family val="2"/>
          </rPr>
          <t>Herbicide 1</t>
        </r>
        <r>
          <rPr>
            <sz val="9"/>
            <color rgb="FF000000"/>
            <rFont val="Tahoma"/>
            <family val="2"/>
          </rPr>
          <t xml:space="preserve">:
</t>
        </r>
        <r>
          <rPr>
            <u/>
            <sz val="9"/>
            <color rgb="FF000000"/>
            <rFont val="Tahoma"/>
            <family val="2"/>
          </rPr>
          <t>Sarah Cook said:</t>
        </r>
        <r>
          <rPr>
            <sz val="9"/>
            <color rgb="FF000000"/>
            <rFont val="Tahoma"/>
            <family val="2"/>
          </rPr>
          <t xml:space="preserve"> Crystal (flufenacet + pendimathalin) + DFF pre-em within 48 hrs drilling
</t>
        </r>
        <r>
          <rPr>
            <u/>
            <sz val="9"/>
            <color rgb="FF000000"/>
            <rFont val="Tahoma"/>
            <family val="2"/>
          </rPr>
          <t>10 yrs mgmt history:</t>
        </r>
        <r>
          <rPr>
            <b/>
            <sz val="9"/>
            <color rgb="FF000000"/>
            <rFont val="Tahoma"/>
            <family val="2"/>
          </rPr>
          <t xml:space="preserve"> </t>
        </r>
        <r>
          <rPr>
            <sz val="9"/>
            <color rgb="FF000000"/>
            <rFont val="Tahoma"/>
            <family val="2"/>
          </rPr>
          <t xml:space="preserve">the most common h1 actives are flufenacet + pendimethalin (e.g. Crystal) and often in tank mix with more pendimethalin.
</t>
        </r>
        <r>
          <rPr>
            <u/>
            <sz val="9"/>
            <color rgb="FF000000"/>
            <rFont val="Tahoma"/>
            <family val="2"/>
          </rPr>
          <t>2012-2016 mgmt history:</t>
        </r>
        <r>
          <rPr>
            <i/>
            <sz val="9"/>
            <color rgb="FF000000"/>
            <rFont val="Tahoma"/>
            <family val="2"/>
          </rPr>
          <t xml:space="preserve"> </t>
        </r>
        <r>
          <rPr>
            <sz val="9"/>
            <color rgb="FF000000"/>
            <rFont val="Tahoma"/>
            <family val="2"/>
          </rPr>
          <t xml:space="preserve">farmers are changing herbicide slightly: looking at herbicide 1 from farm history  (for h1 application in Sep, Oct or Nov), just over half of applications are flufenacet + diflufenican (e.g. Liberator), and over 50% </t>
        </r>
        <r>
          <rPr>
            <u/>
            <sz val="9"/>
            <color rgb="FF000000"/>
            <rFont val="Tahoma"/>
            <family val="2"/>
          </rPr>
          <t>don't</t>
        </r>
        <r>
          <rPr>
            <sz val="9"/>
            <color rgb="FF000000"/>
            <rFont val="Tahoma"/>
            <family val="2"/>
          </rPr>
          <t xml:space="preserve"> use a third active in tank mix.
</t>
        </r>
        <r>
          <rPr>
            <sz val="9"/>
            <color rgb="FF000000"/>
            <rFont val="Tahoma"/>
            <family val="2"/>
          </rPr>
          <t xml:space="preserve">However, where flufenacet and pendimethalin are used (e.g. Crystal) it's almost always in a tank mix with diflufenican (DFF). Flufenacet and pendimethalin used in just under 50% of recent cases.
</t>
        </r>
        <r>
          <rPr>
            <b/>
            <u/>
            <sz val="9"/>
            <color rgb="FF000000"/>
            <rFont val="Tahoma"/>
            <family val="2"/>
          </rPr>
          <t xml:space="preserve">
</t>
        </r>
        <r>
          <rPr>
            <b/>
            <u/>
            <sz val="9"/>
            <color rgb="FF000000"/>
            <rFont val="Tahoma"/>
            <family val="2"/>
          </rPr>
          <t>Herbicide 2</t>
        </r>
        <r>
          <rPr>
            <sz val="9"/>
            <color rgb="FF000000"/>
            <rFont val="Tahoma"/>
            <family val="2"/>
          </rPr>
          <t xml:space="preserve">: 
</t>
        </r>
        <r>
          <rPr>
            <u/>
            <sz val="9"/>
            <color rgb="FF000000"/>
            <rFont val="Tahoma"/>
            <family val="2"/>
          </rPr>
          <t>Sarah Cook said:</t>
        </r>
        <r>
          <rPr>
            <sz val="9"/>
            <color rgb="FF000000"/>
            <rFont val="Tahoma"/>
            <family val="2"/>
          </rPr>
          <t xml:space="preserve"> Atlantis + pendimethalin
</t>
        </r>
        <r>
          <rPr>
            <u/>
            <sz val="9"/>
            <color rgb="FF000000"/>
            <rFont val="Tahoma"/>
            <family val="2"/>
          </rPr>
          <t>10 yrs mgmt history:</t>
        </r>
        <r>
          <rPr>
            <sz val="9"/>
            <color rgb="FF000000"/>
            <rFont val="Tahoma"/>
            <family val="2"/>
          </rPr>
          <t xml:space="preserve"> for ww, most common actives in herbicide 2 from farm history (for h2 application in Mar or Apr) are Mesosulfuron-methyl &amp; Iodosulfuron-methyl-sodium (e.g. Atlantis). </t>
        </r>
        <r>
          <rPr>
            <b/>
            <sz val="9"/>
            <color rgb="FF000000"/>
            <rFont val="Tahoma"/>
            <family val="2"/>
          </rPr>
          <t xml:space="preserve">Mostly, our farmers have just been using Atlantis and not adding pendimethalin. 
</t>
        </r>
        <r>
          <rPr>
            <u/>
            <sz val="9"/>
            <color rgb="FF000000"/>
            <rFont val="Tahoma"/>
            <family val="2"/>
          </rPr>
          <t>2012-2016 mgmt history:</t>
        </r>
        <r>
          <rPr>
            <sz val="9"/>
            <color rgb="FF000000"/>
            <rFont val="Tahoma"/>
            <family val="2"/>
          </rPr>
          <t xml:space="preserve"> In more recent years farmers are starting to add </t>
        </r>
        <r>
          <rPr>
            <b/>
            <sz val="9"/>
            <color rgb="FF000000"/>
            <rFont val="Tahoma"/>
            <family val="2"/>
          </rPr>
          <t>diflufenican</t>
        </r>
        <r>
          <rPr>
            <sz val="9"/>
            <color rgb="FF000000"/>
            <rFont val="Tahoma"/>
            <family val="2"/>
          </rPr>
          <t xml:space="preserve"> in tanx mixes with Atlantis.
</t>
        </r>
        <r>
          <rPr>
            <b/>
            <u/>
            <sz val="9"/>
            <color rgb="FF000000"/>
            <rFont val="Tahoma"/>
            <family val="2"/>
          </rPr>
          <t xml:space="preserve">
</t>
        </r>
        <r>
          <rPr>
            <b/>
            <u/>
            <sz val="9"/>
            <color rgb="FF000000"/>
            <rFont val="Tahoma"/>
            <family val="2"/>
          </rPr>
          <t>OCTOBER</t>
        </r>
        <r>
          <rPr>
            <sz val="9"/>
            <color rgb="FF000000"/>
            <rFont val="Tahoma"/>
            <family val="2"/>
          </rPr>
          <t xml:space="preserve">
</t>
        </r>
        <r>
          <rPr>
            <sz val="9"/>
            <color rgb="FF000000"/>
            <rFont val="Tahoma"/>
            <family val="2"/>
          </rPr>
          <t xml:space="preserve">Crystal is pendimethalin + flufenacet
</t>
        </r>
        <r>
          <rPr>
            <b/>
            <sz val="9"/>
            <color rgb="FF000000"/>
            <rFont val="Tahoma"/>
            <family val="2"/>
          </rPr>
          <t xml:space="preserve">
</t>
        </r>
        <r>
          <rPr>
            <b/>
            <sz val="9"/>
            <color rgb="FF000000"/>
            <rFont val="Tahoma"/>
            <family val="2"/>
          </rPr>
          <t>Pendimethalin</t>
        </r>
        <r>
          <rPr>
            <sz val="9"/>
            <color rgb="FF000000"/>
            <rFont val="Tahoma"/>
            <family val="2"/>
          </rPr>
          <t xml:space="preserve">
</t>
        </r>
        <r>
          <rPr>
            <sz val="9"/>
            <color rgb="FF000000"/>
            <rFont val="Tahoma"/>
            <family val="2"/>
          </rPr>
          <t xml:space="preserve">chem group: dinitroanilines
</t>
        </r>
        <r>
          <rPr>
            <sz val="9"/>
            <color rgb="FF000000"/>
            <rFont val="Tahoma"/>
            <family val="2"/>
          </rPr>
          <t xml:space="preserve">MOA: inhibits microtubule assembly. HRAC group K1
</t>
        </r>
        <r>
          <rPr>
            <sz val="9"/>
            <color rgb="FF000000"/>
            <rFont val="Tahoma"/>
            <family val="2"/>
          </rPr>
          <t xml:space="preserve">
</t>
        </r>
        <r>
          <rPr>
            <b/>
            <sz val="9"/>
            <color rgb="FF000000"/>
            <rFont val="Tahoma"/>
            <family val="2"/>
          </rPr>
          <t>Flufenacet</t>
        </r>
        <r>
          <rPr>
            <sz val="9"/>
            <color rgb="FF000000"/>
            <rFont val="Tahoma"/>
            <family val="2"/>
          </rPr>
          <t xml:space="preserve">
</t>
        </r>
        <r>
          <rPr>
            <sz val="9"/>
            <color rgb="FF000000"/>
            <rFont val="Tahoma"/>
            <family val="2"/>
          </rPr>
          <t xml:space="preserve">chem group: oxyacetamide. 
</t>
        </r>
        <r>
          <rPr>
            <sz val="9"/>
            <color rgb="FF000000"/>
            <rFont val="Tahoma"/>
            <family val="2"/>
          </rPr>
          <t xml:space="preserve">MOA: Selective herbicide with meristematic activity. Inhibition of VLCFA (inhibition of cell division). HRAC K3
</t>
        </r>
        <r>
          <rPr>
            <sz val="9"/>
            <color rgb="FF000000"/>
            <rFont val="Tahoma"/>
            <family val="2"/>
          </rPr>
          <t xml:space="preserve">
</t>
        </r>
        <r>
          <rPr>
            <b/>
            <sz val="9"/>
            <color rgb="FF000000"/>
            <rFont val="Tahoma"/>
            <family val="2"/>
          </rPr>
          <t>DFF = Diflufenican</t>
        </r>
        <r>
          <rPr>
            <sz val="9"/>
            <color rgb="FF000000"/>
            <rFont val="Tahoma"/>
            <family val="2"/>
          </rPr>
          <t xml:space="preserve">
</t>
        </r>
        <r>
          <rPr>
            <sz val="9"/>
            <color rgb="FF000000"/>
            <rFont val="Tahoma"/>
            <family val="2"/>
          </rPr>
          <t xml:space="preserve">chem group: piridincarboxamides.
</t>
        </r>
        <r>
          <rPr>
            <sz val="9"/>
            <color rgb="FF000000"/>
            <rFont val="Tahoma"/>
            <family val="2"/>
          </rPr>
          <t xml:space="preserve">MOA: Bleachers: inhibitors of carotene biosynthesis (PDS). HRAC group F1
</t>
        </r>
        <r>
          <rPr>
            <sz val="9"/>
            <color rgb="FF000000"/>
            <rFont val="Tahoma"/>
            <family val="2"/>
          </rPr>
          <t xml:space="preserve">
</t>
        </r>
        <r>
          <rPr>
            <b/>
            <u/>
            <sz val="9"/>
            <color rgb="FF000000"/>
            <rFont val="Tahoma"/>
            <family val="2"/>
          </rPr>
          <t xml:space="preserve">MARCH
</t>
        </r>
        <r>
          <rPr>
            <sz val="9"/>
            <color rgb="FF000000"/>
            <rFont val="Tahoma"/>
            <family val="2"/>
          </rPr>
          <t xml:space="preserve">
</t>
        </r>
        <r>
          <rPr>
            <b/>
            <sz val="9"/>
            <color rgb="FF000000"/>
            <rFont val="Tahoma"/>
            <family val="2"/>
          </rPr>
          <t>Atlantis</t>
        </r>
        <r>
          <rPr>
            <sz val="9"/>
            <color rgb="FF000000"/>
            <rFont val="Tahoma"/>
            <family val="2"/>
          </rPr>
          <t xml:space="preserve"> (Mesosulfuron-methyl &amp; Iodosulfuron-methyl-sodium) 
</t>
        </r>
        <r>
          <rPr>
            <sz val="9"/>
            <color rgb="FF000000"/>
            <rFont val="Tahoma"/>
            <family val="2"/>
          </rPr>
          <t xml:space="preserve">Recorded resistance.
</t>
        </r>
        <r>
          <rPr>
            <sz val="9"/>
            <color rgb="FF000000"/>
            <rFont val="Tahoma"/>
            <family val="2"/>
          </rPr>
          <t xml:space="preserve">chem group: sulfonylurea
</t>
        </r>
        <r>
          <rPr>
            <sz val="9"/>
            <color rgb="FF000000"/>
            <rFont val="Tahoma"/>
            <family val="2"/>
          </rPr>
          <t xml:space="preserve">MOA: ALS inhibitor. Inhibits plant amino acid synthesis - acetohydroxyacid synthase AHAS. HRAC group B
</t>
        </r>
        <r>
          <rPr>
            <sz val="9"/>
            <color rgb="FF000000"/>
            <rFont val="Tahoma"/>
            <family val="2"/>
          </rPr>
          <t xml:space="preserve">
</t>
        </r>
        <r>
          <rPr>
            <b/>
            <sz val="9"/>
            <color rgb="FF000000"/>
            <rFont val="Tahoma"/>
            <family val="2"/>
          </rPr>
          <t>Pendimethalin</t>
        </r>
        <r>
          <rPr>
            <sz val="9"/>
            <color rgb="FF000000"/>
            <rFont val="Tahoma"/>
            <family val="2"/>
          </rPr>
          <t xml:space="preserve">
</t>
        </r>
        <r>
          <rPr>
            <sz val="9"/>
            <color rgb="FF000000"/>
            <rFont val="Tahoma"/>
            <family val="2"/>
          </rPr>
          <t xml:space="preserve">chem group: dinitroanilines
</t>
        </r>
        <r>
          <rPr>
            <sz val="9"/>
            <color rgb="FF000000"/>
            <rFont val="Tahoma"/>
            <family val="2"/>
          </rPr>
          <t>MOA: inhibits microtubule assembly. HRAC group K1</t>
        </r>
      </text>
    </comment>
    <comment ref="D10" authorId="1" shapeId="0" xr:uid="{F8CBC59C-9FA9-4E92-A58A-9C3E597CD5B1}">
      <text>
        <r>
          <rPr>
            <b/>
            <sz val="9"/>
            <color rgb="FF000000"/>
            <rFont val="Tahoma"/>
            <family val="2"/>
          </rPr>
          <t>Alexa Varah:</t>
        </r>
        <r>
          <rPr>
            <sz val="9"/>
            <color rgb="FF000000"/>
            <rFont val="Tahoma"/>
            <family val="2"/>
          </rPr>
          <t xml:space="preserve">
</t>
        </r>
        <r>
          <rPr>
            <sz val="9"/>
            <color rgb="FF000000"/>
            <rFont val="Tahoma"/>
            <family val="2"/>
          </rPr>
          <t xml:space="preserve">
</t>
        </r>
        <r>
          <rPr>
            <b/>
            <u/>
            <sz val="9"/>
            <color rgb="FF000000"/>
            <rFont val="Tahoma"/>
            <family val="2"/>
          </rPr>
          <t>Herbicide 1:</t>
        </r>
        <r>
          <rPr>
            <sz val="9"/>
            <color rgb="FF000000"/>
            <rFont val="Tahoma"/>
            <family val="2"/>
          </rPr>
          <t xml:space="preserve">
</t>
        </r>
        <r>
          <rPr>
            <u/>
            <sz val="9"/>
            <color rgb="FF000000"/>
            <rFont val="Tahoma"/>
            <family val="2"/>
          </rPr>
          <t>10 yrs mgmt history:</t>
        </r>
        <r>
          <rPr>
            <sz val="9"/>
            <color rgb="FF000000"/>
            <rFont val="Tahoma"/>
            <family val="2"/>
          </rPr>
          <t xml:space="preserve"> propaquizafop most common h1, followed by tepraloxydim.
</t>
        </r>
        <r>
          <rPr>
            <u/>
            <sz val="9"/>
            <color rgb="FF000000"/>
            <rFont val="Tahoma"/>
            <family val="2"/>
          </rPr>
          <t>Sarah Cook:</t>
        </r>
        <r>
          <rPr>
            <sz val="9"/>
            <color rgb="FF000000"/>
            <rFont val="Tahoma"/>
            <family val="2"/>
          </rPr>
          <t xml:space="preserve"> she said Clethodim, but no records of our farmers using this
</t>
        </r>
        <r>
          <rPr>
            <sz val="9"/>
            <color rgb="FF000000"/>
            <rFont val="Tahoma"/>
            <family val="2"/>
          </rPr>
          <t xml:space="preserve">
</t>
        </r>
        <r>
          <rPr>
            <u/>
            <sz val="9"/>
            <color rgb="FF000000"/>
            <rFont val="Tahoma"/>
            <family val="2"/>
          </rPr>
          <t>date h1:</t>
        </r>
        <r>
          <rPr>
            <sz val="9"/>
            <color rgb="FF000000"/>
            <rFont val="Tahoma"/>
            <family val="2"/>
          </rPr>
          <t xml:space="preserve"> 2nd week Oct (5th - 12th) most common application date range, 8th Oct most common date.
</t>
        </r>
        <r>
          <rPr>
            <sz val="9"/>
            <color rgb="FF000000"/>
            <rFont val="Tahoma"/>
            <family val="2"/>
          </rPr>
          <t xml:space="preserve">
</t>
        </r>
        <r>
          <rPr>
            <sz val="9"/>
            <color rgb="FF000000"/>
            <rFont val="Tahoma"/>
            <family val="2"/>
          </rPr>
          <t xml:space="preserve">
</t>
        </r>
        <r>
          <rPr>
            <b/>
            <u/>
            <sz val="9"/>
            <color rgb="FF000000"/>
            <rFont val="Tahoma"/>
            <family val="2"/>
          </rPr>
          <t>Herbicide 2:</t>
        </r>
        <r>
          <rPr>
            <sz val="9"/>
            <color rgb="FF000000"/>
            <rFont val="Tahoma"/>
            <family val="2"/>
          </rPr>
          <t xml:space="preserve">
</t>
        </r>
        <r>
          <rPr>
            <u/>
            <sz val="9"/>
            <color rgb="FF000000"/>
            <rFont val="Tahoma"/>
            <family val="2"/>
          </rPr>
          <t>10 yrs mgmt history:</t>
        </r>
        <r>
          <rPr>
            <sz val="9"/>
            <color rgb="FF000000"/>
            <rFont val="Tahoma"/>
            <family val="2"/>
          </rPr>
          <t xml:space="preserve"> propyzamide is the most common h2.
</t>
        </r>
        <r>
          <rPr>
            <sz val="9"/>
            <color rgb="FF000000"/>
            <rFont val="Tahoma"/>
            <family val="2"/>
          </rPr>
          <t xml:space="preserve">
</t>
        </r>
        <r>
          <rPr>
            <sz val="9"/>
            <color rgb="FF000000"/>
            <rFont val="Tahoma"/>
            <family val="2"/>
          </rPr>
          <t>date h2: most common range 18th Oct - 3rd Dec, with peak 7-28th Nov and smaller peak 7-14th Nov. Go with 7th Nov.</t>
        </r>
      </text>
    </comment>
    <comment ref="E10" authorId="1" shapeId="0" xr:uid="{F6409A7E-0364-4DBB-B715-65B2EED8D119}">
      <text>
        <r>
          <rPr>
            <b/>
            <u/>
            <sz val="9"/>
            <color indexed="81"/>
            <rFont val="Tahoma"/>
            <family val="2"/>
          </rPr>
          <t>Herbicide 1</t>
        </r>
        <r>
          <rPr>
            <sz val="9"/>
            <color indexed="81"/>
            <rFont val="Tahoma"/>
            <family val="2"/>
          </rPr>
          <t xml:space="preserve">:
</t>
        </r>
        <r>
          <rPr>
            <u/>
            <sz val="9"/>
            <color indexed="81"/>
            <rFont val="Tahoma"/>
            <family val="2"/>
          </rPr>
          <t>Sarah Cook said:</t>
        </r>
        <r>
          <rPr>
            <sz val="9"/>
            <color indexed="81"/>
            <rFont val="Tahoma"/>
            <family val="2"/>
          </rPr>
          <t xml:space="preserve"> Crystal (flufenacet + pendimathalin) + DFF pre-em within 48 hrs drilling
</t>
        </r>
        <r>
          <rPr>
            <u/>
            <sz val="9"/>
            <color indexed="81"/>
            <rFont val="Tahoma"/>
            <family val="2"/>
          </rPr>
          <t>10 yrs mgmt history:</t>
        </r>
        <r>
          <rPr>
            <b/>
            <sz val="9"/>
            <color indexed="81"/>
            <rFont val="Tahoma"/>
            <family val="2"/>
          </rPr>
          <t xml:space="preserve"> </t>
        </r>
        <r>
          <rPr>
            <sz val="9"/>
            <color indexed="81"/>
            <rFont val="Tahoma"/>
            <family val="2"/>
          </rPr>
          <t xml:space="preserve">the most common h1 actives are flufenacet + pendimethalin (e.g. Crystal) and often in tank mix with more pendimethalin.
</t>
        </r>
        <r>
          <rPr>
            <u/>
            <sz val="9"/>
            <color indexed="81"/>
            <rFont val="Tahoma"/>
            <family val="2"/>
          </rPr>
          <t>2012-2016 mgmt history:</t>
        </r>
        <r>
          <rPr>
            <i/>
            <sz val="9"/>
            <color indexed="81"/>
            <rFont val="Tahoma"/>
            <family val="2"/>
          </rPr>
          <t xml:space="preserve"> </t>
        </r>
        <r>
          <rPr>
            <sz val="9"/>
            <color indexed="81"/>
            <rFont val="Tahoma"/>
            <family val="2"/>
          </rPr>
          <t xml:space="preserve">farmers are changing herbicide slightly: looking at herbicide 1 from farm history  (for h1 application in Sep, Oct or Nov), just over half of applications are flufenacet + diflufenican (e.g. Liberator), and over 50% </t>
        </r>
        <r>
          <rPr>
            <u/>
            <sz val="9"/>
            <color indexed="81"/>
            <rFont val="Tahoma"/>
            <family val="2"/>
          </rPr>
          <t>don't</t>
        </r>
        <r>
          <rPr>
            <sz val="9"/>
            <color indexed="81"/>
            <rFont val="Tahoma"/>
            <family val="2"/>
          </rPr>
          <t xml:space="preserve"> use a third active in tank mix.
However, where flufenacet and pendimethalin are used (e.g. Crystal) it's almost always in a tank mix with diflufenican (DFF). Flufenacet and pendimethalin used in just under 50% of recent cases.
</t>
        </r>
        <r>
          <rPr>
            <b/>
            <u/>
            <sz val="9"/>
            <color indexed="81"/>
            <rFont val="Tahoma"/>
            <family val="2"/>
          </rPr>
          <t xml:space="preserve">
Herbicide 2</t>
        </r>
        <r>
          <rPr>
            <sz val="9"/>
            <color indexed="81"/>
            <rFont val="Tahoma"/>
            <family val="2"/>
          </rPr>
          <t xml:space="preserve">: 
</t>
        </r>
        <r>
          <rPr>
            <u/>
            <sz val="9"/>
            <color indexed="81"/>
            <rFont val="Tahoma"/>
            <family val="2"/>
          </rPr>
          <t>Sarah Cook said:</t>
        </r>
        <r>
          <rPr>
            <sz val="9"/>
            <color indexed="81"/>
            <rFont val="Tahoma"/>
            <family val="2"/>
          </rPr>
          <t xml:space="preserve"> Atlantis + pendimethalin
</t>
        </r>
        <r>
          <rPr>
            <u/>
            <sz val="9"/>
            <color indexed="81"/>
            <rFont val="Tahoma"/>
            <family val="2"/>
          </rPr>
          <t>10 yrs mgmt history:</t>
        </r>
        <r>
          <rPr>
            <sz val="9"/>
            <color indexed="81"/>
            <rFont val="Tahoma"/>
            <family val="2"/>
          </rPr>
          <t xml:space="preserve"> for ww, most common actives in herbicide 2 from farm history (for h2 application in Mar or Apr) are Mesosulfuron-methyl &amp; Iodosulfuron-methyl-sodium (e.g. Atlantis). </t>
        </r>
        <r>
          <rPr>
            <b/>
            <sz val="9"/>
            <color indexed="81"/>
            <rFont val="Tahoma"/>
            <family val="2"/>
          </rPr>
          <t xml:space="preserve">Mostly, our farmers have just been using Atlantis and not adding pendimethalin. 
</t>
        </r>
        <r>
          <rPr>
            <u/>
            <sz val="9"/>
            <color indexed="81"/>
            <rFont val="Tahoma"/>
            <family val="2"/>
          </rPr>
          <t>2012-2016 mgmt history:</t>
        </r>
        <r>
          <rPr>
            <sz val="9"/>
            <color indexed="81"/>
            <rFont val="Tahoma"/>
            <family val="2"/>
          </rPr>
          <t xml:space="preserve"> In more recent years farmers are starting to add </t>
        </r>
        <r>
          <rPr>
            <b/>
            <sz val="9"/>
            <color indexed="81"/>
            <rFont val="Tahoma"/>
            <family val="2"/>
          </rPr>
          <t>diflufenican</t>
        </r>
        <r>
          <rPr>
            <sz val="9"/>
            <color indexed="81"/>
            <rFont val="Tahoma"/>
            <family val="2"/>
          </rPr>
          <t xml:space="preserve"> in tanx mixes with Atlantis.
</t>
        </r>
        <r>
          <rPr>
            <b/>
            <u/>
            <sz val="9"/>
            <color indexed="81"/>
            <rFont val="Tahoma"/>
            <family val="2"/>
          </rPr>
          <t xml:space="preserve">
OCTOBER</t>
        </r>
        <r>
          <rPr>
            <sz val="9"/>
            <color indexed="81"/>
            <rFont val="Tahoma"/>
            <family val="2"/>
          </rPr>
          <t xml:space="preserve">
Crystal is pendimethalin + flufenacet
</t>
        </r>
        <r>
          <rPr>
            <b/>
            <sz val="9"/>
            <color indexed="81"/>
            <rFont val="Tahoma"/>
            <family val="2"/>
          </rPr>
          <t xml:space="preserve">
Pendimethalin</t>
        </r>
        <r>
          <rPr>
            <sz val="9"/>
            <color indexed="81"/>
            <rFont val="Tahoma"/>
            <family val="2"/>
          </rPr>
          <t xml:space="preserve">
chem group: dinitroanilines
MOA: inhibits microtubule assembly. HRAC group K1
</t>
        </r>
        <r>
          <rPr>
            <b/>
            <sz val="9"/>
            <color indexed="81"/>
            <rFont val="Tahoma"/>
            <family val="2"/>
          </rPr>
          <t>Flufenacet</t>
        </r>
        <r>
          <rPr>
            <sz val="9"/>
            <color indexed="81"/>
            <rFont val="Tahoma"/>
            <family val="2"/>
          </rPr>
          <t xml:space="preserve">
chem group: oxyacetamide. 
MOA: Selective herbicide with meristematic activity. Inhibition of VLCFA (inhibition of cell division). HRAC K3
</t>
        </r>
        <r>
          <rPr>
            <b/>
            <sz val="9"/>
            <color indexed="81"/>
            <rFont val="Tahoma"/>
            <family val="2"/>
          </rPr>
          <t>DFF = Diflufenican</t>
        </r>
        <r>
          <rPr>
            <sz val="9"/>
            <color indexed="81"/>
            <rFont val="Tahoma"/>
            <family val="2"/>
          </rPr>
          <t xml:space="preserve">
chem group: piridincarboxamides.
MOA: Bleachers: inhibitors of carotene biosynthesis (PDS). HRAC group F1
</t>
        </r>
        <r>
          <rPr>
            <b/>
            <u/>
            <sz val="9"/>
            <color indexed="81"/>
            <rFont val="Tahoma"/>
            <family val="2"/>
          </rPr>
          <t xml:space="preserve">MARCH
</t>
        </r>
        <r>
          <rPr>
            <sz val="9"/>
            <color indexed="81"/>
            <rFont val="Tahoma"/>
            <family val="2"/>
          </rPr>
          <t xml:space="preserve">
</t>
        </r>
        <r>
          <rPr>
            <b/>
            <sz val="9"/>
            <color indexed="81"/>
            <rFont val="Tahoma"/>
            <family val="2"/>
          </rPr>
          <t>Atlantis</t>
        </r>
        <r>
          <rPr>
            <sz val="9"/>
            <color indexed="81"/>
            <rFont val="Tahoma"/>
            <family val="2"/>
          </rPr>
          <t xml:space="preserve"> (Mesosulfuron-methyl &amp; Iodosulfuron-methyl-sodium) 
Recorded resistance.
chem group: sulfonylurea
MOA: ALS inhibitor. Inhibits plant amino acid synthesis - acetohydroxyacid synthase AHAS. HRAC group B
</t>
        </r>
        <r>
          <rPr>
            <b/>
            <sz val="9"/>
            <color indexed="81"/>
            <rFont val="Tahoma"/>
            <family val="2"/>
          </rPr>
          <t>Pendimethalin</t>
        </r>
        <r>
          <rPr>
            <sz val="9"/>
            <color indexed="81"/>
            <rFont val="Tahoma"/>
            <family val="2"/>
          </rPr>
          <t xml:space="preserve">
chem group: dinitroanilines
MOA: inhibits microtubule assembly. HRAC group K1</t>
        </r>
      </text>
    </comment>
    <comment ref="F10" authorId="1" shapeId="0" xr:uid="{96F523ED-89F1-4C9E-8EF6-5E3E4B14559E}">
      <text>
        <r>
          <rPr>
            <b/>
            <u/>
            <sz val="9"/>
            <color indexed="81"/>
            <rFont val="Tahoma"/>
            <family val="2"/>
          </rPr>
          <t>Herbicide 1</t>
        </r>
        <r>
          <rPr>
            <sz val="9"/>
            <color indexed="81"/>
            <rFont val="Tahoma"/>
            <family val="2"/>
          </rPr>
          <t xml:space="preserve">:
</t>
        </r>
        <r>
          <rPr>
            <u/>
            <sz val="9"/>
            <color indexed="81"/>
            <rFont val="Tahoma"/>
            <family val="2"/>
          </rPr>
          <t>Sarah Cook said:</t>
        </r>
        <r>
          <rPr>
            <sz val="9"/>
            <color indexed="81"/>
            <rFont val="Tahoma"/>
            <family val="2"/>
          </rPr>
          <t xml:space="preserve"> Crystal (flufenacet + pendimathalin) + DFF pre-em within 48 hrs drilling
</t>
        </r>
        <r>
          <rPr>
            <u/>
            <sz val="9"/>
            <color indexed="81"/>
            <rFont val="Tahoma"/>
            <family val="2"/>
          </rPr>
          <t>10 yrs mgmt history:</t>
        </r>
        <r>
          <rPr>
            <b/>
            <sz val="9"/>
            <color indexed="81"/>
            <rFont val="Tahoma"/>
            <family val="2"/>
          </rPr>
          <t xml:space="preserve"> </t>
        </r>
        <r>
          <rPr>
            <sz val="9"/>
            <color indexed="81"/>
            <rFont val="Tahoma"/>
            <family val="2"/>
          </rPr>
          <t xml:space="preserve">the most common h1 actives are flufenacet + pendimethalin (e.g. Crystal) and often in tank mix with more pendimethalin.
</t>
        </r>
        <r>
          <rPr>
            <u/>
            <sz val="9"/>
            <color indexed="81"/>
            <rFont val="Tahoma"/>
            <family val="2"/>
          </rPr>
          <t>2012-2016 mgmt history:</t>
        </r>
        <r>
          <rPr>
            <i/>
            <sz val="9"/>
            <color indexed="81"/>
            <rFont val="Tahoma"/>
            <family val="2"/>
          </rPr>
          <t xml:space="preserve"> </t>
        </r>
        <r>
          <rPr>
            <sz val="9"/>
            <color indexed="81"/>
            <rFont val="Tahoma"/>
            <family val="2"/>
          </rPr>
          <t xml:space="preserve">farmers are changing herbicide slightly: looking at herbicide 1 from farm history  (for h1 application in Sep, Oct or Nov), just over half of applications are flufenacet + diflufenican (e.g. Liberator), and over 50% </t>
        </r>
        <r>
          <rPr>
            <u/>
            <sz val="9"/>
            <color indexed="81"/>
            <rFont val="Tahoma"/>
            <family val="2"/>
          </rPr>
          <t>don't</t>
        </r>
        <r>
          <rPr>
            <sz val="9"/>
            <color indexed="81"/>
            <rFont val="Tahoma"/>
            <family val="2"/>
          </rPr>
          <t xml:space="preserve"> use a third active in tank mix.
However, where flufenacet and pendimethalin are used (e.g. Crystal) it's almost always in a tank mix with diflufenican (DFF). Flufenacet and pendimethalin used in just under 50% of recent cases.
</t>
        </r>
        <r>
          <rPr>
            <b/>
            <u/>
            <sz val="9"/>
            <color indexed="81"/>
            <rFont val="Tahoma"/>
            <family val="2"/>
          </rPr>
          <t xml:space="preserve">
Herbicide 2</t>
        </r>
        <r>
          <rPr>
            <sz val="9"/>
            <color indexed="81"/>
            <rFont val="Tahoma"/>
            <family val="2"/>
          </rPr>
          <t xml:space="preserve">: 
</t>
        </r>
        <r>
          <rPr>
            <u/>
            <sz val="9"/>
            <color indexed="81"/>
            <rFont val="Tahoma"/>
            <family val="2"/>
          </rPr>
          <t>Sarah Cook said:</t>
        </r>
        <r>
          <rPr>
            <sz val="9"/>
            <color indexed="81"/>
            <rFont val="Tahoma"/>
            <family val="2"/>
          </rPr>
          <t xml:space="preserve"> Atlantis + pendimethalin
</t>
        </r>
        <r>
          <rPr>
            <u/>
            <sz val="9"/>
            <color indexed="81"/>
            <rFont val="Tahoma"/>
            <family val="2"/>
          </rPr>
          <t>10 yrs mgmt history:</t>
        </r>
        <r>
          <rPr>
            <sz val="9"/>
            <color indexed="81"/>
            <rFont val="Tahoma"/>
            <family val="2"/>
          </rPr>
          <t xml:space="preserve"> for ww, most common actives in herbicide 2 from farm history (for h2 application in Mar or Apr) are Mesosulfuron-methyl &amp; Iodosulfuron-methyl-sodium (e.g. Atlantis). </t>
        </r>
        <r>
          <rPr>
            <b/>
            <sz val="9"/>
            <color indexed="81"/>
            <rFont val="Tahoma"/>
            <family val="2"/>
          </rPr>
          <t xml:space="preserve">Mostly, our farmers have just been using Atlantis and not adding pendimethalin. 
</t>
        </r>
        <r>
          <rPr>
            <u/>
            <sz val="9"/>
            <color indexed="81"/>
            <rFont val="Tahoma"/>
            <family val="2"/>
          </rPr>
          <t>2012-2016 mgmt history:</t>
        </r>
        <r>
          <rPr>
            <sz val="9"/>
            <color indexed="81"/>
            <rFont val="Tahoma"/>
            <family val="2"/>
          </rPr>
          <t xml:space="preserve"> In more recent years farmers are starting to add </t>
        </r>
        <r>
          <rPr>
            <b/>
            <sz val="9"/>
            <color indexed="81"/>
            <rFont val="Tahoma"/>
            <family val="2"/>
          </rPr>
          <t>diflufenican</t>
        </r>
        <r>
          <rPr>
            <sz val="9"/>
            <color indexed="81"/>
            <rFont val="Tahoma"/>
            <family val="2"/>
          </rPr>
          <t xml:space="preserve"> in tanx mixes with Atlantis.
</t>
        </r>
        <r>
          <rPr>
            <b/>
            <u/>
            <sz val="9"/>
            <color indexed="81"/>
            <rFont val="Tahoma"/>
            <family val="2"/>
          </rPr>
          <t xml:space="preserve">
OCTOBER</t>
        </r>
        <r>
          <rPr>
            <sz val="9"/>
            <color indexed="81"/>
            <rFont val="Tahoma"/>
            <family val="2"/>
          </rPr>
          <t xml:space="preserve">
Crystal is pendimethalin + flufenacet
</t>
        </r>
        <r>
          <rPr>
            <b/>
            <sz val="9"/>
            <color indexed="81"/>
            <rFont val="Tahoma"/>
            <family val="2"/>
          </rPr>
          <t xml:space="preserve">
Pendimethalin</t>
        </r>
        <r>
          <rPr>
            <sz val="9"/>
            <color indexed="81"/>
            <rFont val="Tahoma"/>
            <family val="2"/>
          </rPr>
          <t xml:space="preserve">
chem group: dinitroanilines
MOA: inhibits microtubule assembly. HRAC group K1
</t>
        </r>
        <r>
          <rPr>
            <b/>
            <sz val="9"/>
            <color indexed="81"/>
            <rFont val="Tahoma"/>
            <family val="2"/>
          </rPr>
          <t>Flufenacet</t>
        </r>
        <r>
          <rPr>
            <sz val="9"/>
            <color indexed="81"/>
            <rFont val="Tahoma"/>
            <family val="2"/>
          </rPr>
          <t xml:space="preserve">
chem group: oxyacetamide. 
MOA: Selective herbicide with meristematic activity. Inhibition of VLCFA (inhibition of cell division). HRAC K3
</t>
        </r>
        <r>
          <rPr>
            <b/>
            <sz val="9"/>
            <color indexed="81"/>
            <rFont val="Tahoma"/>
            <family val="2"/>
          </rPr>
          <t>DFF = Diflufenican</t>
        </r>
        <r>
          <rPr>
            <sz val="9"/>
            <color indexed="81"/>
            <rFont val="Tahoma"/>
            <family val="2"/>
          </rPr>
          <t xml:space="preserve">
chem group: piridincarboxamides.
MOA: Bleachers: inhibitors of carotene biosynthesis (PDS). HRAC group F1
</t>
        </r>
        <r>
          <rPr>
            <b/>
            <u/>
            <sz val="9"/>
            <color indexed="81"/>
            <rFont val="Tahoma"/>
            <family val="2"/>
          </rPr>
          <t xml:space="preserve">MARCH
</t>
        </r>
        <r>
          <rPr>
            <sz val="9"/>
            <color indexed="81"/>
            <rFont val="Tahoma"/>
            <family val="2"/>
          </rPr>
          <t xml:space="preserve">
</t>
        </r>
        <r>
          <rPr>
            <b/>
            <sz val="9"/>
            <color indexed="81"/>
            <rFont val="Tahoma"/>
            <family val="2"/>
          </rPr>
          <t>Atlantis</t>
        </r>
        <r>
          <rPr>
            <sz val="9"/>
            <color indexed="81"/>
            <rFont val="Tahoma"/>
            <family val="2"/>
          </rPr>
          <t xml:space="preserve"> (Mesosulfuron-methyl &amp; Iodosulfuron-methyl-sodium) 
Recorded resistance.
chem group: sulfonylurea
MOA: ALS inhibitor. Inhibits plant amino acid synthesis - acetohydroxyacid synthase AHAS. HRAC group B
</t>
        </r>
        <r>
          <rPr>
            <b/>
            <sz val="9"/>
            <color indexed="81"/>
            <rFont val="Tahoma"/>
            <family val="2"/>
          </rPr>
          <t>Pendimethalin</t>
        </r>
        <r>
          <rPr>
            <sz val="9"/>
            <color indexed="81"/>
            <rFont val="Tahoma"/>
            <family val="2"/>
          </rPr>
          <t xml:space="preserve">
chem group: dinitroanilines
MOA: inhibits microtubule assembly. HRAC group K1</t>
        </r>
      </text>
    </comment>
    <comment ref="G10" authorId="1" shapeId="0" xr:uid="{2585FFA5-1EF2-44DE-94D9-A65595AD0A86}">
      <text>
        <r>
          <rPr>
            <b/>
            <sz val="9"/>
            <color indexed="81"/>
            <rFont val="Tahoma"/>
            <family val="2"/>
          </rPr>
          <t>Alexa Varah:</t>
        </r>
        <r>
          <rPr>
            <sz val="9"/>
            <color indexed="81"/>
            <rFont val="Tahoma"/>
            <family val="2"/>
          </rPr>
          <t xml:space="preserve">
</t>
        </r>
        <r>
          <rPr>
            <b/>
            <u/>
            <sz val="9"/>
            <color indexed="81"/>
            <rFont val="Tahoma"/>
            <family val="2"/>
          </rPr>
          <t>Herbicide 1:</t>
        </r>
        <r>
          <rPr>
            <sz val="9"/>
            <color indexed="81"/>
            <rFont val="Tahoma"/>
            <family val="2"/>
          </rPr>
          <t xml:space="preserve">
</t>
        </r>
        <r>
          <rPr>
            <u/>
            <sz val="9"/>
            <color indexed="81"/>
            <rFont val="Tahoma"/>
            <family val="2"/>
          </rPr>
          <t>10 yrs mgmt history:</t>
        </r>
        <r>
          <rPr>
            <sz val="9"/>
            <color indexed="81"/>
            <rFont val="Tahoma"/>
            <family val="2"/>
          </rPr>
          <t xml:space="preserve"> propaquizafop most common h1, followed by tepraloxydim.
</t>
        </r>
        <r>
          <rPr>
            <u/>
            <sz val="9"/>
            <color indexed="81"/>
            <rFont val="Tahoma"/>
            <family val="2"/>
          </rPr>
          <t>Sarah Cook:</t>
        </r>
        <r>
          <rPr>
            <sz val="9"/>
            <color indexed="81"/>
            <rFont val="Tahoma"/>
            <family val="2"/>
          </rPr>
          <t xml:space="preserve"> she said Clethodim, but no records of our farmers using this
</t>
        </r>
        <r>
          <rPr>
            <u/>
            <sz val="9"/>
            <color indexed="81"/>
            <rFont val="Tahoma"/>
            <family val="2"/>
          </rPr>
          <t>date h1:</t>
        </r>
        <r>
          <rPr>
            <sz val="9"/>
            <color indexed="81"/>
            <rFont val="Tahoma"/>
            <family val="2"/>
          </rPr>
          <t xml:space="preserve"> 2nd week Oct (5th - 12th) most common application date range, 8th Oct most common date.
</t>
        </r>
        <r>
          <rPr>
            <b/>
            <u/>
            <sz val="9"/>
            <color indexed="81"/>
            <rFont val="Tahoma"/>
            <family val="2"/>
          </rPr>
          <t>Herbicide 2:</t>
        </r>
        <r>
          <rPr>
            <sz val="9"/>
            <color indexed="81"/>
            <rFont val="Tahoma"/>
            <family val="2"/>
          </rPr>
          <t xml:space="preserve">
</t>
        </r>
        <r>
          <rPr>
            <u/>
            <sz val="9"/>
            <color indexed="81"/>
            <rFont val="Tahoma"/>
            <family val="2"/>
          </rPr>
          <t>10 yrs mgmt history:</t>
        </r>
        <r>
          <rPr>
            <sz val="9"/>
            <color indexed="81"/>
            <rFont val="Tahoma"/>
            <family val="2"/>
          </rPr>
          <t xml:space="preserve"> propyzamide is the most common h2.
date h2: most common range 18th Oct - 3rd Dec, with peak 7-28th Nov and smaller peak 7-14th Nov. Go with 7th Nov.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tc={D866F1FB-C7EE-4499-80BE-0529AD8D6870}</author>
    <author>tc={40DA92C9-FEA8-40BD-AC5D-54A542BAA9FC}</author>
    <author>tc={6F536F08-61F0-4FB9-A5F3-0E28BF6A92D9}</author>
    <author>tc={C37F746B-D259-4B2F-9DEE-FE4EB7080349}</author>
    <author>tc={54F4D1FE-6474-4FE6-857B-AFF6858AFD08}</author>
    <author>tc={974499CE-8757-4757-A3C4-139680CE9A58}</author>
    <author>tc={2F8D1A68-51D9-4DE5-9057-F5B7BA286E06}</author>
    <author>tc={B5384505-FDF2-4342-8961-EF790C668F66}</author>
    <author>tc={715997E7-23FC-4FE0-B5A1-3144FE0885AC}</author>
    <author>tc={5ACDA0C0-B32F-438D-BC1B-C469A7B34D4B}</author>
    <author>tc={8F78C39F-432E-4D66-A184-1AAE7C1F2284}</author>
    <author>tc={C429AFFA-4FB8-4D3A-AACB-1BBEA0E3C38A}</author>
    <author>tc={CA13166D-8826-4DAE-B752-2E0D8999FC48}</author>
    <author>tc={8004A19A-1D2A-4F7E-97EB-737A37697841}</author>
    <author>tc={1BF09AA5-E05C-4721-8212-6F43A2CBFDAB}</author>
    <author>tc={E71A69D0-58B3-452F-863C-BD0D59E14CE7}</author>
    <author>tc={D6C3E559-996B-4837-B682-9420C9AE2DB8}</author>
    <author>tc={8A67593F-AD7E-4301-A02C-D54A3A2230AB}</author>
    <author>tc={79BC2440-7FC3-4517-A59D-975EEB722999}</author>
    <author>tc={C8B17D48-A173-43D2-9D2C-F8B33C49C2A2}</author>
    <author>Alexa Varah</author>
  </authors>
  <commentList>
    <comment ref="B5" authorId="0" shapeId="0" xr:uid="{D866F1FB-C7EE-4499-80BE-0529AD8D6870}">
      <text>
        <t>[Threaded comment]
Your version of Excel allows you to read this threaded comment; however, any edits to it will get removed if the file is opened in a newer version of Excel. Learn more: https://go.microsoft.com/fwlink/?linkid=870924
Comment:
    I'm assuming the Cww strategy is done today: i.e., if farmers decided to do Cww, what would happen to their yields and BG densities? It's NOT done for the same period as the BAU scenario (2004-2014).
Our farmers, in recent years (2012-16), are very commonly using glyphosate in Sep and quite often in Oct too.
Glyphosate is most commonly applied in second half of Sep. Most common date when harvest years 2012-2016 used OR when all harvest years used = 15th Sep.</t>
      </text>
    </comment>
    <comment ref="C5" authorId="1" shapeId="0" xr:uid="{40DA92C9-FEA8-40BD-AC5D-54A542BAA9FC}">
      <text>
        <t>[Threaded comment]
Your version of Excel allows you to read this threaded comment; however, any edits to it will get removed if the file is opened in a newer version of Excel. Learn more: https://go.microsoft.com/fwlink/?linkid=870924
Comment:
    Our farmers, in recent years (2012-16), are very commonly using glyphosate in Sep and quite often in Oct too.
Glyphosate is most commonly applied in second half of Sep. Most common date when harvest years 2012-2016 used OR when all harvest years used = 15th Sep.</t>
      </text>
    </comment>
    <comment ref="D5" authorId="2" shapeId="0" xr:uid="{6F536F08-61F0-4FB9-A5F3-0E28BF6A92D9}">
      <text>
        <t>[Threaded comment]
Your version of Excel allows you to read this threaded comment; however, any edits to it will get removed if the file is opened in a newer version of Excel. Learn more: https://go.microsoft.com/fwlink/?linkid=870924
Comment:
    Our farmers, in recent years (2012-16), are very commonly using glyphosate in Sep and quite often in Oct too.
Glyphosate is most commonly applied in second half of Sep. Most common date when harvest years 2012-2016 used OR when all harvest years used = 15th Sep.</t>
      </text>
    </comment>
    <comment ref="E5" authorId="3" shapeId="0" xr:uid="{C37F746B-D259-4B2F-9DEE-FE4EB7080349}">
      <text>
        <t>[Threaded comment]
Your version of Excel allows you to read this threaded comment; however, any edits to it will get removed if the file is opened in a newer version of Excel. Learn more: https://go.microsoft.com/fwlink/?linkid=870924
Comment:
    Our farmers, in recent years (2012-16), are very commonly using glyphosate in Sep and quite often in Oct too.
Glyphosate is most commonly applied in second half of Sep. Most common date when harvest years 2012-2016 used OR when all harvest years used = 15th Sep.</t>
      </text>
    </comment>
    <comment ref="F5" authorId="4" shapeId="0" xr:uid="{54F4D1FE-6474-4FE6-857B-AFF6858AFD08}">
      <text>
        <t>[Threaded comment]
Your version of Excel allows you to read this threaded comment; however, any edits to it will get removed if the file is opened in a newer version of Excel. Learn more: https://go.microsoft.com/fwlink/?linkid=870924
Comment:
    Our farmers, in recent years (2012-16), are very commonly using glyphosate in Sep and quite often in Oct too.
Glyphosate is most commonly applied in second half of Sep. Most common date when harvest years 2012-2016 used OR when all harvest years used = 15th Sep.</t>
      </text>
    </comment>
    <comment ref="G5" authorId="5" shapeId="0" xr:uid="{974499CE-8757-4757-A3C4-139680CE9A58}">
      <text>
        <t>[Threaded comment]
Your version of Excel allows you to read this threaded comment; however, any edits to it will get removed if the file is opened in a newer version of Excel. Learn more: https://go.microsoft.com/fwlink/?linkid=870924
Comment:
    Our farmers, in recent years (2012-16), are very commonly using glyphosate in Sep and quite often in Oct too.
Glyphosate is most commonly applied in second half of Sep. Most common date when harvest years 2012-2016 used OR when all harvest years used = 15th Sep.</t>
      </text>
    </comment>
    <comment ref="B6" authorId="6" shapeId="0" xr:uid="{2F8D1A68-51D9-4DE5-9057-F5B7BA286E06}">
      <text>
        <t>[Threaded comment]
Your version of Excel allows you to read this threaded comment; however, any edits to it will get removed if the file is opened in a newer version of Excel. Learn more: https://go.microsoft.com/fwlink/?linkid=870924
Comment:
    BGRI data (for ww crops from harvest years 2009-2014, 2016) show the following ww drill dates:
- across all soil types = 278 (5th Oct)
- clay/heavy soil = 279 (6th Oct)
- medium/loamy soil = 277 (4th Oct)
- silty = 280 (7th Oct)
- sandy = 278 (5th Oct)</t>
      </text>
    </comment>
    <comment ref="C6" authorId="7" shapeId="0" xr:uid="{B5384505-FDF2-4342-8961-EF790C668F66}">
      <text>
        <t>[Threaded comment]
Your version of Excel allows you to read this threaded comment; however, any edits to it will get removed if the file is opened in a newer version of Excel. Learn more: https://go.microsoft.com/fwlink/?linkid=870924
Comment:
    BGRI data (for ww crops from harvest years 2009-2014, 2016) show the following ww drill dates:
- across all soil types = 278 (5th Oct)
- clay/heavy soil = 279 (6th Oct)
- medium/loamy soil = 277 (4th Oct)
- silty = 280 (7th Oct)
- sandy = 278 (5th Oct)</t>
      </text>
    </comment>
    <comment ref="D6" authorId="8" shapeId="0" xr:uid="{715997E7-23FC-4FE0-B5A1-3144FE0885AC}">
      <text>
        <t>[Threaded comment]
Your version of Excel allows you to read this threaded comment; however, any edits to it will get removed if the file is opened in a newer version of Excel. Learn more: https://go.microsoft.com/fwlink/?linkid=870924
Comment:
    BGRI data (for ww crops from harvest years 2009-2014, 2016) show the following ww drill dates:
- across all soil types = 278 (5th Oct)
- clay/heavy soil = 279 (6th Oct)
- medium/loamy soil = 277 (4th Oct)
- silty = 280 (7th Oct)
- sandy = 278 (5th Oct)</t>
      </text>
    </comment>
    <comment ref="E6" authorId="9" shapeId="0" xr:uid="{5ACDA0C0-B32F-438D-BC1B-C469A7B34D4B}">
      <text>
        <t>[Threaded comment]
Your version of Excel allows you to read this threaded comment; however, any edits to it will get removed if the file is opened in a newer version of Excel. Learn more: https://go.microsoft.com/fwlink/?linkid=870924
Comment:
    BGRI data (for ww crops from harvest years 2009-2014, 2016) show the following ww drill dates:
- across all soil types = 278 (5th Oct)
- clay/heavy soil = 279 (6th Oct)
- medium/loamy soil = 277 (4th Oct)
- silty = 280 (7th Oct)
- sandy = 278 (5th Oct)</t>
      </text>
    </comment>
    <comment ref="F6" authorId="10" shapeId="0" xr:uid="{8F78C39F-432E-4D66-A184-1AAE7C1F2284}">
      <text>
        <t>[Threaded comment]
Your version of Excel allows you to read this threaded comment; however, any edits to it will get removed if the file is opened in a newer version of Excel. Learn more: https://go.microsoft.com/fwlink/?linkid=870924
Comment:
    BGRI data (for ww crops from harvest years 2009-2014, 2016) show the following ww drill dates:
- across all soil types = 278 (5th Oct)
- clay/heavy soil = 279 (6th Oct)
- medium/loamy soil = 277 (4th Oct)
- silty = 280 (7th Oct)
- sandy = 278 (5th Oct)</t>
      </text>
    </comment>
    <comment ref="G6" authorId="11" shapeId="0" xr:uid="{C429AFFA-4FB8-4D3A-AACB-1BBEA0E3C38A}">
      <text>
        <t>[Threaded comment]
Your version of Excel allows you to read this threaded comment; however, any edits to it will get removed if the file is opened in a newer version of Excel. Learn more: https://go.microsoft.com/fwlink/?linkid=870924
Comment:
    BGRI data (for ww crops from harvest years 2009-2014, 2016) show the following ww drill dates:
- across all soil types = 278 (5th Oct)
- clay/heavy soil = 279 (6th Oct)
- medium/loamy soil = 277 (4th Oct)
- silty = 280 (7th Oct)
- sandy = 278 (5th Oct)</t>
      </text>
    </comment>
    <comment ref="C7" authorId="12" shapeId="0" xr:uid="{CA13166D-8826-4DAE-B752-2E0D8999FC48}">
      <text>
        <t>[Threaded comment]
Your version of Excel allows you to read this threaded comment; however, any edits to it will get removed if the file is opened in a newer version of Excel. Learn more: https://go.microsoft.com/fwlink/?linkid=870924
Comment:
    Discing immediately after harvest will also break the stubble (stems) and conserve moisture in the soil, which is needed for BG germination).
Alternative very shallow cultivations are harrowing or straw raking. Sometimes, greater soil movement will be needed to provide the soil-to-seed contact needed for germination (from stale seedbed guide).
Example of disc harrow here:
https://lemken.com/en/soil-cultivation/stubble-cultivation/compact-disc-harrows/heliodor/</t>
      </text>
    </comment>
    <comment ref="D7" authorId="13" shapeId="0" xr:uid="{8004A19A-1D2A-4F7E-97EB-737A37697841}">
      <text>
        <t>[Threaded comment]
Your version of Excel allows you to read this threaded comment; however, any edits to it will get removed if the file is opened in a newer version of Excel. Learn more: https://go.microsoft.com/fwlink/?linkid=870924
Comment:
    Discing immediately after harvest will also break the stubble (stems) and conserve moisture in the soil, which is needed for BG germination).
Alternative very shallow cultivations are harrowing or straw raking. Sometimes, greater soil movement will be needed to provide the soil-to-seed contact needed for germination (from stale seedbed guide).
Example of disc harrow here:
https://lemken.com/en/soil-cultivation/stubble-cultivation/compact-disc-harrows/heliodor/</t>
      </text>
    </comment>
    <comment ref="E7" authorId="14" shapeId="0" xr:uid="{1BF09AA5-E05C-4721-8212-6F43A2CBFDAB}">
      <text>
        <t>[Threaded comment]
Your version of Excel allows you to read this threaded comment; however, any edits to it will get removed if the file is opened in a newer version of Excel. Learn more: https://go.microsoft.com/fwlink/?linkid=870924
Comment:
    Discing immediately after harvest will also break the stubble (stems) and conserve moisture in the soil, which is needed for BG germination).
Alternative very shallow cultivations are harrowing or straw raking. Sometimes, greater soil movement will be needed to provide the soil-to-seed contact needed for germination (from stale seedbed guide).
Example of disc harrow here:
https://lemken.com/en/soil-cultivation/stubble-cultivation/compact-disc-harrows/heliodor/</t>
      </text>
    </comment>
    <comment ref="F7" authorId="15" shapeId="0" xr:uid="{E71A69D0-58B3-452F-863C-BD0D59E14CE7}">
      <text>
        <t>[Threaded comment]
Your version of Excel allows you to read this threaded comment; however, any edits to it will get removed if the file is opened in a newer version of Excel. Learn more: https://go.microsoft.com/fwlink/?linkid=870924
Comment:
    Discing immediately after harvest will also break the stubble (stems) and conserve moisture in the soil, which is needed for BG germination).
Alternative very shallow cultivations are harrowing or straw raking. Sometimes, greater soil movement will be needed to provide the soil-to-seed contact needed for germination (from stale seedbed guide).
Example of disc harrow here:
https://lemken.com/en/soil-cultivation/stubble-cultivation/compact-disc-harrows/heliodor/</t>
      </text>
    </comment>
    <comment ref="G7" authorId="16" shapeId="0" xr:uid="{D6C3E559-996B-4837-B682-9420C9AE2DB8}">
      <text>
        <t>[Threaded comment]
Your version of Excel allows you to read this threaded comment; however, any edits to it will get removed if the file is opened in a newer version of Excel. Learn more: https://go.microsoft.com/fwlink/?linkid=870924
Comment:
    Discing immediately after harvest will also break the stubble (stems) and conserve moisture in the soil, which is needed for BG germination).
Alternative very shallow cultivations are harrowing or straw raking. Sometimes, greater soil movement will be needed to provide the soil-to-seed contact needed for germination (from stale seedbed guide).
Example of disc harrow here:
https://lemken.com/en/soil-cultivation/stubble-cultivation/compact-disc-harrows/heliodor/</t>
      </text>
    </comment>
    <comment ref="D9" authorId="17" shapeId="0" xr:uid="{8A67593F-AD7E-4301-A02C-D54A3A2230AB}">
      <text>
        <t>[Threaded comment]
Your version of Excel allows you to read this threaded comment; however, any edits to it will get removed if the file is opened in a newer version of Excel. Learn more: https://go.microsoft.com/fwlink/?linkid=870924
Comment:
    (Sarah Cook at ADAS says most straw is chopped and spread)</t>
      </text>
    </comment>
    <comment ref="E9" authorId="18" shapeId="0" xr:uid="{79BC2440-7FC3-4517-A59D-975EEB722999}">
      <text>
        <t>[Threaded comment]
Your version of Excel allows you to read this threaded comment; however, any edits to it will get removed if the file is opened in a newer version of Excel. Learn more: https://go.microsoft.com/fwlink/?linkid=870924
Comment:
    (Sarah Cook at ADAS says most straw is chopped and spread)</t>
      </text>
    </comment>
    <comment ref="G9" authorId="19" shapeId="0" xr:uid="{C8B17D48-A173-43D2-9D2C-F8B33C49C2A2}">
      <text>
        <t>[Threaded comment]
Your version of Excel allows you to read this threaded comment; however, any edits to it will get removed if the file is opened in a newer version of Excel. Learn more: https://go.microsoft.com/fwlink/?linkid=870924
Comment:
    (Sarah Cook at ADAS says most straw is chopped and spread)</t>
      </text>
    </comment>
    <comment ref="B10" authorId="20" shapeId="0" xr:uid="{AE203B7E-F8B8-41A0-9A95-2F32268BD24A}">
      <text>
        <r>
          <rPr>
            <b/>
            <u/>
            <sz val="9"/>
            <color indexed="81"/>
            <rFont val="Tahoma"/>
            <family val="2"/>
          </rPr>
          <t>Herbicide 1</t>
        </r>
        <r>
          <rPr>
            <sz val="9"/>
            <color indexed="81"/>
            <rFont val="Tahoma"/>
            <family val="2"/>
          </rPr>
          <t xml:space="preserve">:
</t>
        </r>
        <r>
          <rPr>
            <u/>
            <sz val="9"/>
            <color indexed="81"/>
            <rFont val="Tahoma"/>
            <family val="2"/>
          </rPr>
          <t>Sarah Cook said:</t>
        </r>
        <r>
          <rPr>
            <sz val="9"/>
            <color indexed="81"/>
            <rFont val="Tahoma"/>
            <family val="2"/>
          </rPr>
          <t xml:space="preserve"> Crystal (flufenacet + pendimathalin) + DFF pre-em within 48 hrs drilling
</t>
        </r>
        <r>
          <rPr>
            <u/>
            <sz val="9"/>
            <color indexed="81"/>
            <rFont val="Tahoma"/>
            <family val="2"/>
          </rPr>
          <t>10 yrs mgmt history:</t>
        </r>
        <r>
          <rPr>
            <b/>
            <sz val="9"/>
            <color indexed="81"/>
            <rFont val="Tahoma"/>
            <family val="2"/>
          </rPr>
          <t xml:space="preserve"> </t>
        </r>
        <r>
          <rPr>
            <sz val="9"/>
            <color indexed="81"/>
            <rFont val="Tahoma"/>
            <family val="2"/>
          </rPr>
          <t xml:space="preserve">the most common h1 actives are flufenacet + pendimethalin (e.g. Crystal) and often in tank mix with more pendimethalin.
</t>
        </r>
        <r>
          <rPr>
            <u/>
            <sz val="9"/>
            <color indexed="81"/>
            <rFont val="Tahoma"/>
            <family val="2"/>
          </rPr>
          <t>2012-2016 mgmt history:</t>
        </r>
        <r>
          <rPr>
            <i/>
            <sz val="9"/>
            <color indexed="81"/>
            <rFont val="Tahoma"/>
            <family val="2"/>
          </rPr>
          <t xml:space="preserve"> </t>
        </r>
        <r>
          <rPr>
            <sz val="9"/>
            <color indexed="81"/>
            <rFont val="Tahoma"/>
            <family val="2"/>
          </rPr>
          <t xml:space="preserve">farmers are changing herbicide slightly: looking at herbicide 1 from farm history  (for h1 application in Sep, Oct or Nov), just over half of applications are flufenacet + diflufenican (e.g. Liberator), and over 50% </t>
        </r>
        <r>
          <rPr>
            <u/>
            <sz val="9"/>
            <color indexed="81"/>
            <rFont val="Tahoma"/>
            <family val="2"/>
          </rPr>
          <t>don't</t>
        </r>
        <r>
          <rPr>
            <sz val="9"/>
            <color indexed="81"/>
            <rFont val="Tahoma"/>
            <family val="2"/>
          </rPr>
          <t xml:space="preserve"> use a third active in tank mix.
However, where flufenacet and pendimethalin are used (e.g. Crystal) it's almost always in a tank mix with diflufenican (DFF). Flufenacet and pendimethalin used in just under 50% of recent cases.
</t>
        </r>
        <r>
          <rPr>
            <b/>
            <u/>
            <sz val="9"/>
            <color indexed="81"/>
            <rFont val="Tahoma"/>
            <family val="2"/>
          </rPr>
          <t xml:space="preserve">
Herbicide 2</t>
        </r>
        <r>
          <rPr>
            <sz val="9"/>
            <color indexed="81"/>
            <rFont val="Tahoma"/>
            <family val="2"/>
          </rPr>
          <t xml:space="preserve">: 
</t>
        </r>
        <r>
          <rPr>
            <u/>
            <sz val="9"/>
            <color indexed="81"/>
            <rFont val="Tahoma"/>
            <family val="2"/>
          </rPr>
          <t>Sarah Cook said:</t>
        </r>
        <r>
          <rPr>
            <sz val="9"/>
            <color indexed="81"/>
            <rFont val="Tahoma"/>
            <family val="2"/>
          </rPr>
          <t xml:space="preserve"> Atlantis + pendimethalin
</t>
        </r>
        <r>
          <rPr>
            <u/>
            <sz val="9"/>
            <color indexed="81"/>
            <rFont val="Tahoma"/>
            <family val="2"/>
          </rPr>
          <t>10 yrs mgmt history:</t>
        </r>
        <r>
          <rPr>
            <sz val="9"/>
            <color indexed="81"/>
            <rFont val="Tahoma"/>
            <family val="2"/>
          </rPr>
          <t xml:space="preserve"> for ww, most common actives in herbicide 2 from farm history (for h2 application in Mar or Apr) are Mesosulfuron-methyl &amp; Iodosulfuron-methyl-sodium (e.g. Atlantis). </t>
        </r>
        <r>
          <rPr>
            <b/>
            <sz val="9"/>
            <color indexed="81"/>
            <rFont val="Tahoma"/>
            <family val="2"/>
          </rPr>
          <t xml:space="preserve">Mostly, our farmers have just been using Atlantis and not adding pendimethalin. 
</t>
        </r>
        <r>
          <rPr>
            <u/>
            <sz val="9"/>
            <color indexed="81"/>
            <rFont val="Tahoma"/>
            <family val="2"/>
          </rPr>
          <t>2012-2016 mgmt history:</t>
        </r>
        <r>
          <rPr>
            <sz val="9"/>
            <color indexed="81"/>
            <rFont val="Tahoma"/>
            <family val="2"/>
          </rPr>
          <t xml:space="preserve"> In more recent years farmers are starting to add </t>
        </r>
        <r>
          <rPr>
            <b/>
            <sz val="9"/>
            <color indexed="81"/>
            <rFont val="Tahoma"/>
            <family val="2"/>
          </rPr>
          <t>diflufenican</t>
        </r>
        <r>
          <rPr>
            <sz val="9"/>
            <color indexed="81"/>
            <rFont val="Tahoma"/>
            <family val="2"/>
          </rPr>
          <t xml:space="preserve"> in tanx mixes with Atlantis.
</t>
        </r>
        <r>
          <rPr>
            <b/>
            <u/>
            <sz val="9"/>
            <color indexed="81"/>
            <rFont val="Tahoma"/>
            <family val="2"/>
          </rPr>
          <t xml:space="preserve">
OCTOBER</t>
        </r>
        <r>
          <rPr>
            <sz val="9"/>
            <color indexed="81"/>
            <rFont val="Tahoma"/>
            <family val="2"/>
          </rPr>
          <t xml:space="preserve">
Crystal is pendimethalin + flufenacet
</t>
        </r>
        <r>
          <rPr>
            <b/>
            <sz val="9"/>
            <color indexed="81"/>
            <rFont val="Tahoma"/>
            <family val="2"/>
          </rPr>
          <t xml:space="preserve">
Pendimethalin</t>
        </r>
        <r>
          <rPr>
            <sz val="9"/>
            <color indexed="81"/>
            <rFont val="Tahoma"/>
            <family val="2"/>
          </rPr>
          <t xml:space="preserve">
chem group: dinitroanilines
MOA: inhibits microtubule assembly. HRAC group K1
</t>
        </r>
        <r>
          <rPr>
            <b/>
            <sz val="9"/>
            <color indexed="81"/>
            <rFont val="Tahoma"/>
            <family val="2"/>
          </rPr>
          <t>Flufenacet</t>
        </r>
        <r>
          <rPr>
            <sz val="9"/>
            <color indexed="81"/>
            <rFont val="Tahoma"/>
            <family val="2"/>
          </rPr>
          <t xml:space="preserve">
chem group: oxyacetamide. 
MOA: Selective herbicide with meristematic activity. Inhibition of VLCFA (inhibition of cell division). HRAC K3
</t>
        </r>
        <r>
          <rPr>
            <b/>
            <sz val="9"/>
            <color indexed="81"/>
            <rFont val="Tahoma"/>
            <family val="2"/>
          </rPr>
          <t>DFF = Diflufenican</t>
        </r>
        <r>
          <rPr>
            <sz val="9"/>
            <color indexed="81"/>
            <rFont val="Tahoma"/>
            <family val="2"/>
          </rPr>
          <t xml:space="preserve">
chem group: piridincarboxamides.
MOA: Bleachers: inhibitors of carotene biosynthesis (PDS). HRAC group F1
</t>
        </r>
        <r>
          <rPr>
            <b/>
            <u/>
            <sz val="9"/>
            <color indexed="81"/>
            <rFont val="Tahoma"/>
            <family val="2"/>
          </rPr>
          <t xml:space="preserve">MARCH
</t>
        </r>
        <r>
          <rPr>
            <sz val="9"/>
            <color indexed="81"/>
            <rFont val="Tahoma"/>
            <family val="2"/>
          </rPr>
          <t xml:space="preserve">
</t>
        </r>
        <r>
          <rPr>
            <b/>
            <sz val="9"/>
            <color indexed="81"/>
            <rFont val="Tahoma"/>
            <family val="2"/>
          </rPr>
          <t>Atlantis</t>
        </r>
        <r>
          <rPr>
            <sz val="9"/>
            <color indexed="81"/>
            <rFont val="Tahoma"/>
            <family val="2"/>
          </rPr>
          <t xml:space="preserve"> (Mesosulfuron-methyl &amp; Iodosulfuron-methyl-sodium) 
Recorded resistance.
chem group: sulfonylurea
MOA: ALS inhibitor. Inhibits plant amino acid synthesis - acetohydroxyacid synthase AHAS. HRAC group B
</t>
        </r>
        <r>
          <rPr>
            <b/>
            <sz val="9"/>
            <color indexed="81"/>
            <rFont val="Tahoma"/>
            <family val="2"/>
          </rPr>
          <t>Pendimethalin</t>
        </r>
        <r>
          <rPr>
            <sz val="9"/>
            <color indexed="81"/>
            <rFont val="Tahoma"/>
            <family val="2"/>
          </rPr>
          <t xml:space="preserve">
chem group: dinitroanilines
MOA: inhibits microtubule assembly. HRAC group K1</t>
        </r>
      </text>
    </comment>
    <comment ref="C10" authorId="20" shapeId="0" xr:uid="{6964E970-A9B8-4948-B283-1EBF27B5B611}">
      <text>
        <r>
          <rPr>
            <b/>
            <u/>
            <sz val="9"/>
            <color indexed="81"/>
            <rFont val="Tahoma"/>
            <family val="2"/>
          </rPr>
          <t>Herbicide 1</t>
        </r>
        <r>
          <rPr>
            <sz val="9"/>
            <color indexed="81"/>
            <rFont val="Tahoma"/>
            <family val="2"/>
          </rPr>
          <t xml:space="preserve">:
</t>
        </r>
        <r>
          <rPr>
            <u/>
            <sz val="9"/>
            <color indexed="81"/>
            <rFont val="Tahoma"/>
            <family val="2"/>
          </rPr>
          <t>Sarah Cook said:</t>
        </r>
        <r>
          <rPr>
            <sz val="9"/>
            <color indexed="81"/>
            <rFont val="Tahoma"/>
            <family val="2"/>
          </rPr>
          <t xml:space="preserve"> Crystal (flufenacet + pendimathalin) + DFF pre-em within 48 hrs drilling
</t>
        </r>
        <r>
          <rPr>
            <u/>
            <sz val="9"/>
            <color indexed="81"/>
            <rFont val="Tahoma"/>
            <family val="2"/>
          </rPr>
          <t>10 yrs mgmt history:</t>
        </r>
        <r>
          <rPr>
            <b/>
            <sz val="9"/>
            <color indexed="81"/>
            <rFont val="Tahoma"/>
            <family val="2"/>
          </rPr>
          <t xml:space="preserve"> </t>
        </r>
        <r>
          <rPr>
            <sz val="9"/>
            <color indexed="81"/>
            <rFont val="Tahoma"/>
            <family val="2"/>
          </rPr>
          <t xml:space="preserve">the most common h1 actives are flufenacet + pendimethalin (e.g. Crystal) and often in tank mix with more pendimethalin.
</t>
        </r>
        <r>
          <rPr>
            <u/>
            <sz val="9"/>
            <color indexed="81"/>
            <rFont val="Tahoma"/>
            <family val="2"/>
          </rPr>
          <t>2012-2016 mgmt history:</t>
        </r>
        <r>
          <rPr>
            <i/>
            <sz val="9"/>
            <color indexed="81"/>
            <rFont val="Tahoma"/>
            <family val="2"/>
          </rPr>
          <t xml:space="preserve"> </t>
        </r>
        <r>
          <rPr>
            <sz val="9"/>
            <color indexed="81"/>
            <rFont val="Tahoma"/>
            <family val="2"/>
          </rPr>
          <t xml:space="preserve">farmers are changing herbicide slightly: looking at herbicide 1 from farm history  (for h1 application in Sep, Oct or Nov), just over half of applications are flufenacet + diflufenican (e.g. Liberator), and over 50% </t>
        </r>
        <r>
          <rPr>
            <u/>
            <sz val="9"/>
            <color indexed="81"/>
            <rFont val="Tahoma"/>
            <family val="2"/>
          </rPr>
          <t>don't</t>
        </r>
        <r>
          <rPr>
            <sz val="9"/>
            <color indexed="81"/>
            <rFont val="Tahoma"/>
            <family val="2"/>
          </rPr>
          <t xml:space="preserve"> use a third active in tank mix.
However, where flufenacet and pendimethalin are used (e.g. Crystal) it's almost always in a tank mix with diflufenican (DFF). Flufenacet and pendimethalin used in just under 50% of recent cases.
</t>
        </r>
        <r>
          <rPr>
            <b/>
            <u/>
            <sz val="9"/>
            <color indexed="81"/>
            <rFont val="Tahoma"/>
            <family val="2"/>
          </rPr>
          <t xml:space="preserve">
Herbicide 2</t>
        </r>
        <r>
          <rPr>
            <sz val="9"/>
            <color indexed="81"/>
            <rFont val="Tahoma"/>
            <family val="2"/>
          </rPr>
          <t xml:space="preserve">: 
</t>
        </r>
        <r>
          <rPr>
            <u/>
            <sz val="9"/>
            <color indexed="81"/>
            <rFont val="Tahoma"/>
            <family val="2"/>
          </rPr>
          <t>Sarah Cook said:</t>
        </r>
        <r>
          <rPr>
            <sz val="9"/>
            <color indexed="81"/>
            <rFont val="Tahoma"/>
            <family val="2"/>
          </rPr>
          <t xml:space="preserve"> Atlantis + pendimethalin
</t>
        </r>
        <r>
          <rPr>
            <u/>
            <sz val="9"/>
            <color indexed="81"/>
            <rFont val="Tahoma"/>
            <family val="2"/>
          </rPr>
          <t>10 yrs mgmt history:</t>
        </r>
        <r>
          <rPr>
            <sz val="9"/>
            <color indexed="81"/>
            <rFont val="Tahoma"/>
            <family val="2"/>
          </rPr>
          <t xml:space="preserve"> for ww, most common actives in herbicide 2 from farm history (for h2 application in Mar or Apr) are Mesosulfuron-methyl &amp; Iodosulfuron-methyl-sodium (e.g. Atlantis). </t>
        </r>
        <r>
          <rPr>
            <b/>
            <sz val="9"/>
            <color indexed="81"/>
            <rFont val="Tahoma"/>
            <family val="2"/>
          </rPr>
          <t xml:space="preserve">Mostly, our farmers have just been using Atlantis and not adding pendimethalin. 
</t>
        </r>
        <r>
          <rPr>
            <u/>
            <sz val="9"/>
            <color indexed="81"/>
            <rFont val="Tahoma"/>
            <family val="2"/>
          </rPr>
          <t>2012-2016 mgmt history:</t>
        </r>
        <r>
          <rPr>
            <sz val="9"/>
            <color indexed="81"/>
            <rFont val="Tahoma"/>
            <family val="2"/>
          </rPr>
          <t xml:space="preserve"> In more recent years farmers are starting to add </t>
        </r>
        <r>
          <rPr>
            <b/>
            <sz val="9"/>
            <color indexed="81"/>
            <rFont val="Tahoma"/>
            <family val="2"/>
          </rPr>
          <t>diflufenican</t>
        </r>
        <r>
          <rPr>
            <sz val="9"/>
            <color indexed="81"/>
            <rFont val="Tahoma"/>
            <family val="2"/>
          </rPr>
          <t xml:space="preserve"> in tanx mixes with Atlantis.
</t>
        </r>
        <r>
          <rPr>
            <b/>
            <u/>
            <sz val="9"/>
            <color indexed="81"/>
            <rFont val="Tahoma"/>
            <family val="2"/>
          </rPr>
          <t xml:space="preserve">
OCTOBER</t>
        </r>
        <r>
          <rPr>
            <sz val="9"/>
            <color indexed="81"/>
            <rFont val="Tahoma"/>
            <family val="2"/>
          </rPr>
          <t xml:space="preserve">
Crystal is pendimethalin + flufenacet
</t>
        </r>
        <r>
          <rPr>
            <b/>
            <sz val="9"/>
            <color indexed="81"/>
            <rFont val="Tahoma"/>
            <family val="2"/>
          </rPr>
          <t xml:space="preserve">
Pendimethalin</t>
        </r>
        <r>
          <rPr>
            <sz val="9"/>
            <color indexed="81"/>
            <rFont val="Tahoma"/>
            <family val="2"/>
          </rPr>
          <t xml:space="preserve">
chem group: dinitroanilines
MOA: inhibits microtubule assembly. HRAC group K1
</t>
        </r>
        <r>
          <rPr>
            <b/>
            <sz val="9"/>
            <color indexed="81"/>
            <rFont val="Tahoma"/>
            <family val="2"/>
          </rPr>
          <t>Flufenacet</t>
        </r>
        <r>
          <rPr>
            <sz val="9"/>
            <color indexed="81"/>
            <rFont val="Tahoma"/>
            <family val="2"/>
          </rPr>
          <t xml:space="preserve">
chem group: oxyacetamide. 
MOA: Selective herbicide with meristematic activity. Inhibition of VLCFA (inhibition of cell division). HRAC K3
</t>
        </r>
        <r>
          <rPr>
            <b/>
            <sz val="9"/>
            <color indexed="81"/>
            <rFont val="Tahoma"/>
            <family val="2"/>
          </rPr>
          <t>DFF = Diflufenican</t>
        </r>
        <r>
          <rPr>
            <sz val="9"/>
            <color indexed="81"/>
            <rFont val="Tahoma"/>
            <family val="2"/>
          </rPr>
          <t xml:space="preserve">
chem group: piridincarboxamides.
MOA: Bleachers: inhibitors of carotene biosynthesis (PDS). HRAC group F1
</t>
        </r>
        <r>
          <rPr>
            <b/>
            <u/>
            <sz val="9"/>
            <color indexed="81"/>
            <rFont val="Tahoma"/>
            <family val="2"/>
          </rPr>
          <t xml:space="preserve">MARCH
</t>
        </r>
        <r>
          <rPr>
            <sz val="9"/>
            <color indexed="81"/>
            <rFont val="Tahoma"/>
            <family val="2"/>
          </rPr>
          <t xml:space="preserve">
</t>
        </r>
        <r>
          <rPr>
            <b/>
            <sz val="9"/>
            <color indexed="81"/>
            <rFont val="Tahoma"/>
            <family val="2"/>
          </rPr>
          <t>Atlantis</t>
        </r>
        <r>
          <rPr>
            <sz val="9"/>
            <color indexed="81"/>
            <rFont val="Tahoma"/>
            <family val="2"/>
          </rPr>
          <t xml:space="preserve"> (Mesosulfuron-methyl &amp; Iodosulfuron-methyl-sodium) 
Recorded resistance.
chem group: sulfonylurea
MOA: ALS inhibitor. Inhibits plant amino acid synthesis - acetohydroxyacid synthase AHAS. HRAC group B
</t>
        </r>
        <r>
          <rPr>
            <b/>
            <sz val="9"/>
            <color indexed="81"/>
            <rFont val="Tahoma"/>
            <family val="2"/>
          </rPr>
          <t>Pendimethalin</t>
        </r>
        <r>
          <rPr>
            <sz val="9"/>
            <color indexed="81"/>
            <rFont val="Tahoma"/>
            <family val="2"/>
          </rPr>
          <t xml:space="preserve">
chem group: dinitroanilines
MOA: inhibits microtubule assembly. HRAC group K1</t>
        </r>
      </text>
    </comment>
    <comment ref="D10" authorId="20" shapeId="0" xr:uid="{2E9320F4-1DEF-44A7-A97B-918988663EF1}">
      <text>
        <r>
          <rPr>
            <b/>
            <u/>
            <sz val="9"/>
            <color indexed="81"/>
            <rFont val="Tahoma"/>
            <family val="2"/>
          </rPr>
          <t>Herbicide 1</t>
        </r>
        <r>
          <rPr>
            <sz val="9"/>
            <color indexed="81"/>
            <rFont val="Tahoma"/>
            <family val="2"/>
          </rPr>
          <t xml:space="preserve">:
</t>
        </r>
        <r>
          <rPr>
            <u/>
            <sz val="9"/>
            <color indexed="81"/>
            <rFont val="Tahoma"/>
            <family val="2"/>
          </rPr>
          <t>Sarah Cook said:</t>
        </r>
        <r>
          <rPr>
            <sz val="9"/>
            <color indexed="81"/>
            <rFont val="Tahoma"/>
            <family val="2"/>
          </rPr>
          <t xml:space="preserve"> Crystal (flufenacet + pendimathalin) + DFF pre-em within 48 hrs drilling
</t>
        </r>
        <r>
          <rPr>
            <u/>
            <sz val="9"/>
            <color indexed="81"/>
            <rFont val="Tahoma"/>
            <family val="2"/>
          </rPr>
          <t>10 yrs mgmt history:</t>
        </r>
        <r>
          <rPr>
            <b/>
            <sz val="9"/>
            <color indexed="81"/>
            <rFont val="Tahoma"/>
            <family val="2"/>
          </rPr>
          <t xml:space="preserve"> </t>
        </r>
        <r>
          <rPr>
            <sz val="9"/>
            <color indexed="81"/>
            <rFont val="Tahoma"/>
            <family val="2"/>
          </rPr>
          <t xml:space="preserve">the most common h1 actives are flufenacet + pendimethalin (e.g. Crystal) and often in tank mix with more pendimethalin.
</t>
        </r>
        <r>
          <rPr>
            <u/>
            <sz val="9"/>
            <color indexed="81"/>
            <rFont val="Tahoma"/>
            <family val="2"/>
          </rPr>
          <t>2012-2016 mgmt history:</t>
        </r>
        <r>
          <rPr>
            <i/>
            <sz val="9"/>
            <color indexed="81"/>
            <rFont val="Tahoma"/>
            <family val="2"/>
          </rPr>
          <t xml:space="preserve"> </t>
        </r>
        <r>
          <rPr>
            <sz val="9"/>
            <color indexed="81"/>
            <rFont val="Tahoma"/>
            <family val="2"/>
          </rPr>
          <t xml:space="preserve">farmers are changing herbicide slightly: looking at herbicide 1 from farm history  (for h1 application in Sep, Oct or Nov), just over half of applications are flufenacet + diflufenican (e.g. Liberator), and over 50% </t>
        </r>
        <r>
          <rPr>
            <u/>
            <sz val="9"/>
            <color indexed="81"/>
            <rFont val="Tahoma"/>
            <family val="2"/>
          </rPr>
          <t>don't</t>
        </r>
        <r>
          <rPr>
            <sz val="9"/>
            <color indexed="81"/>
            <rFont val="Tahoma"/>
            <family val="2"/>
          </rPr>
          <t xml:space="preserve"> use a third active in tank mix.
However, where flufenacet and pendimethalin are used (e.g. Crystal) it's almost always in a tank mix with diflufenican (DFF). Flufenacet and pendimethalin used in just under 50% of recent cases.
</t>
        </r>
        <r>
          <rPr>
            <b/>
            <u/>
            <sz val="9"/>
            <color indexed="81"/>
            <rFont val="Tahoma"/>
            <family val="2"/>
          </rPr>
          <t xml:space="preserve">
Herbicide 2</t>
        </r>
        <r>
          <rPr>
            <sz val="9"/>
            <color indexed="81"/>
            <rFont val="Tahoma"/>
            <family val="2"/>
          </rPr>
          <t xml:space="preserve">: 
</t>
        </r>
        <r>
          <rPr>
            <u/>
            <sz val="9"/>
            <color indexed="81"/>
            <rFont val="Tahoma"/>
            <family val="2"/>
          </rPr>
          <t>Sarah Cook said:</t>
        </r>
        <r>
          <rPr>
            <sz val="9"/>
            <color indexed="81"/>
            <rFont val="Tahoma"/>
            <family val="2"/>
          </rPr>
          <t xml:space="preserve"> Atlantis + pendimethalin
</t>
        </r>
        <r>
          <rPr>
            <u/>
            <sz val="9"/>
            <color indexed="81"/>
            <rFont val="Tahoma"/>
            <family val="2"/>
          </rPr>
          <t>10 yrs mgmt history:</t>
        </r>
        <r>
          <rPr>
            <sz val="9"/>
            <color indexed="81"/>
            <rFont val="Tahoma"/>
            <family val="2"/>
          </rPr>
          <t xml:space="preserve"> for ww, most common actives in herbicide 2 from farm history (for h2 application in Mar or Apr) are Mesosulfuron-methyl &amp; Iodosulfuron-methyl-sodium (e.g. Atlantis). </t>
        </r>
        <r>
          <rPr>
            <b/>
            <sz val="9"/>
            <color indexed="81"/>
            <rFont val="Tahoma"/>
            <family val="2"/>
          </rPr>
          <t xml:space="preserve">Mostly, our farmers have just been using Atlantis and not adding pendimethalin. 
</t>
        </r>
        <r>
          <rPr>
            <u/>
            <sz val="9"/>
            <color indexed="81"/>
            <rFont val="Tahoma"/>
            <family val="2"/>
          </rPr>
          <t>2012-2016 mgmt history:</t>
        </r>
        <r>
          <rPr>
            <sz val="9"/>
            <color indexed="81"/>
            <rFont val="Tahoma"/>
            <family val="2"/>
          </rPr>
          <t xml:space="preserve"> In more recent years farmers are starting to add </t>
        </r>
        <r>
          <rPr>
            <b/>
            <sz val="9"/>
            <color indexed="81"/>
            <rFont val="Tahoma"/>
            <family val="2"/>
          </rPr>
          <t>diflufenican</t>
        </r>
        <r>
          <rPr>
            <sz val="9"/>
            <color indexed="81"/>
            <rFont val="Tahoma"/>
            <family val="2"/>
          </rPr>
          <t xml:space="preserve"> in tanx mixes with Atlantis.
</t>
        </r>
        <r>
          <rPr>
            <b/>
            <u/>
            <sz val="9"/>
            <color indexed="81"/>
            <rFont val="Tahoma"/>
            <family val="2"/>
          </rPr>
          <t xml:space="preserve">
OCTOBER</t>
        </r>
        <r>
          <rPr>
            <sz val="9"/>
            <color indexed="81"/>
            <rFont val="Tahoma"/>
            <family val="2"/>
          </rPr>
          <t xml:space="preserve">
Crystal is pendimethalin + flufenacet
</t>
        </r>
        <r>
          <rPr>
            <b/>
            <sz val="9"/>
            <color indexed="81"/>
            <rFont val="Tahoma"/>
            <family val="2"/>
          </rPr>
          <t xml:space="preserve">
Pendimethalin</t>
        </r>
        <r>
          <rPr>
            <sz val="9"/>
            <color indexed="81"/>
            <rFont val="Tahoma"/>
            <family val="2"/>
          </rPr>
          <t xml:space="preserve">
chem group: dinitroanilines
MOA: inhibits microtubule assembly. HRAC group K1
</t>
        </r>
        <r>
          <rPr>
            <b/>
            <sz val="9"/>
            <color indexed="81"/>
            <rFont val="Tahoma"/>
            <family val="2"/>
          </rPr>
          <t>Flufenacet</t>
        </r>
        <r>
          <rPr>
            <sz val="9"/>
            <color indexed="81"/>
            <rFont val="Tahoma"/>
            <family val="2"/>
          </rPr>
          <t xml:space="preserve">
chem group: oxyacetamide. 
MOA: Selective herbicide with meristematic activity. Inhibition of VLCFA (inhibition of cell division). HRAC K3
</t>
        </r>
        <r>
          <rPr>
            <b/>
            <sz val="9"/>
            <color indexed="81"/>
            <rFont val="Tahoma"/>
            <family val="2"/>
          </rPr>
          <t>DFF = Diflufenican</t>
        </r>
        <r>
          <rPr>
            <sz val="9"/>
            <color indexed="81"/>
            <rFont val="Tahoma"/>
            <family val="2"/>
          </rPr>
          <t xml:space="preserve">
chem group: piridincarboxamides.
MOA: Bleachers: inhibitors of carotene biosynthesis (PDS). HRAC group F1
</t>
        </r>
        <r>
          <rPr>
            <b/>
            <u/>
            <sz val="9"/>
            <color indexed="81"/>
            <rFont val="Tahoma"/>
            <family val="2"/>
          </rPr>
          <t xml:space="preserve">MARCH
</t>
        </r>
        <r>
          <rPr>
            <sz val="9"/>
            <color indexed="81"/>
            <rFont val="Tahoma"/>
            <family val="2"/>
          </rPr>
          <t xml:space="preserve">
</t>
        </r>
        <r>
          <rPr>
            <b/>
            <sz val="9"/>
            <color indexed="81"/>
            <rFont val="Tahoma"/>
            <family val="2"/>
          </rPr>
          <t>Atlantis</t>
        </r>
        <r>
          <rPr>
            <sz val="9"/>
            <color indexed="81"/>
            <rFont val="Tahoma"/>
            <family val="2"/>
          </rPr>
          <t xml:space="preserve"> (Mesosulfuron-methyl &amp; Iodosulfuron-methyl-sodium) 
Recorded resistance.
chem group: sulfonylurea
MOA: ALS inhibitor. Inhibits plant amino acid synthesis - acetohydroxyacid synthase AHAS. HRAC group B
</t>
        </r>
        <r>
          <rPr>
            <b/>
            <sz val="9"/>
            <color indexed="81"/>
            <rFont val="Tahoma"/>
            <family val="2"/>
          </rPr>
          <t>Pendimethalin</t>
        </r>
        <r>
          <rPr>
            <sz val="9"/>
            <color indexed="81"/>
            <rFont val="Tahoma"/>
            <family val="2"/>
          </rPr>
          <t xml:space="preserve">
chem group: dinitroanilines
MOA: inhibits microtubule assembly. HRAC group K1</t>
        </r>
      </text>
    </comment>
    <comment ref="E10" authorId="20" shapeId="0" xr:uid="{EF89E33F-0F93-450A-A139-C98C635E389D}">
      <text>
        <r>
          <rPr>
            <b/>
            <u/>
            <sz val="9"/>
            <color indexed="81"/>
            <rFont val="Tahoma"/>
            <family val="2"/>
          </rPr>
          <t>Herbicide 1</t>
        </r>
        <r>
          <rPr>
            <sz val="9"/>
            <color indexed="81"/>
            <rFont val="Tahoma"/>
            <family val="2"/>
          </rPr>
          <t xml:space="preserve">:
</t>
        </r>
        <r>
          <rPr>
            <u/>
            <sz val="9"/>
            <color indexed="81"/>
            <rFont val="Tahoma"/>
            <family val="2"/>
          </rPr>
          <t>Sarah Cook said:</t>
        </r>
        <r>
          <rPr>
            <sz val="9"/>
            <color indexed="81"/>
            <rFont val="Tahoma"/>
            <family val="2"/>
          </rPr>
          <t xml:space="preserve"> Crystal (flufenacet + pendimathalin) + DFF pre-em within 48 hrs drilling
</t>
        </r>
        <r>
          <rPr>
            <u/>
            <sz val="9"/>
            <color indexed="81"/>
            <rFont val="Tahoma"/>
            <family val="2"/>
          </rPr>
          <t>10 yrs mgmt history:</t>
        </r>
        <r>
          <rPr>
            <b/>
            <sz val="9"/>
            <color indexed="81"/>
            <rFont val="Tahoma"/>
            <family val="2"/>
          </rPr>
          <t xml:space="preserve"> </t>
        </r>
        <r>
          <rPr>
            <sz val="9"/>
            <color indexed="81"/>
            <rFont val="Tahoma"/>
            <family val="2"/>
          </rPr>
          <t xml:space="preserve">the most common h1 actives are flufenacet + pendimethalin (e.g. Crystal) and often in tank mix with more pendimethalin.
</t>
        </r>
        <r>
          <rPr>
            <u/>
            <sz val="9"/>
            <color indexed="81"/>
            <rFont val="Tahoma"/>
            <family val="2"/>
          </rPr>
          <t>2012-2016 mgmt history:</t>
        </r>
        <r>
          <rPr>
            <i/>
            <sz val="9"/>
            <color indexed="81"/>
            <rFont val="Tahoma"/>
            <family val="2"/>
          </rPr>
          <t xml:space="preserve"> </t>
        </r>
        <r>
          <rPr>
            <sz val="9"/>
            <color indexed="81"/>
            <rFont val="Tahoma"/>
            <family val="2"/>
          </rPr>
          <t xml:space="preserve">farmers are changing herbicide slightly: looking at herbicide 1 from farm history  (for h1 application in Sep, Oct or Nov), just over half of applications are flufenacet + diflufenican (e.g. Liberator), and over 50% </t>
        </r>
        <r>
          <rPr>
            <u/>
            <sz val="9"/>
            <color indexed="81"/>
            <rFont val="Tahoma"/>
            <family val="2"/>
          </rPr>
          <t>don't</t>
        </r>
        <r>
          <rPr>
            <sz val="9"/>
            <color indexed="81"/>
            <rFont val="Tahoma"/>
            <family val="2"/>
          </rPr>
          <t xml:space="preserve"> use a third active in tank mix.
However, where flufenacet and pendimethalin are used (e.g. Crystal) it's almost always in a tank mix with diflufenican (DFF). Flufenacet and pendimethalin used in just under 50% of recent cases.
</t>
        </r>
        <r>
          <rPr>
            <b/>
            <u/>
            <sz val="9"/>
            <color indexed="81"/>
            <rFont val="Tahoma"/>
            <family val="2"/>
          </rPr>
          <t xml:space="preserve">
Herbicide 2</t>
        </r>
        <r>
          <rPr>
            <sz val="9"/>
            <color indexed="81"/>
            <rFont val="Tahoma"/>
            <family val="2"/>
          </rPr>
          <t xml:space="preserve">: 
</t>
        </r>
        <r>
          <rPr>
            <u/>
            <sz val="9"/>
            <color indexed="81"/>
            <rFont val="Tahoma"/>
            <family val="2"/>
          </rPr>
          <t>Sarah Cook said:</t>
        </r>
        <r>
          <rPr>
            <sz val="9"/>
            <color indexed="81"/>
            <rFont val="Tahoma"/>
            <family val="2"/>
          </rPr>
          <t xml:space="preserve"> Atlantis + pendimethalin
</t>
        </r>
        <r>
          <rPr>
            <u/>
            <sz val="9"/>
            <color indexed="81"/>
            <rFont val="Tahoma"/>
            <family val="2"/>
          </rPr>
          <t>10 yrs mgmt history:</t>
        </r>
        <r>
          <rPr>
            <sz val="9"/>
            <color indexed="81"/>
            <rFont val="Tahoma"/>
            <family val="2"/>
          </rPr>
          <t xml:space="preserve"> for ww, most common actives in herbicide 2 from farm history (for h2 application in Mar or Apr) are Mesosulfuron-methyl &amp; Iodosulfuron-methyl-sodium (e.g. Atlantis). </t>
        </r>
        <r>
          <rPr>
            <b/>
            <sz val="9"/>
            <color indexed="81"/>
            <rFont val="Tahoma"/>
            <family val="2"/>
          </rPr>
          <t xml:space="preserve">Mostly, our farmers have just been using Atlantis and not adding pendimethalin. 
</t>
        </r>
        <r>
          <rPr>
            <u/>
            <sz val="9"/>
            <color indexed="81"/>
            <rFont val="Tahoma"/>
            <family val="2"/>
          </rPr>
          <t>2012-2016 mgmt history:</t>
        </r>
        <r>
          <rPr>
            <sz val="9"/>
            <color indexed="81"/>
            <rFont val="Tahoma"/>
            <family val="2"/>
          </rPr>
          <t xml:space="preserve"> In more recent years farmers are starting to add </t>
        </r>
        <r>
          <rPr>
            <b/>
            <sz val="9"/>
            <color indexed="81"/>
            <rFont val="Tahoma"/>
            <family val="2"/>
          </rPr>
          <t>diflufenican</t>
        </r>
        <r>
          <rPr>
            <sz val="9"/>
            <color indexed="81"/>
            <rFont val="Tahoma"/>
            <family val="2"/>
          </rPr>
          <t xml:space="preserve"> in tanx mixes with Atlantis.
</t>
        </r>
        <r>
          <rPr>
            <b/>
            <u/>
            <sz val="9"/>
            <color indexed="81"/>
            <rFont val="Tahoma"/>
            <family val="2"/>
          </rPr>
          <t xml:space="preserve">
OCTOBER</t>
        </r>
        <r>
          <rPr>
            <sz val="9"/>
            <color indexed="81"/>
            <rFont val="Tahoma"/>
            <family val="2"/>
          </rPr>
          <t xml:space="preserve">
Crystal is pendimethalin + flufenacet
</t>
        </r>
        <r>
          <rPr>
            <b/>
            <sz val="9"/>
            <color indexed="81"/>
            <rFont val="Tahoma"/>
            <family val="2"/>
          </rPr>
          <t xml:space="preserve">
Pendimethalin</t>
        </r>
        <r>
          <rPr>
            <sz val="9"/>
            <color indexed="81"/>
            <rFont val="Tahoma"/>
            <family val="2"/>
          </rPr>
          <t xml:space="preserve">
chem group: dinitroanilines
MOA: inhibits microtubule assembly. HRAC group K1
</t>
        </r>
        <r>
          <rPr>
            <b/>
            <sz val="9"/>
            <color indexed="81"/>
            <rFont val="Tahoma"/>
            <family val="2"/>
          </rPr>
          <t>Flufenacet</t>
        </r>
        <r>
          <rPr>
            <sz val="9"/>
            <color indexed="81"/>
            <rFont val="Tahoma"/>
            <family val="2"/>
          </rPr>
          <t xml:space="preserve">
chem group: oxyacetamide. 
MOA: Selective herbicide with meristematic activity. Inhibition of VLCFA (inhibition of cell division). HRAC K3
</t>
        </r>
        <r>
          <rPr>
            <b/>
            <sz val="9"/>
            <color indexed="81"/>
            <rFont val="Tahoma"/>
            <family val="2"/>
          </rPr>
          <t>DFF = Diflufenican</t>
        </r>
        <r>
          <rPr>
            <sz val="9"/>
            <color indexed="81"/>
            <rFont val="Tahoma"/>
            <family val="2"/>
          </rPr>
          <t xml:space="preserve">
chem group: piridincarboxamides.
MOA: Bleachers: inhibitors of carotene biosynthesis (PDS). HRAC group F1
</t>
        </r>
        <r>
          <rPr>
            <b/>
            <u/>
            <sz val="9"/>
            <color indexed="81"/>
            <rFont val="Tahoma"/>
            <family val="2"/>
          </rPr>
          <t xml:space="preserve">MARCH
</t>
        </r>
        <r>
          <rPr>
            <sz val="9"/>
            <color indexed="81"/>
            <rFont val="Tahoma"/>
            <family val="2"/>
          </rPr>
          <t xml:space="preserve">
</t>
        </r>
        <r>
          <rPr>
            <b/>
            <sz val="9"/>
            <color indexed="81"/>
            <rFont val="Tahoma"/>
            <family val="2"/>
          </rPr>
          <t>Atlantis</t>
        </r>
        <r>
          <rPr>
            <sz val="9"/>
            <color indexed="81"/>
            <rFont val="Tahoma"/>
            <family val="2"/>
          </rPr>
          <t xml:space="preserve"> (Mesosulfuron-methyl &amp; Iodosulfuron-methyl-sodium) 
Recorded resistance.
chem group: sulfonylurea
MOA: ALS inhibitor. Inhibits plant amino acid synthesis - acetohydroxyacid synthase AHAS. HRAC group B
</t>
        </r>
        <r>
          <rPr>
            <b/>
            <sz val="9"/>
            <color indexed="81"/>
            <rFont val="Tahoma"/>
            <family val="2"/>
          </rPr>
          <t>Pendimethalin</t>
        </r>
        <r>
          <rPr>
            <sz val="9"/>
            <color indexed="81"/>
            <rFont val="Tahoma"/>
            <family val="2"/>
          </rPr>
          <t xml:space="preserve">
chem group: dinitroanilines
MOA: inhibits microtubule assembly. HRAC group K1</t>
        </r>
      </text>
    </comment>
    <comment ref="F10" authorId="20" shapeId="0" xr:uid="{573ECF79-FB33-40C1-B22C-F80DBC832163}">
      <text>
        <r>
          <rPr>
            <b/>
            <u/>
            <sz val="9"/>
            <color indexed="81"/>
            <rFont val="Tahoma"/>
            <family val="2"/>
          </rPr>
          <t>Herbicide 1</t>
        </r>
        <r>
          <rPr>
            <sz val="9"/>
            <color indexed="81"/>
            <rFont val="Tahoma"/>
            <family val="2"/>
          </rPr>
          <t xml:space="preserve">:
</t>
        </r>
        <r>
          <rPr>
            <u/>
            <sz val="9"/>
            <color indexed="81"/>
            <rFont val="Tahoma"/>
            <family val="2"/>
          </rPr>
          <t>Sarah Cook said:</t>
        </r>
        <r>
          <rPr>
            <sz val="9"/>
            <color indexed="81"/>
            <rFont val="Tahoma"/>
            <family val="2"/>
          </rPr>
          <t xml:space="preserve"> Crystal (flufenacet + pendimathalin) + DFF pre-em within 48 hrs drilling
</t>
        </r>
        <r>
          <rPr>
            <u/>
            <sz val="9"/>
            <color indexed="81"/>
            <rFont val="Tahoma"/>
            <family val="2"/>
          </rPr>
          <t>10 yrs mgmt history:</t>
        </r>
        <r>
          <rPr>
            <b/>
            <sz val="9"/>
            <color indexed="81"/>
            <rFont val="Tahoma"/>
            <family val="2"/>
          </rPr>
          <t xml:space="preserve"> </t>
        </r>
        <r>
          <rPr>
            <sz val="9"/>
            <color indexed="81"/>
            <rFont val="Tahoma"/>
            <family val="2"/>
          </rPr>
          <t xml:space="preserve">the most common h1 actives are flufenacet + pendimethalin (e.g. Crystal) and often in tank mix with more pendimethalin.
</t>
        </r>
        <r>
          <rPr>
            <u/>
            <sz val="9"/>
            <color indexed="81"/>
            <rFont val="Tahoma"/>
            <family val="2"/>
          </rPr>
          <t>2012-2016 mgmt history:</t>
        </r>
        <r>
          <rPr>
            <i/>
            <sz val="9"/>
            <color indexed="81"/>
            <rFont val="Tahoma"/>
            <family val="2"/>
          </rPr>
          <t xml:space="preserve"> </t>
        </r>
        <r>
          <rPr>
            <sz val="9"/>
            <color indexed="81"/>
            <rFont val="Tahoma"/>
            <family val="2"/>
          </rPr>
          <t xml:space="preserve">farmers are changing herbicide slightly: looking at herbicide 1 from farm history  (for h1 application in Sep, Oct or Nov), just over half of applications are flufenacet + diflufenican (e.g. Liberator), and over 50% </t>
        </r>
        <r>
          <rPr>
            <u/>
            <sz val="9"/>
            <color indexed="81"/>
            <rFont val="Tahoma"/>
            <family val="2"/>
          </rPr>
          <t>don't</t>
        </r>
        <r>
          <rPr>
            <sz val="9"/>
            <color indexed="81"/>
            <rFont val="Tahoma"/>
            <family val="2"/>
          </rPr>
          <t xml:space="preserve"> use a third active in tank mix.
However, where flufenacet and pendimethalin are used (e.g. Crystal) it's almost always in a tank mix with diflufenican (DFF). Flufenacet and pendimethalin used in just under 50% of recent cases.
</t>
        </r>
        <r>
          <rPr>
            <b/>
            <u/>
            <sz val="9"/>
            <color indexed="81"/>
            <rFont val="Tahoma"/>
            <family val="2"/>
          </rPr>
          <t xml:space="preserve">
Herbicide 2</t>
        </r>
        <r>
          <rPr>
            <sz val="9"/>
            <color indexed="81"/>
            <rFont val="Tahoma"/>
            <family val="2"/>
          </rPr>
          <t xml:space="preserve">: 
</t>
        </r>
        <r>
          <rPr>
            <u/>
            <sz val="9"/>
            <color indexed="81"/>
            <rFont val="Tahoma"/>
            <family val="2"/>
          </rPr>
          <t>Sarah Cook said:</t>
        </r>
        <r>
          <rPr>
            <sz val="9"/>
            <color indexed="81"/>
            <rFont val="Tahoma"/>
            <family val="2"/>
          </rPr>
          <t xml:space="preserve"> Atlantis + pendimethalin
</t>
        </r>
        <r>
          <rPr>
            <u/>
            <sz val="9"/>
            <color indexed="81"/>
            <rFont val="Tahoma"/>
            <family val="2"/>
          </rPr>
          <t>10 yrs mgmt history:</t>
        </r>
        <r>
          <rPr>
            <sz val="9"/>
            <color indexed="81"/>
            <rFont val="Tahoma"/>
            <family val="2"/>
          </rPr>
          <t xml:space="preserve"> for ww, most common actives in herbicide 2 from farm history (for h2 application in Mar or Apr) are Mesosulfuron-methyl &amp; Iodosulfuron-methyl-sodium (e.g. Atlantis). </t>
        </r>
        <r>
          <rPr>
            <b/>
            <sz val="9"/>
            <color indexed="81"/>
            <rFont val="Tahoma"/>
            <family val="2"/>
          </rPr>
          <t xml:space="preserve">Mostly, our farmers have just been using Atlantis and not adding pendimethalin. 
</t>
        </r>
        <r>
          <rPr>
            <u/>
            <sz val="9"/>
            <color indexed="81"/>
            <rFont val="Tahoma"/>
            <family val="2"/>
          </rPr>
          <t>2012-2016 mgmt history:</t>
        </r>
        <r>
          <rPr>
            <sz val="9"/>
            <color indexed="81"/>
            <rFont val="Tahoma"/>
            <family val="2"/>
          </rPr>
          <t xml:space="preserve"> In more recent years farmers are starting to add </t>
        </r>
        <r>
          <rPr>
            <b/>
            <sz val="9"/>
            <color indexed="81"/>
            <rFont val="Tahoma"/>
            <family val="2"/>
          </rPr>
          <t>diflufenican</t>
        </r>
        <r>
          <rPr>
            <sz val="9"/>
            <color indexed="81"/>
            <rFont val="Tahoma"/>
            <family val="2"/>
          </rPr>
          <t xml:space="preserve"> in tanx mixes with Atlantis.
</t>
        </r>
        <r>
          <rPr>
            <b/>
            <u/>
            <sz val="9"/>
            <color indexed="81"/>
            <rFont val="Tahoma"/>
            <family val="2"/>
          </rPr>
          <t xml:space="preserve">
OCTOBER</t>
        </r>
        <r>
          <rPr>
            <sz val="9"/>
            <color indexed="81"/>
            <rFont val="Tahoma"/>
            <family val="2"/>
          </rPr>
          <t xml:space="preserve">
Crystal is pendimethalin + flufenacet
</t>
        </r>
        <r>
          <rPr>
            <b/>
            <sz val="9"/>
            <color indexed="81"/>
            <rFont val="Tahoma"/>
            <family val="2"/>
          </rPr>
          <t xml:space="preserve">
Pendimethalin</t>
        </r>
        <r>
          <rPr>
            <sz val="9"/>
            <color indexed="81"/>
            <rFont val="Tahoma"/>
            <family val="2"/>
          </rPr>
          <t xml:space="preserve">
chem group: dinitroanilines
MOA: inhibits microtubule assembly. HRAC group K1
</t>
        </r>
        <r>
          <rPr>
            <b/>
            <sz val="9"/>
            <color indexed="81"/>
            <rFont val="Tahoma"/>
            <family val="2"/>
          </rPr>
          <t>Flufenacet</t>
        </r>
        <r>
          <rPr>
            <sz val="9"/>
            <color indexed="81"/>
            <rFont val="Tahoma"/>
            <family val="2"/>
          </rPr>
          <t xml:space="preserve">
chem group: oxyacetamide. 
MOA: Selective herbicide with meristematic activity. Inhibition of VLCFA (inhibition of cell division). HRAC K3
</t>
        </r>
        <r>
          <rPr>
            <b/>
            <sz val="9"/>
            <color indexed="81"/>
            <rFont val="Tahoma"/>
            <family val="2"/>
          </rPr>
          <t>DFF = Diflufenican</t>
        </r>
        <r>
          <rPr>
            <sz val="9"/>
            <color indexed="81"/>
            <rFont val="Tahoma"/>
            <family val="2"/>
          </rPr>
          <t xml:space="preserve">
chem group: piridincarboxamides.
MOA: Bleachers: inhibitors of carotene biosynthesis (PDS). HRAC group F1
</t>
        </r>
        <r>
          <rPr>
            <b/>
            <u/>
            <sz val="9"/>
            <color indexed="81"/>
            <rFont val="Tahoma"/>
            <family val="2"/>
          </rPr>
          <t xml:space="preserve">MARCH
</t>
        </r>
        <r>
          <rPr>
            <sz val="9"/>
            <color indexed="81"/>
            <rFont val="Tahoma"/>
            <family val="2"/>
          </rPr>
          <t xml:space="preserve">
</t>
        </r>
        <r>
          <rPr>
            <b/>
            <sz val="9"/>
            <color indexed="81"/>
            <rFont val="Tahoma"/>
            <family val="2"/>
          </rPr>
          <t>Atlantis</t>
        </r>
        <r>
          <rPr>
            <sz val="9"/>
            <color indexed="81"/>
            <rFont val="Tahoma"/>
            <family val="2"/>
          </rPr>
          <t xml:space="preserve"> (Mesosulfuron-methyl &amp; Iodosulfuron-methyl-sodium) 
Recorded resistance.
chem group: sulfonylurea
MOA: ALS inhibitor. Inhibits plant amino acid synthesis - acetohydroxyacid synthase AHAS. HRAC group B
</t>
        </r>
        <r>
          <rPr>
            <b/>
            <sz val="9"/>
            <color indexed="81"/>
            <rFont val="Tahoma"/>
            <family val="2"/>
          </rPr>
          <t>Pendimethalin</t>
        </r>
        <r>
          <rPr>
            <sz val="9"/>
            <color indexed="81"/>
            <rFont val="Tahoma"/>
            <family val="2"/>
          </rPr>
          <t xml:space="preserve">
chem group: dinitroanilines
MOA: inhibits microtubule assembly. HRAC group K1</t>
        </r>
      </text>
    </comment>
    <comment ref="G10" authorId="20" shapeId="0" xr:uid="{83B799AA-E5DB-428B-B476-802227074CF9}">
      <text>
        <r>
          <rPr>
            <b/>
            <u/>
            <sz val="9"/>
            <color indexed="81"/>
            <rFont val="Tahoma"/>
            <family val="2"/>
          </rPr>
          <t>Herbicide 1</t>
        </r>
        <r>
          <rPr>
            <sz val="9"/>
            <color indexed="81"/>
            <rFont val="Tahoma"/>
            <family val="2"/>
          </rPr>
          <t xml:space="preserve">:
</t>
        </r>
        <r>
          <rPr>
            <u/>
            <sz val="9"/>
            <color indexed="81"/>
            <rFont val="Tahoma"/>
            <family val="2"/>
          </rPr>
          <t>Sarah Cook said:</t>
        </r>
        <r>
          <rPr>
            <sz val="9"/>
            <color indexed="81"/>
            <rFont val="Tahoma"/>
            <family val="2"/>
          </rPr>
          <t xml:space="preserve"> Crystal (flufenacet + pendimathalin) + DFF pre-em within 48 hrs drilling
</t>
        </r>
        <r>
          <rPr>
            <u/>
            <sz val="9"/>
            <color indexed="81"/>
            <rFont val="Tahoma"/>
            <family val="2"/>
          </rPr>
          <t>10 yrs mgmt history:</t>
        </r>
        <r>
          <rPr>
            <b/>
            <sz val="9"/>
            <color indexed="81"/>
            <rFont val="Tahoma"/>
            <family val="2"/>
          </rPr>
          <t xml:space="preserve"> </t>
        </r>
        <r>
          <rPr>
            <sz val="9"/>
            <color indexed="81"/>
            <rFont val="Tahoma"/>
            <family val="2"/>
          </rPr>
          <t xml:space="preserve">the most common h1 actives are flufenacet + pendimethalin (e.g. Crystal) and often in tank mix with more pendimethalin.
</t>
        </r>
        <r>
          <rPr>
            <u/>
            <sz val="9"/>
            <color indexed="81"/>
            <rFont val="Tahoma"/>
            <family val="2"/>
          </rPr>
          <t>2012-2016 mgmt history:</t>
        </r>
        <r>
          <rPr>
            <i/>
            <sz val="9"/>
            <color indexed="81"/>
            <rFont val="Tahoma"/>
            <family val="2"/>
          </rPr>
          <t xml:space="preserve"> </t>
        </r>
        <r>
          <rPr>
            <sz val="9"/>
            <color indexed="81"/>
            <rFont val="Tahoma"/>
            <family val="2"/>
          </rPr>
          <t xml:space="preserve">farmers are changing herbicide slightly: looking at herbicide 1 from farm history  (for h1 application in Sep, Oct or Nov), just over half of applications are flufenacet + diflufenican (e.g. Liberator), and over 50% </t>
        </r>
        <r>
          <rPr>
            <u/>
            <sz val="9"/>
            <color indexed="81"/>
            <rFont val="Tahoma"/>
            <family val="2"/>
          </rPr>
          <t>don't</t>
        </r>
        <r>
          <rPr>
            <sz val="9"/>
            <color indexed="81"/>
            <rFont val="Tahoma"/>
            <family val="2"/>
          </rPr>
          <t xml:space="preserve"> use a third active in tank mix.
However, where flufenacet and pendimethalin are used (e.g. Crystal) it's almost always in a tank mix with diflufenican (DFF). Flufenacet and pendimethalin used in just under 50% of recent cases.
</t>
        </r>
        <r>
          <rPr>
            <b/>
            <u/>
            <sz val="9"/>
            <color indexed="81"/>
            <rFont val="Tahoma"/>
            <family val="2"/>
          </rPr>
          <t xml:space="preserve">
Herbicide 2</t>
        </r>
        <r>
          <rPr>
            <sz val="9"/>
            <color indexed="81"/>
            <rFont val="Tahoma"/>
            <family val="2"/>
          </rPr>
          <t xml:space="preserve">: 
</t>
        </r>
        <r>
          <rPr>
            <u/>
            <sz val="9"/>
            <color indexed="81"/>
            <rFont val="Tahoma"/>
            <family val="2"/>
          </rPr>
          <t>Sarah Cook said:</t>
        </r>
        <r>
          <rPr>
            <sz val="9"/>
            <color indexed="81"/>
            <rFont val="Tahoma"/>
            <family val="2"/>
          </rPr>
          <t xml:space="preserve"> Atlantis + pendimethalin
</t>
        </r>
        <r>
          <rPr>
            <u/>
            <sz val="9"/>
            <color indexed="81"/>
            <rFont val="Tahoma"/>
            <family val="2"/>
          </rPr>
          <t>10 yrs mgmt history:</t>
        </r>
        <r>
          <rPr>
            <sz val="9"/>
            <color indexed="81"/>
            <rFont val="Tahoma"/>
            <family val="2"/>
          </rPr>
          <t xml:space="preserve"> for ww, most common actives in herbicide 2 from farm history (for h2 application in Mar or Apr) are Mesosulfuron-methyl &amp; Iodosulfuron-methyl-sodium (e.g. Atlantis). </t>
        </r>
        <r>
          <rPr>
            <b/>
            <sz val="9"/>
            <color indexed="81"/>
            <rFont val="Tahoma"/>
            <family val="2"/>
          </rPr>
          <t xml:space="preserve">Mostly, our farmers have just been using Atlantis and not adding pendimethalin. 
</t>
        </r>
        <r>
          <rPr>
            <u/>
            <sz val="9"/>
            <color indexed="81"/>
            <rFont val="Tahoma"/>
            <family val="2"/>
          </rPr>
          <t>2012-2016 mgmt history:</t>
        </r>
        <r>
          <rPr>
            <sz val="9"/>
            <color indexed="81"/>
            <rFont val="Tahoma"/>
            <family val="2"/>
          </rPr>
          <t xml:space="preserve"> In more recent years farmers are starting to add </t>
        </r>
        <r>
          <rPr>
            <b/>
            <sz val="9"/>
            <color indexed="81"/>
            <rFont val="Tahoma"/>
            <family val="2"/>
          </rPr>
          <t>diflufenican</t>
        </r>
        <r>
          <rPr>
            <sz val="9"/>
            <color indexed="81"/>
            <rFont val="Tahoma"/>
            <family val="2"/>
          </rPr>
          <t xml:space="preserve"> in tanx mixes with Atlantis.
</t>
        </r>
        <r>
          <rPr>
            <b/>
            <u/>
            <sz val="9"/>
            <color indexed="81"/>
            <rFont val="Tahoma"/>
            <family val="2"/>
          </rPr>
          <t xml:space="preserve">
OCTOBER</t>
        </r>
        <r>
          <rPr>
            <sz val="9"/>
            <color indexed="81"/>
            <rFont val="Tahoma"/>
            <family val="2"/>
          </rPr>
          <t xml:space="preserve">
Crystal is pendimethalin + flufenacet
</t>
        </r>
        <r>
          <rPr>
            <b/>
            <sz val="9"/>
            <color indexed="81"/>
            <rFont val="Tahoma"/>
            <family val="2"/>
          </rPr>
          <t xml:space="preserve">
Pendimethalin</t>
        </r>
        <r>
          <rPr>
            <sz val="9"/>
            <color indexed="81"/>
            <rFont val="Tahoma"/>
            <family val="2"/>
          </rPr>
          <t xml:space="preserve">
chem group: dinitroanilines
MOA: inhibits microtubule assembly. HRAC group K1
</t>
        </r>
        <r>
          <rPr>
            <b/>
            <sz val="9"/>
            <color indexed="81"/>
            <rFont val="Tahoma"/>
            <family val="2"/>
          </rPr>
          <t>Flufenacet</t>
        </r>
        <r>
          <rPr>
            <sz val="9"/>
            <color indexed="81"/>
            <rFont val="Tahoma"/>
            <family val="2"/>
          </rPr>
          <t xml:space="preserve">
chem group: oxyacetamide. 
MOA: Selective herbicide with meristematic activity. Inhibition of VLCFA (inhibition of cell division). HRAC K3
</t>
        </r>
        <r>
          <rPr>
            <b/>
            <sz val="9"/>
            <color indexed="81"/>
            <rFont val="Tahoma"/>
            <family val="2"/>
          </rPr>
          <t>DFF = Diflufenican</t>
        </r>
        <r>
          <rPr>
            <sz val="9"/>
            <color indexed="81"/>
            <rFont val="Tahoma"/>
            <family val="2"/>
          </rPr>
          <t xml:space="preserve">
chem group: piridincarboxamides.
MOA: Bleachers: inhibitors of carotene biosynthesis (PDS). HRAC group F1
</t>
        </r>
        <r>
          <rPr>
            <b/>
            <u/>
            <sz val="9"/>
            <color indexed="81"/>
            <rFont val="Tahoma"/>
            <family val="2"/>
          </rPr>
          <t xml:space="preserve">MARCH
</t>
        </r>
        <r>
          <rPr>
            <sz val="9"/>
            <color indexed="81"/>
            <rFont val="Tahoma"/>
            <family val="2"/>
          </rPr>
          <t xml:space="preserve">
</t>
        </r>
        <r>
          <rPr>
            <b/>
            <sz val="9"/>
            <color indexed="81"/>
            <rFont val="Tahoma"/>
            <family val="2"/>
          </rPr>
          <t>Atlantis</t>
        </r>
        <r>
          <rPr>
            <sz val="9"/>
            <color indexed="81"/>
            <rFont val="Tahoma"/>
            <family val="2"/>
          </rPr>
          <t xml:space="preserve"> (Mesosulfuron-methyl &amp; Iodosulfuron-methyl-sodium) 
Recorded resistance.
chem group: sulfonylurea
MOA: ALS inhibitor. Inhibits plant amino acid synthesis - acetohydroxyacid synthase AHAS. HRAC group B
</t>
        </r>
        <r>
          <rPr>
            <b/>
            <sz val="9"/>
            <color indexed="81"/>
            <rFont val="Tahoma"/>
            <family val="2"/>
          </rPr>
          <t>Pendimethalin</t>
        </r>
        <r>
          <rPr>
            <sz val="9"/>
            <color indexed="81"/>
            <rFont val="Tahoma"/>
            <family val="2"/>
          </rPr>
          <t xml:space="preserve">
chem group: dinitroanilines
MOA: inhibits microtubule assembly. HRAC group K1</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<sst xmlns="http://schemas.openxmlformats.org/spreadsheetml/2006/main" count="2347" uniqueCount="350">
  <si>
    <t>BG_strat_name</t>
  </si>
  <si>
    <t>crop</t>
  </si>
  <si>
    <t>strat_info</t>
  </si>
  <si>
    <t>sowing</t>
  </si>
  <si>
    <t>tillage</t>
  </si>
  <si>
    <t>glyphosate</t>
  </si>
  <si>
    <t>glyphosate_&gt;1</t>
  </si>
  <si>
    <t>glyphosate_&gt;2</t>
  </si>
  <si>
    <t>glyphosate_&gt;3</t>
  </si>
  <si>
    <t>BG_herbicide</t>
  </si>
  <si>
    <t>BG_herbicide_&gt;1</t>
  </si>
  <si>
    <t>BG_herbicide_&gt;2</t>
  </si>
  <si>
    <t>BG_herbicide_&gt;3</t>
  </si>
  <si>
    <t>BG_herbicide_&gt;4</t>
  </si>
  <si>
    <t>pesticide</t>
  </si>
  <si>
    <t>fertiliser</t>
  </si>
  <si>
    <t>yes</t>
  </si>
  <si>
    <t>no</t>
  </si>
  <si>
    <t>HDHR_N_all</t>
  </si>
  <si>
    <t>HDHR_C_hm</t>
  </si>
  <si>
    <t>HDHR_C_l</t>
  </si>
  <si>
    <t>HDHR_E_hm</t>
  </si>
  <si>
    <t>HDHR_E_l</t>
  </si>
  <si>
    <t>LDHR_N_hm</t>
  </si>
  <si>
    <t>LDHR_N_l</t>
  </si>
  <si>
    <t>LDHR_C_all</t>
  </si>
  <si>
    <t>LDHR_E_hm</t>
  </si>
  <si>
    <t>LDHR_E_l</t>
  </si>
  <si>
    <t>LDLR_N_hm</t>
  </si>
  <si>
    <t>LDLR_N_l</t>
  </si>
  <si>
    <t>LDLR_C_hm</t>
  </si>
  <si>
    <t>LDLR_C_l</t>
  </si>
  <si>
    <t>LDLR_E_all</t>
  </si>
  <si>
    <t>High density, high resistance</t>
  </si>
  <si>
    <t>Region:</t>
  </si>
  <si>
    <t>North
all soils</t>
  </si>
  <si>
    <t>Central
heavy soil</t>
  </si>
  <si>
    <t>Central
light soil</t>
  </si>
  <si>
    <t>East
heavy soil</t>
  </si>
  <si>
    <t>East
light soil</t>
  </si>
  <si>
    <t>(click region to go straight there)</t>
  </si>
  <si>
    <t>Code:</t>
  </si>
  <si>
    <t>ff.1, ff.2</t>
  </si>
  <si>
    <t>ff.3</t>
  </si>
  <si>
    <t>ff.4</t>
  </si>
  <si>
    <t>ff.5</t>
  </si>
  <si>
    <t>ff.6</t>
  </si>
  <si>
    <r>
      <t xml:space="preserve">ff.1 &amp; ff.2 </t>
    </r>
    <r>
      <rPr>
        <sz val="12"/>
        <color theme="4" tint="-0.249977111117893"/>
        <rFont val="Calibri"/>
        <family val="2"/>
        <scheme val="minor"/>
      </rPr>
      <t>(ff.1 &amp; ff.4 / Aii &amp; Aii.i)</t>
    </r>
  </si>
  <si>
    <t>Peter Gadd, Richard Wainwright, Will Staunton (Richard Hull) - North, heavy/medium soils. Same rotation on light soils.</t>
  </si>
  <si>
    <r>
      <t xml:space="preserve">NORTHERN REGIONS
</t>
    </r>
    <r>
      <rPr>
        <sz val="11"/>
        <color theme="0"/>
        <rFont val="Calibri"/>
        <family val="2"/>
        <scheme val="minor"/>
      </rPr>
      <t>Heavy/medium soil - use for light soil too</t>
    </r>
  </si>
  <si>
    <t>year</t>
  </si>
  <si>
    <t>drill date</t>
  </si>
  <si>
    <t xml:space="preserve">seedrate </t>
  </si>
  <si>
    <t xml:space="preserve">established plant population </t>
  </si>
  <si>
    <t>row spacing</t>
  </si>
  <si>
    <t xml:space="preserve">planting depth </t>
  </si>
  <si>
    <t>fertiliser type</t>
  </si>
  <si>
    <t xml:space="preserve">fertiliser rate </t>
  </si>
  <si>
    <t># fert spraying operations</t>
  </si>
  <si>
    <t>herbicide regime</t>
  </si>
  <si>
    <t># herb spraying operations</t>
  </si>
  <si>
    <t>total # herbicides</t>
  </si>
  <si>
    <t># actives</t>
  </si>
  <si>
    <t># autumn gly</t>
  </si>
  <si>
    <t>total BG herb</t>
  </si>
  <si>
    <t>total glyphosate</t>
  </si>
  <si>
    <t>back to top ↑</t>
  </si>
  <si>
    <t>(kg/ha)</t>
  </si>
  <si>
    <r>
      <t>(plants/m</t>
    </r>
    <r>
      <rPr>
        <vertAlign val="superscript"/>
        <sz val="10"/>
        <color theme="1"/>
        <rFont val="Calibri"/>
        <family val="2"/>
        <scheme val="minor"/>
      </rPr>
      <t>2</t>
    </r>
    <r>
      <rPr>
        <sz val="10"/>
        <color theme="1"/>
        <rFont val="Calibri"/>
        <family val="2"/>
        <scheme val="minor"/>
      </rPr>
      <t>)</t>
    </r>
  </si>
  <si>
    <t>(cm)</t>
  </si>
  <si>
    <t>(kg[N]/ha)</t>
  </si>
  <si>
    <t>l/ha</t>
  </si>
  <si>
    <t>18 month fallow</t>
  </si>
  <si>
    <t>August</t>
  </si>
  <si>
    <t>-</t>
  </si>
  <si>
    <t>regular light cultivation</t>
  </si>
  <si>
    <t>1. Glyphosate 360, 2 l/ha, in months 1-12
2. Glyphosate 360, 2 l/ha, in months 1-12
3. Glyphosate 360, 2 l/ha, in months 12-18
4. Glyphosate 360, 2 l/ha, in months 12-18
5. Patch spray with glyphosate 360, 2 l/ha - so make this 0.2l/ha to account for patch spraying</t>
  </si>
  <si>
    <t>mid April</t>
  </si>
  <si>
    <t>maize 2 units/ha
---
sOSR 4.8 kg/ha</t>
  </si>
  <si>
    <t>direct drill maize (or sOSR) into the fallow.</t>
  </si>
  <si>
    <t>ammonium nitrate 35%N</t>
  </si>
  <si>
    <t>100 maize 
(120 sOSR)</t>
  </si>
  <si>
    <t>1. Glyphosate 360, 2 l/ha, in autumn at end of 18 month fallow
2. Glyphosate 360, 2 l/ha, in autumn at end of 18 month fallow
3. Patch spray with glyphosate 360, 2 l/ha - so make this 0.2l/ha to account for patch spraying</t>
  </si>
  <si>
    <t>spring barley</t>
  </si>
  <si>
    <t>March</t>
  </si>
  <si>
    <t>1. Glyphosate 360, 2 l/ha, on stale seedbed
2. Glyphosate 360, 2 l/ha, on stale seedbed
3. Pre-em tank mix: 
    Crystal (60 g/l flufenacet, 300 g/l pendimethalin) 2 l/ha + 
    Defy (800 g/l prosulfocarb) 2 l/ha
4. Patch spray with glyphosate 360, 2 l/ha - so make this 0.2l/ha to account for patch spraying</t>
  </si>
  <si>
    <t>winter wheat</t>
  </si>
  <si>
    <t>mid- to late-October</t>
  </si>
  <si>
    <t>disc stale seedbed.
No-till / direct drilled.</t>
  </si>
  <si>
    <r>
      <t xml:space="preserve">1. Glyphosate 360, 2 l/ha, on stale seedbed
2. Glyphosate 360, 2 l/ha, on stale seedbed
3. Pre-em at drilling: Avadex XL (15% w/w tri-allate) 15kg/ha (= </t>
    </r>
    <r>
      <rPr>
        <b/>
        <sz val="10"/>
        <color theme="1"/>
        <rFont val="Calibri"/>
        <family val="2"/>
        <scheme val="minor"/>
      </rPr>
      <t>5</t>
    </r>
    <r>
      <rPr>
        <sz val="10"/>
        <color theme="1"/>
        <rFont val="Calibri"/>
        <family val="2"/>
        <scheme val="minor"/>
      </rPr>
      <t xml:space="preserve"> l/ha, see comment)
4. Pre-em, tank mix: 
    Crystal (60 g/l flufenacet, 300 g/l pendimethalin) </t>
    </r>
    <r>
      <rPr>
        <b/>
        <sz val="10"/>
        <color theme="1"/>
        <rFont val="Calibri"/>
        <family val="2"/>
        <scheme val="minor"/>
      </rPr>
      <t>4</t>
    </r>
    <r>
      <rPr>
        <sz val="10"/>
        <color theme="1"/>
        <rFont val="Calibri"/>
        <family val="2"/>
        <scheme val="minor"/>
      </rPr>
      <t xml:space="preserve"> l/ha + 
    Liberator (400 g/l flufenacet, 100 g/l diflufenican) </t>
    </r>
    <r>
      <rPr>
        <b/>
        <sz val="10"/>
        <color theme="1"/>
        <rFont val="Calibri"/>
        <family val="2"/>
        <scheme val="minor"/>
      </rPr>
      <t>0.3</t>
    </r>
    <r>
      <rPr>
        <sz val="10"/>
        <color theme="1"/>
        <rFont val="Calibri"/>
        <family val="2"/>
        <scheme val="minor"/>
      </rPr>
      <t xml:space="preserve"> l/ha
5. Patch spray with glyphosate 360, 2 l/ha - so make this 0.2l/ha to account for patch spraying
</t>
    </r>
  </si>
  <si>
    <t>winter OSR</t>
  </si>
  <si>
    <t>late August</t>
  </si>
  <si>
    <t>direct drill into previous crop stubble - no-till / direct drilled.</t>
  </si>
  <si>
    <r>
      <t>1. Glyphosate 360,</t>
    </r>
    <r>
      <rPr>
        <sz val="10"/>
        <rFont val="Calibri"/>
        <family val="2"/>
        <scheme val="minor"/>
      </rPr>
      <t xml:space="preserve"> 2</t>
    </r>
    <r>
      <rPr>
        <sz val="10"/>
        <color theme="1"/>
        <rFont val="Calibri"/>
        <family val="2"/>
        <scheme val="minor"/>
      </rPr>
      <t xml:space="preserve"> l/ha, pre-drill
2. Centurion Max (120 g/l clethodim) 1 l/ha, late Sep / early Oct
3. Kerb 50WP (50% propyzamide, i.e. 500 g/l) 2.1 l/ha, mid Nov</t>
    </r>
  </si>
  <si>
    <t xml:space="preserve">disc stale seedbed.
No-till / direct drilled. </t>
  </si>
  <si>
    <r>
      <t xml:space="preserve">1. Glyphosate 360, 2 l/ha, on stale seedbed
2. Glyphosate 360, 2 l/ha, on stale seedbed
3. Pre-em at drilling: Avadex XL (15% w/w tri-allate) 15kg/ha (= </t>
    </r>
    <r>
      <rPr>
        <b/>
        <sz val="10"/>
        <rFont val="Calibri"/>
        <family val="2"/>
        <scheme val="minor"/>
      </rPr>
      <t>5</t>
    </r>
    <r>
      <rPr>
        <sz val="10"/>
        <rFont val="Calibri"/>
        <family val="2"/>
        <scheme val="minor"/>
      </rPr>
      <t xml:space="preserve"> l/ha, see comment)
4. Pre-em, tank mix: 
    Crystal (60 g/l flufenacet, 300 g/l pendimethalin) </t>
    </r>
    <r>
      <rPr>
        <b/>
        <sz val="10"/>
        <rFont val="Calibri"/>
        <family val="2"/>
        <scheme val="minor"/>
      </rPr>
      <t>4</t>
    </r>
    <r>
      <rPr>
        <sz val="10"/>
        <rFont val="Calibri"/>
        <family val="2"/>
        <scheme val="minor"/>
      </rPr>
      <t xml:space="preserve"> l/ha + 
    Liberator (400 g/l flufenacet, 100 g/l diflufenican) </t>
    </r>
    <r>
      <rPr>
        <b/>
        <sz val="10"/>
        <rFont val="Calibri"/>
        <family val="2"/>
        <scheme val="minor"/>
      </rPr>
      <t>0.3</t>
    </r>
    <r>
      <rPr>
        <sz val="10"/>
        <rFont val="Calibri"/>
        <family val="2"/>
        <scheme val="minor"/>
      </rPr>
      <t xml:space="preserve"> l/ha
5. Patch spray with glyphosate 360, 2 l/ha - so make this 0.2l/ha to account for patch spraying</t>
    </r>
  </si>
  <si>
    <r>
      <t xml:space="preserve">ff.3 </t>
    </r>
    <r>
      <rPr>
        <sz val="12"/>
        <color rgb="FF6B0F81"/>
        <rFont val="Calibri"/>
        <family val="2"/>
        <scheme val="minor"/>
      </rPr>
      <t>(ff.7 &amp; Aiii)</t>
    </r>
  </si>
  <si>
    <t>David Brightman, Rob Fox, Tom Allen-Stevens (Laura Crook) - Warwicks/Oxon, heavy soil</t>
  </si>
  <si>
    <r>
      <t xml:space="preserve">CENTRAL REGIONS
</t>
    </r>
    <r>
      <rPr>
        <sz val="11"/>
        <color theme="0"/>
        <rFont val="Calibri"/>
        <family val="2"/>
        <scheme val="minor"/>
      </rPr>
      <t>Heavy soil</t>
    </r>
  </si>
  <si>
    <t>Black-grass herbicide regime</t>
  </si>
  <si>
    <r>
      <t xml:space="preserve">late Oct/ early Nov
</t>
    </r>
    <r>
      <rPr>
        <sz val="8"/>
        <color theme="1"/>
        <rFont val="Calibri"/>
        <family val="2"/>
        <scheme val="minor"/>
      </rPr>
      <t>(ECOMOD = October)</t>
    </r>
  </si>
  <si>
    <t>non-inversion (light cultivation)</t>
  </si>
  <si>
    <r>
      <t xml:space="preserve">1. Glyphosate 360, 3 l/ha, on stale seedbed 
2. Glyphosate 360, 3 l/ha, on stale seedbed
3. Glyphosate 360, 3 l/ha, on stale seedbed
4. Pre-em at drilling, tank mix:
    Liberator (400 g/l flufenacet, 100 g/l diflufenican) </t>
    </r>
    <r>
      <rPr>
        <b/>
        <sz val="10"/>
        <color theme="1"/>
        <rFont val="Calibri"/>
        <family val="2"/>
        <scheme val="minor"/>
      </rPr>
      <t>0.6</t>
    </r>
    <r>
      <rPr>
        <sz val="10"/>
        <color theme="1"/>
        <rFont val="Calibri"/>
        <family val="2"/>
        <scheme val="minor"/>
      </rPr>
      <t xml:space="preserve"> l/ha + 
    Crystal (60 g/l flufenacet, 300 g/l pendimethalin) </t>
    </r>
    <r>
      <rPr>
        <b/>
        <sz val="10"/>
        <color theme="1"/>
        <rFont val="Calibri"/>
        <family val="2"/>
        <scheme val="minor"/>
      </rPr>
      <t>4</t>
    </r>
    <r>
      <rPr>
        <sz val="10"/>
        <color theme="1"/>
        <rFont val="Calibri"/>
        <family val="2"/>
        <scheme val="minor"/>
      </rPr>
      <t xml:space="preserve"> l/ha
5. Pre-em at drilling: Avadex XL (15% w/w tri-allate) 15 kg/ha (= </t>
    </r>
    <r>
      <rPr>
        <b/>
        <sz val="10"/>
        <color theme="1"/>
        <rFont val="Calibri"/>
        <family val="2"/>
        <scheme val="minor"/>
      </rPr>
      <t>5</t>
    </r>
    <r>
      <rPr>
        <sz val="10"/>
        <color theme="1"/>
        <rFont val="Calibri"/>
        <family val="2"/>
        <scheme val="minor"/>
      </rPr>
      <t xml:space="preserve"> l/ha, see comment)
6. Post-em tank mix:
    Liberator (400 g/l flufenacet, 100 g/l diflufenican) </t>
    </r>
    <r>
      <rPr>
        <b/>
        <sz val="10"/>
        <color theme="1"/>
        <rFont val="Calibri"/>
        <family val="2"/>
        <scheme val="minor"/>
      </rPr>
      <t>0.3</t>
    </r>
    <r>
      <rPr>
        <sz val="10"/>
        <color theme="1"/>
        <rFont val="Calibri"/>
        <family val="2"/>
        <scheme val="minor"/>
      </rPr>
      <t xml:space="preserve"> l/ha + 
    Defy (800 g/l prosulfocarb) </t>
    </r>
    <r>
      <rPr>
        <b/>
        <sz val="10"/>
        <color theme="1"/>
        <rFont val="Calibri"/>
        <family val="2"/>
        <scheme val="minor"/>
      </rPr>
      <t>2</t>
    </r>
    <r>
      <rPr>
        <sz val="10"/>
        <color theme="1"/>
        <rFont val="Calibri"/>
        <family val="2"/>
        <scheme val="minor"/>
      </rPr>
      <t xml:space="preserve"> l/ha
7. Patch spray with glyphosate 360, 3 l/ha - so make this 0.3l/ha to account for patch spraying</t>
    </r>
  </si>
  <si>
    <t>April</t>
  </si>
  <si>
    <t>1. Glyphosate 360, 3 l/ha, on stale seedbed 
2. Glyphosate 360, 3 l/ha, on stale seedbed
3. Glyphosate 360, 3 l/ha, on stale seedbed
4. Glyphosate 360, 3 l/ha, on stale seedbed
5. Pre-em at drilling: Liberator (400 g/l flufenacet, 100 g/l diflufenican) 0.4 l/ha
6. Patch spray with glyphosate 360, 3 l/ha - so make this 0.3l/ha to account for patch spraying</t>
  </si>
  <si>
    <t>spring beans</t>
  </si>
  <si>
    <t>1. Glyphosate 360, 3 l/ha, on stale seedbed 
2. Glyphosate 360, 3 l/ha, on stale seedbed
3. Glyphosate 360, 3 l/ha, on stale seedbed
4. Glyphosate 360, 3 l/ha, on stale seedbed
5. Pre-em at drilling: Nirvana  (250 g/l pendimethalin, 16.7 g/l imazamox) 4 l/ha
6. Patch spray with glyphosate 360, 3 l/ha - so make this 0.3l/ha to account for patch spraying</t>
  </si>
  <si>
    <r>
      <t xml:space="preserve">1. Glyphosate 360, 3 l/ha, on stale seedbed 
2. Pre-em at drilling, tank mix:
    Liberator (400 g/l flufenacet, 100 g/l diflufenican) </t>
    </r>
    <r>
      <rPr>
        <b/>
        <sz val="10"/>
        <color theme="1"/>
        <rFont val="Calibri"/>
        <family val="2"/>
        <scheme val="minor"/>
      </rPr>
      <t>0.6</t>
    </r>
    <r>
      <rPr>
        <sz val="10"/>
        <color theme="1"/>
        <rFont val="Calibri"/>
        <family val="2"/>
        <scheme val="minor"/>
      </rPr>
      <t xml:space="preserve"> l/ha + 
    Crystal (60 g/l flufenacet, 300 g/l pendimethalin) </t>
    </r>
    <r>
      <rPr>
        <b/>
        <sz val="10"/>
        <color theme="1"/>
        <rFont val="Calibri"/>
        <family val="2"/>
        <scheme val="minor"/>
      </rPr>
      <t>4</t>
    </r>
    <r>
      <rPr>
        <sz val="10"/>
        <color theme="1"/>
        <rFont val="Calibri"/>
        <family val="2"/>
        <scheme val="minor"/>
      </rPr>
      <t xml:space="preserve"> l/ha
3. Pre-em at drilling: Avadex XL (15% w/w tri-allate) 15 kg/ha (= </t>
    </r>
    <r>
      <rPr>
        <b/>
        <sz val="10"/>
        <color theme="1"/>
        <rFont val="Calibri"/>
        <family val="2"/>
        <scheme val="minor"/>
      </rPr>
      <t xml:space="preserve">5 </t>
    </r>
    <r>
      <rPr>
        <sz val="10"/>
        <color theme="1"/>
        <rFont val="Calibri"/>
        <family val="2"/>
        <scheme val="minor"/>
      </rPr>
      <t>l/ha, see comment)
4. Post-em tank mix:
    Liberator (400 g/l flufenacet, 100 g/l diflufenican)</t>
    </r>
    <r>
      <rPr>
        <b/>
        <sz val="10"/>
        <color theme="1"/>
        <rFont val="Calibri"/>
        <family val="2"/>
        <scheme val="minor"/>
      </rPr>
      <t xml:space="preserve"> 0.3</t>
    </r>
    <r>
      <rPr>
        <sz val="10"/>
        <color theme="1"/>
        <rFont val="Calibri"/>
        <family val="2"/>
        <scheme val="minor"/>
      </rPr>
      <t xml:space="preserve"> l/ha + 
    Defy (800 g/l prosulfocarb) </t>
    </r>
    <r>
      <rPr>
        <b/>
        <sz val="10"/>
        <color theme="1"/>
        <rFont val="Calibri"/>
        <family val="2"/>
        <scheme val="minor"/>
      </rPr>
      <t>2</t>
    </r>
    <r>
      <rPr>
        <sz val="10"/>
        <color theme="1"/>
        <rFont val="Calibri"/>
        <family val="2"/>
        <scheme val="minor"/>
      </rPr>
      <t xml:space="preserve"> l/ha
5. Patch spray with glyphosate 360, 3 l/ha - so make this 0.3l/ha to account for patch spraying</t>
    </r>
  </si>
  <si>
    <t>mid-late August</t>
  </si>
  <si>
    <t>direct drill</t>
  </si>
  <si>
    <t>1. Sultan 50 SC (500 g/l metazachlor) 1.5 l/ha
2. Centurion Max (120 g/l clethodim) 1 l/ha, mid Sep
3. Kerb 50WP (50% propyzamide, i.e. 500 g/l) 1 l/ha, mid Nov
4. Patch spray late Nov with Crawler (600 g/kg carbetamide) 3 kg/ha - so make this 0.3l/ha to 
    account for patch spraying</t>
  </si>
  <si>
    <r>
      <t xml:space="preserve">ff.4 </t>
    </r>
    <r>
      <rPr>
        <sz val="12"/>
        <color rgb="FF6B0F81"/>
        <rFont val="Calibri"/>
        <family val="2"/>
        <scheme val="minor"/>
      </rPr>
      <t>(ff.10 &amp; Aiii.i)</t>
    </r>
  </si>
  <si>
    <t>adapted from the above</t>
  </si>
  <si>
    <r>
      <t xml:space="preserve">CENTRAL REGIONS
</t>
    </r>
    <r>
      <rPr>
        <sz val="11"/>
        <color theme="0"/>
        <rFont val="Calibri"/>
        <family val="2"/>
        <scheme val="minor"/>
      </rPr>
      <t>Light soil</t>
    </r>
  </si>
  <si>
    <t>1. Glyphosate 360, 3 l/ha, on stale seedbed 
2. Glyphosate 360, 3 l/ha, on stale seedbed
3. Glyphosate 360, 3 l/ha, on stale seedbed
4. Glyphosate 360, 3 l/ha, on stale seedbed
5. Pre-em at drilling: Liberator (400 g/l flufenacet, 100 g/l diflufenican) 0.4 l/ha
6. Patch spray with glyphosate 360, 3 l/ha</t>
  </si>
  <si>
    <t>peas</t>
  </si>
  <si>
    <t>mid-March</t>
  </si>
  <si>
    <t>disc stale seedbed, spring plough</t>
  </si>
  <si>
    <t>1. Glyphosate 360, 3 l/ha, on stale seedbed 
2. Glyphosate 360, 3 l/ha, on stale seedbed
3. Glyphosate 360, 3 l/ha, on stale seedbed
4. Glyphosate 360, 3 l/ha, on stale seedbed
5. Pre-em at drilling: Nirvana  (250 g/l pendimethalin, 16.7 g/l imazamox) 4 l/ha
6. Patch spray with glyphosate 360, 3 l/ha - so make this 0.3l/ha to 
    account for patch spraying</t>
  </si>
  <si>
    <r>
      <t xml:space="preserve">1. Glyphosate 360, 3 l/ha, on stale seedbed 
2. Pre-em at drilling, tank mix:
    Liberator (400 g/l flufenacet, 100 g/l diflufenican) </t>
    </r>
    <r>
      <rPr>
        <b/>
        <sz val="10"/>
        <color theme="1"/>
        <rFont val="Calibri"/>
        <family val="2"/>
        <scheme val="minor"/>
      </rPr>
      <t>0.6</t>
    </r>
    <r>
      <rPr>
        <sz val="10"/>
        <color theme="1"/>
        <rFont val="Calibri"/>
        <family val="2"/>
        <scheme val="minor"/>
      </rPr>
      <t xml:space="preserve"> l/ha + 
    Crystal (60 g/l flufenacet, 300 g/l pendimethalin)</t>
    </r>
    <r>
      <rPr>
        <b/>
        <sz val="10"/>
        <color theme="1"/>
        <rFont val="Calibri"/>
        <family val="2"/>
        <scheme val="minor"/>
      </rPr>
      <t xml:space="preserve"> 4</t>
    </r>
    <r>
      <rPr>
        <sz val="10"/>
        <color theme="1"/>
        <rFont val="Calibri"/>
        <family val="2"/>
        <scheme val="minor"/>
      </rPr>
      <t xml:space="preserve"> l/ha
3. Pre-em at drilling: Avadex XL (15% w/w tri-allate) 15kg/ha (= </t>
    </r>
    <r>
      <rPr>
        <b/>
        <sz val="10"/>
        <color theme="1"/>
        <rFont val="Calibri"/>
        <family val="2"/>
        <scheme val="minor"/>
      </rPr>
      <t>5</t>
    </r>
    <r>
      <rPr>
        <sz val="10"/>
        <color theme="1"/>
        <rFont val="Calibri"/>
        <family val="2"/>
        <scheme val="minor"/>
      </rPr>
      <t xml:space="preserve"> l/ha, see comment)
4. Post-em tank mix:
    Liberator (400 g/l flufenacet, 100 g/l diflufenican) </t>
    </r>
    <r>
      <rPr>
        <b/>
        <sz val="10"/>
        <color theme="1"/>
        <rFont val="Calibri"/>
        <family val="2"/>
        <scheme val="minor"/>
      </rPr>
      <t xml:space="preserve">0.3 </t>
    </r>
    <r>
      <rPr>
        <sz val="10"/>
        <color theme="1"/>
        <rFont val="Calibri"/>
        <family val="2"/>
        <scheme val="minor"/>
      </rPr>
      <t xml:space="preserve">l/ha + 
    Defy (800 g/l prosulfocarb) </t>
    </r>
    <r>
      <rPr>
        <b/>
        <sz val="10"/>
        <color theme="1"/>
        <rFont val="Calibri"/>
        <family val="2"/>
        <scheme val="minor"/>
      </rPr>
      <t>2</t>
    </r>
    <r>
      <rPr>
        <sz val="10"/>
        <color theme="1"/>
        <rFont val="Calibri"/>
        <family val="2"/>
        <scheme val="minor"/>
      </rPr>
      <t xml:space="preserve"> l/ha
5. Patch spray with glyphosate 360, 3 l/ha - so make this 0.3l/ha to 
    account for patch spraying</t>
    </r>
  </si>
  <si>
    <t>1. Glyphosate 360, 3 l/ha, on stale seedbed 
2. Glyphosate 360, 3 l/ha, on stale seedbed
3. Glyphosate 360, 3 l/ha, on stale seedbed
4. Glyphosate 360, 3 l/ha, on stale seedbed
5. Pre-em at drilling: Liberator (400 g/l flufenacet, 100 g/l diflufenican) 0.4 l/ha
6. Patch spray with glyphosate 360, 3 l/ha - so make this 0.3l/ha to 
    account for patch spraying</t>
  </si>
  <si>
    <r>
      <t xml:space="preserve">ff.5 </t>
    </r>
    <r>
      <rPr>
        <sz val="12"/>
        <color rgb="FF684D00"/>
        <rFont val="Calibri"/>
        <family val="2"/>
        <scheme val="minor"/>
      </rPr>
      <t>(ff.13 &amp; Ai)</t>
    </r>
  </si>
  <si>
    <t>Paul Drinkwater, Will Green, Andrew Crossley (David Comont) - East, clay</t>
  </si>
  <si>
    <r>
      <rPr>
        <sz val="20"/>
        <color theme="0"/>
        <rFont val="Calibri"/>
        <family val="2"/>
        <scheme val="minor"/>
      </rPr>
      <t xml:space="preserve">EASTERN REGIONS
</t>
    </r>
    <r>
      <rPr>
        <sz val="11"/>
        <color theme="0"/>
        <rFont val="Calibri"/>
        <family val="2"/>
        <scheme val="minor"/>
      </rPr>
      <t>Clay soil</t>
    </r>
  </si>
  <si>
    <t>spring linseed (use spring OSR as a proxy in DSSAT)</t>
  </si>
  <si>
    <r>
      <t xml:space="preserve">late March / early April
</t>
    </r>
    <r>
      <rPr>
        <sz val="8"/>
        <color theme="1"/>
        <rFont val="Calibri"/>
        <family val="2"/>
        <scheme val="minor"/>
      </rPr>
      <t>(ECOMOD = April)</t>
    </r>
  </si>
  <si>
    <t>52 DSSAT, 4.8 spring OSR</t>
  </si>
  <si>
    <t>400 (DSSAT), 70 (spring OSR)</t>
  </si>
  <si>
    <t>12.5 - check this works for spring OSR</t>
  </si>
  <si>
    <t>disc stale seedbed 50mm Sep. 
Direct drill linseed/sOSR.</t>
  </si>
  <si>
    <t>1. Glyphosate 360, 3 l/ha, on stale seedbed 
2. Glyphosate 360, 3 l/ha, on stale seedbed
3. Glyphosate 360, 3 l/ha, on stale seedbed
4. Pre-em at drilling: Stomp Aqua (455 g/l pendimathalin), 5l/ha. 
5. Patch spray with glyphosate in May/June, 3 l/ha - so make this 0.3l/ha to account for 
    patch spraying</t>
  </si>
  <si>
    <t>disc stale seedbed 5cm, subsoil straight after 50cm.
Direct drill the beans mid March</t>
  </si>
  <si>
    <t>1. Glyphosate 360, 3 l/ha, on stale seedbed 
2. Glyphosate 360, 3 l/ha, on stale seedbed
3. at drilling, pre-em application, tank mix: 
    Nirvana (250 g/l pendimethalin, 16.7 g/l imazamox) 4.5 l/ha +   
    Glyphosate 360 (360 g/l glyphosate) 2.0 l/ha
4. 10 days after drilling, pre-em application: 
    Nirvana (250 g/l pendimethalin, 16.7 g/l imazamox) 4.5 l/ha
5. Patch spray with Glyphosate 360 in May/June, 3 l/ha - so make this 0.3l/ha to account for 
    patch spraying</t>
  </si>
  <si>
    <t>3rd week Oct</t>
  </si>
  <si>
    <t>disc stale seedbed 50mm early Sep.
Direct drill the wheat.</t>
  </si>
  <si>
    <r>
      <t xml:space="preserve">1. Glyphosate 360, 3 l/ha, on stale seedbed 
2. Glyphosate 360, 3 l/ha, on stale seedbed
3. Pre-em application, tank mix: 
    Liberator (400 g/l flufenacet, 100 g/l diflufenican) </t>
    </r>
    <r>
      <rPr>
        <b/>
        <sz val="10"/>
        <color theme="1"/>
        <rFont val="Calibri"/>
        <family val="2"/>
        <scheme val="minor"/>
      </rPr>
      <t xml:space="preserve">0.6 </t>
    </r>
    <r>
      <rPr>
        <sz val="10"/>
        <color theme="1"/>
        <rFont val="Calibri"/>
        <family val="2"/>
        <scheme val="minor"/>
      </rPr>
      <t xml:space="preserve">l/ha + 
    Defy (800 g/l prosulfocarb) </t>
    </r>
    <r>
      <rPr>
        <b/>
        <sz val="10"/>
        <color theme="1"/>
        <rFont val="Calibri"/>
        <family val="2"/>
        <scheme val="minor"/>
      </rPr>
      <t>5</t>
    </r>
    <r>
      <rPr>
        <sz val="10"/>
        <color theme="1"/>
        <rFont val="Calibri"/>
        <family val="2"/>
        <scheme val="minor"/>
      </rPr>
      <t xml:space="preserve"> l/ha
4. Pre-em application: Avadex XL (15% w/w tri-allate) 15kg/ha (= </t>
    </r>
    <r>
      <rPr>
        <b/>
        <sz val="10"/>
        <color theme="1"/>
        <rFont val="Calibri"/>
        <family val="2"/>
        <scheme val="minor"/>
      </rPr>
      <t>5</t>
    </r>
    <r>
      <rPr>
        <sz val="10"/>
        <color theme="1"/>
        <rFont val="Calibri"/>
        <family val="2"/>
        <scheme val="minor"/>
      </rPr>
      <t xml:space="preserve"> l/ha, see comment)
5. Flufenacet (500 g/l) </t>
    </r>
    <r>
      <rPr>
        <b/>
        <sz val="10"/>
        <color theme="1"/>
        <rFont val="Calibri"/>
        <family val="2"/>
        <scheme val="minor"/>
      </rPr>
      <t>0.24</t>
    </r>
    <r>
      <rPr>
        <sz val="10"/>
        <color theme="1"/>
        <rFont val="Calibri"/>
        <family val="2"/>
        <scheme val="minor"/>
      </rPr>
      <t xml:space="preserve"> l/ha
6. Patch spray with Glyphosate 360 in May/June, 3 l/ha - so make this 0.3l/ha to account for 
    patch spraying</t>
    </r>
  </si>
  <si>
    <t>spring oats (ECOMOD = spring barley)</t>
  </si>
  <si>
    <r>
      <t xml:space="preserve">mid March/early April 
</t>
    </r>
    <r>
      <rPr>
        <sz val="8"/>
        <color theme="1"/>
        <rFont val="Calibri"/>
        <family val="2"/>
        <scheme val="minor"/>
      </rPr>
      <t>(ECOMOD = March)</t>
    </r>
  </si>
  <si>
    <t>disc stale seedbed 50mm Sep, then direct drill mid March</t>
  </si>
  <si>
    <r>
      <t xml:space="preserve">1. Glyphosate 360, 3 l/ha, on stale seedbed 
2. Glyphosate 360, 3 l/ha, on stale seedbed
3. Pre-em: Hurricane SC (500 g/l diflufenican) </t>
    </r>
    <r>
      <rPr>
        <sz val="10"/>
        <rFont val="Calibri"/>
        <family val="2"/>
        <scheme val="minor"/>
      </rPr>
      <t>0.25 l/ha</t>
    </r>
    <r>
      <rPr>
        <sz val="10"/>
        <color theme="1"/>
        <rFont val="Calibri"/>
        <family val="2"/>
        <scheme val="minor"/>
      </rPr>
      <t xml:space="preserve">
4. Patch spray with glyphosate 360 in May/June, 3 l/ha - so make this 0.3l/ha to account for patch spraying</t>
    </r>
  </si>
  <si>
    <r>
      <rPr>
        <b/>
        <sz val="10"/>
        <color theme="1"/>
        <rFont val="Calibri"/>
        <family val="2"/>
        <scheme val="minor"/>
      </rPr>
      <t>Inversion plough</t>
    </r>
    <r>
      <rPr>
        <sz val="10"/>
        <color theme="1"/>
        <rFont val="Calibri"/>
        <family val="2"/>
        <scheme val="minor"/>
      </rPr>
      <t xml:space="preserve"> 25cm, followed by power harrow, then disc stale seedbed 50mm Sep. Roll if poss after end of 1st stale seedbed (i.e. do not do another disc as in our standard assumptions).
Then direct drill the ww.</t>
    </r>
  </si>
  <si>
    <r>
      <t xml:space="preserve">late March / early April
</t>
    </r>
    <r>
      <rPr>
        <sz val="8"/>
        <color theme="0" tint="-0.34998626667073579"/>
        <rFont val="Calibri"/>
        <family val="2"/>
        <scheme val="minor"/>
      </rPr>
      <t>(ECOMOD = April)</t>
    </r>
  </si>
  <si>
    <r>
      <t xml:space="preserve">ff.6 </t>
    </r>
    <r>
      <rPr>
        <sz val="12"/>
        <color rgb="FF684D00"/>
        <rFont val="Calibri"/>
        <family val="2"/>
        <scheme val="minor"/>
      </rPr>
      <t>(ff.16 &amp; Ai.i)</t>
    </r>
  </si>
  <si>
    <t xml:space="preserve"> Adapted from the above, this time for light soil</t>
  </si>
  <si>
    <r>
      <t xml:space="preserve">EASTERN REGIONS
</t>
    </r>
    <r>
      <rPr>
        <sz val="11"/>
        <color theme="0"/>
        <rFont val="Calibri"/>
        <family val="2"/>
        <scheme val="minor"/>
      </rPr>
      <t>Light soil</t>
    </r>
    <r>
      <rPr>
        <sz val="20"/>
        <color theme="0"/>
        <rFont val="Calibri"/>
        <family val="2"/>
        <scheme val="minor"/>
      </rPr>
      <t xml:space="preserve"> 
</t>
    </r>
    <r>
      <rPr>
        <sz val="11"/>
        <color theme="0"/>
        <rFont val="Calibri"/>
        <family val="2"/>
        <scheme val="minor"/>
      </rPr>
      <t>- sandy loam</t>
    </r>
  </si>
  <si>
    <t>disc stale seedbed 5cm, subsoil straight after 50cm.
Direct drill the peas mid March</t>
  </si>
  <si>
    <t>sugar beet</t>
  </si>
  <si>
    <t>mid March</t>
  </si>
  <si>
    <r>
      <t xml:space="preserve">disc stale seedbed, drill </t>
    </r>
    <r>
      <rPr>
        <sz val="10"/>
        <color rgb="FFFF0000"/>
        <rFont val="Calibri"/>
        <family val="2"/>
        <scheme val="minor"/>
      </rPr>
      <t>(NB in the CFT beet is drilled with a row crop planter)</t>
    </r>
  </si>
  <si>
    <t>1. Glyphosate 360, 3 l/ha, on stale seedbed 
2. Glyphosate 360, 3 l/ha, on stale seedbed
3. Post-em, tank mix:
    Betanal maxxPro, 1.25 litres/ha (47g/l desmedipham + 75 g/l ethofumesate + 27 g/l lenacil 
    + 60 g/l phenmedipham) &amp; Goltix, 1.6 l/ha (700 g/l metamitron)
4. Post-em, tank mix: 
    Betanal maxxPro, 1.25 litres/ha (47g/l desmedipham + 75 g/l ethofumesate + 27 g/l lenacil 
    + 60 g/l phenmedipham) &amp; Goltix, 1.6 l/ha (700 g/l metamitron)
5. 2nd Post-em, tank mix: 
    Betanal maxxPro, 1.25 litres/ha (47g/l desmedipham + 75 g/l ethofumesate + 27 g/l lenacil 
    + 60 g/l phenmedipham) &amp; Goltix, 1.6 l/ha (700 g/l metamitron)
6. Patch spray with Glyphosate 360 in May/June, 3 l/ha - so make this 0.3l/ha to account for 
    patch spraying</t>
  </si>
  <si>
    <r>
      <t xml:space="preserve">mid March / early April
</t>
    </r>
    <r>
      <rPr>
        <sz val="8"/>
        <color theme="1"/>
        <rFont val="Calibri"/>
        <family val="2"/>
        <scheme val="minor"/>
      </rPr>
      <t xml:space="preserve">
(ECOMOD = March)</t>
    </r>
  </si>
  <si>
    <t>disc stale seedbed then direct drill</t>
  </si>
  <si>
    <r>
      <t xml:space="preserve">1. Glyphosate 360, 3 l/ha, on stale seedbed 
2. Glyphosate 360, 3 l/ha, on stale seedbed
3. Pre-em: Hurricane SC (500 g/l diflufenican) </t>
    </r>
    <r>
      <rPr>
        <sz val="10"/>
        <rFont val="Calibri"/>
        <family val="2"/>
        <scheme val="minor"/>
      </rPr>
      <t>0.25 l/ha</t>
    </r>
    <r>
      <rPr>
        <sz val="10"/>
        <color theme="1"/>
        <rFont val="Calibri"/>
        <family val="2"/>
        <scheme val="minor"/>
      </rPr>
      <t xml:space="preserve">
4. Patch spray with glyphosate 360 in May/June, 3 l/ha - so make this 0.3l/ha to account for 
    patch spraying</t>
    </r>
  </si>
  <si>
    <t>end Oct</t>
  </si>
  <si>
    <r>
      <t xml:space="preserve">1. Glyphosate 360, 3 l/ha, on stale seedbed 
2. Glyphosate 360, 3 l/ha, on stale seedbed
3. Pre-em application, tank mix: 
    Liberator (400 g/l flufenacet, 100 g/l diflufenican) </t>
    </r>
    <r>
      <rPr>
        <b/>
        <sz val="10"/>
        <rFont val="Calibri"/>
        <family val="2"/>
        <scheme val="minor"/>
      </rPr>
      <t>0.6</t>
    </r>
    <r>
      <rPr>
        <sz val="10"/>
        <rFont val="Calibri"/>
        <family val="2"/>
        <scheme val="minor"/>
      </rPr>
      <t xml:space="preserve"> l/ha + 
    Defy (800 g/l prosulfocarb)</t>
    </r>
    <r>
      <rPr>
        <b/>
        <sz val="10"/>
        <rFont val="Calibri"/>
        <family val="2"/>
        <scheme val="minor"/>
      </rPr>
      <t xml:space="preserve"> 5</t>
    </r>
    <r>
      <rPr>
        <sz val="10"/>
        <rFont val="Calibri"/>
        <family val="2"/>
        <scheme val="minor"/>
      </rPr>
      <t xml:space="preserve"> l/ha
4. Pre-em application: Avadex XL (15% w/w tri-allate) 15kg/ha (= </t>
    </r>
    <r>
      <rPr>
        <b/>
        <sz val="10"/>
        <rFont val="Calibri"/>
        <family val="2"/>
        <scheme val="minor"/>
      </rPr>
      <t xml:space="preserve">5 </t>
    </r>
    <r>
      <rPr>
        <sz val="10"/>
        <rFont val="Calibri"/>
        <family val="2"/>
        <scheme val="minor"/>
      </rPr>
      <t xml:space="preserve">l/ha, see comment)
5. Flufenacet (500 g/l) </t>
    </r>
    <r>
      <rPr>
        <b/>
        <sz val="10"/>
        <rFont val="Calibri"/>
        <family val="2"/>
        <scheme val="minor"/>
      </rPr>
      <t>0.24</t>
    </r>
    <r>
      <rPr>
        <sz val="10"/>
        <rFont val="Calibri"/>
        <family val="2"/>
        <scheme val="minor"/>
      </rPr>
      <t xml:space="preserve"> l/ha
6. Patch spray with Glyphosate 360 in May/June, 3 l/ha - so make this 0.3l/ha to account for 
    patch spraying</t>
    </r>
  </si>
  <si>
    <t>Low density, high resistance</t>
  </si>
  <si>
    <t>North
heavy soils</t>
  </si>
  <si>
    <t>North
light soils</t>
  </si>
  <si>
    <t>Central
all soils</t>
  </si>
  <si>
    <t>ff.7</t>
  </si>
  <si>
    <t>ff.8</t>
  </si>
  <si>
    <t>ff.9, ff.10</t>
  </si>
  <si>
    <t>ff.11</t>
  </si>
  <si>
    <t>ff.12</t>
  </si>
  <si>
    <r>
      <t xml:space="preserve">ff.7 </t>
    </r>
    <r>
      <rPr>
        <sz val="12"/>
        <color theme="4" tint="-0.249977111117893"/>
        <rFont val="Calibri"/>
        <family val="2"/>
        <scheme val="minor"/>
      </rPr>
      <t>(ff9 / Bii)</t>
    </r>
  </si>
  <si>
    <t>Peter Gadd, Richard Wainwright, Will Staunton (Richard Hull) - North, heavy/medium soils.</t>
  </si>
  <si>
    <t>NORTHERN REGIONS</t>
  </si>
  <si>
    <t>Heavy/medium soil</t>
  </si>
  <si>
    <t>north</t>
  </si>
  <si>
    <t>early/mid October</t>
  </si>
  <si>
    <t>light cultivation</t>
  </si>
  <si>
    <r>
      <t xml:space="preserve">1. Glyphosate 540 (i.e. Roundup Ultimate), 1 l/ha, on stale seedbed early Sep
2. Glyphosate 540, 1 l/ha, on stale seedbed early Oct
3. Pre-em at drilling: Avadex XL (15% w/w tri-allate) 15kg/ha (= </t>
    </r>
    <r>
      <rPr>
        <b/>
        <sz val="10"/>
        <color theme="1"/>
        <rFont val="Calibri"/>
        <family val="2"/>
        <scheme val="minor"/>
      </rPr>
      <t>5</t>
    </r>
    <r>
      <rPr>
        <sz val="10"/>
        <color theme="1"/>
        <rFont val="Calibri"/>
        <family val="2"/>
        <scheme val="minor"/>
      </rPr>
      <t xml:space="preserve"> l/ha, see comment)
4. Pre-em, tank mix: 
    Crystal (60 g/l flufenacet, 300 g/l pendimethalin) </t>
    </r>
    <r>
      <rPr>
        <b/>
        <sz val="10"/>
        <color theme="1"/>
        <rFont val="Calibri"/>
        <family val="2"/>
        <scheme val="minor"/>
      </rPr>
      <t>4</t>
    </r>
    <r>
      <rPr>
        <sz val="10"/>
        <color theme="1"/>
        <rFont val="Calibri"/>
        <family val="2"/>
        <scheme val="minor"/>
      </rPr>
      <t xml:space="preserve"> l/ha + 
    Liberator (400 g/l flufenacet, 100 g/l diflufenican) </t>
    </r>
    <r>
      <rPr>
        <b/>
        <sz val="10"/>
        <color theme="1"/>
        <rFont val="Calibri"/>
        <family val="2"/>
        <scheme val="minor"/>
      </rPr>
      <t>0.3</t>
    </r>
    <r>
      <rPr>
        <sz val="10"/>
        <color theme="1"/>
        <rFont val="Calibri"/>
        <family val="2"/>
        <scheme val="minor"/>
      </rPr>
      <t xml:space="preserve"> l/ha</t>
    </r>
  </si>
  <si>
    <t>winter barley</t>
  </si>
  <si>
    <r>
      <t xml:space="preserve">late Sep / early Oct
</t>
    </r>
    <r>
      <rPr>
        <sz val="8"/>
        <color theme="1"/>
        <rFont val="Calibri"/>
        <family val="2"/>
        <scheme val="minor"/>
      </rPr>
      <t>(ECOMOD = Sep)</t>
    </r>
  </si>
  <si>
    <t>1. Glyphosate 540, 1 l/ha, on stale seedbed early Sep
2. Glyphosate 540, 1 l/ha, on stale seedbed early Oct
3. Pre-em, tank mix:
    Liberator (400 g/l flufenacet, 100 g/l diflufenican) 0.6 l/ha + 
    Defy (800 g/l prosulfocarb) 4 l/ha</t>
  </si>
  <si>
    <r>
      <t>1. Glyphosate 540, 1 l/ha, on stale seedbed early Sep
2. Glyphosate 540, 1 l/ha, on stale seedbed early Oct
3. Pre-em, tank mix: 
    Stomp (</t>
    </r>
    <r>
      <rPr>
        <sz val="10"/>
        <rFont val="Calibri"/>
        <family val="2"/>
        <scheme val="minor"/>
      </rPr>
      <t>400g/l</t>
    </r>
    <r>
      <rPr>
        <sz val="10"/>
        <color theme="1"/>
        <rFont val="Calibri"/>
        <family val="2"/>
        <scheme val="minor"/>
      </rPr>
      <t xml:space="preserve"> pendimethalin) 4 l/ha </t>
    </r>
    <r>
      <rPr>
        <sz val="10"/>
        <color rgb="FFFF0000"/>
        <rFont val="Calibri"/>
        <family val="2"/>
        <scheme val="minor"/>
      </rPr>
      <t>[NB!! max indiv dose 3.3l/ha]</t>
    </r>
    <r>
      <rPr>
        <sz val="10"/>
        <color theme="1"/>
        <rFont val="Calibri"/>
        <family val="2"/>
        <scheme val="minor"/>
      </rPr>
      <t xml:space="preserve"> + Afalon (450 g/l linuron) 1.35 l/ha</t>
    </r>
  </si>
  <si>
    <r>
      <t>1. Glyphosate 540, 1 l/ha, on stale seedbed early Sep
2. Glyphosate 540, 1 l/ha, on stale seedbed early Oct
3. Pre-em at drilling: Avadex XL (15% w/w tri-allate) 15kg/ha (=</t>
    </r>
    <r>
      <rPr>
        <b/>
        <sz val="10"/>
        <color theme="1"/>
        <rFont val="Calibri"/>
        <family val="2"/>
        <scheme val="minor"/>
      </rPr>
      <t xml:space="preserve"> 5</t>
    </r>
    <r>
      <rPr>
        <sz val="10"/>
        <color theme="1"/>
        <rFont val="Calibri"/>
        <family val="2"/>
        <scheme val="minor"/>
      </rPr>
      <t xml:space="preserve"> l/ha, see comment)
4. Pre-em, tank mix: 
    Crystal (60 g/l flufenacet, 300 g/l pendimethalin)</t>
    </r>
    <r>
      <rPr>
        <b/>
        <sz val="10"/>
        <color theme="1"/>
        <rFont val="Calibri"/>
        <family val="2"/>
        <scheme val="minor"/>
      </rPr>
      <t xml:space="preserve"> 4</t>
    </r>
    <r>
      <rPr>
        <sz val="10"/>
        <color theme="1"/>
        <rFont val="Calibri"/>
        <family val="2"/>
        <scheme val="minor"/>
      </rPr>
      <t xml:space="preserve"> l/ha + 
    Liberator (400 g/l flufenacet, 100 g/l diflufenican) </t>
    </r>
    <r>
      <rPr>
        <b/>
        <sz val="10"/>
        <color theme="1"/>
        <rFont val="Calibri"/>
        <family val="2"/>
        <scheme val="minor"/>
      </rPr>
      <t>0.3</t>
    </r>
    <r>
      <rPr>
        <sz val="10"/>
        <color theme="1"/>
        <rFont val="Calibri"/>
        <family val="2"/>
        <scheme val="minor"/>
      </rPr>
      <t xml:space="preserve"> l/ha</t>
    </r>
  </si>
  <si>
    <t>1. Glyphosate 540, 1 l/ha, on stale seedbed early Sep
2. Glyphosate 540, 1 l/ha, on stale seedbed early Oct
3. Pre-em tank mix:
    Liberator (400 g/l flufenacet, 100 g/l diflufenican) 0.6 l/ha + 
    Defy (800 g/l prosulfocarb) 4 l/ha</t>
  </si>
  <si>
    <r>
      <t xml:space="preserve">1. Glyphosate 540, 1 l/ha, on stale seedbed early Sep
2. Glyphosate 540, 1 l/ha, on stale seedbed early Oct
3. Pre-em, tank mix: 
    Stomp (400g/l pendimethalin) 4 l/ha </t>
    </r>
    <r>
      <rPr>
        <sz val="10"/>
        <color rgb="FFFF0000"/>
        <rFont val="Calibri"/>
        <family val="2"/>
        <scheme val="minor"/>
      </rPr>
      <t xml:space="preserve">[NB!! max indiv dose 3.3l/ha] </t>
    </r>
    <r>
      <rPr>
        <sz val="10"/>
        <rFont val="Calibri"/>
        <family val="2"/>
        <scheme val="minor"/>
      </rPr>
      <t>+ Afalon (450 g/l linuron) 1.35 l/ha</t>
    </r>
  </si>
  <si>
    <r>
      <t xml:space="preserve">ff.8 </t>
    </r>
    <r>
      <rPr>
        <sz val="12"/>
        <color theme="4" tint="-0.249977111117893"/>
        <rFont val="Calibri"/>
        <family val="2"/>
        <scheme val="minor"/>
      </rPr>
      <t>(ff10 / Bii.i)</t>
    </r>
  </si>
  <si>
    <t>adapted from the above for light soils</t>
  </si>
  <si>
    <r>
      <t xml:space="preserve">NORTHERN REGIONS
</t>
    </r>
    <r>
      <rPr>
        <sz val="11"/>
        <color theme="0"/>
        <rFont val="Calibri"/>
        <family val="2"/>
        <scheme val="minor"/>
      </rPr>
      <t>Light soil</t>
    </r>
  </si>
  <si>
    <t>1. Glyphosate 540, 1 l/ha, on stale seedbed 
2. Glyphosate 540, 1 l/ha, on stale seedbed
3. Pre-em application, tank mix: 
    Nirvana (250 g/l pendimethalin, 16.7 g/l imazamox) 4.5 l/ha +   
    Glyphosate 360 (360 g/l glyphosate) 2.0 l/ha</t>
  </si>
  <si>
    <r>
      <t xml:space="preserve">ff.9 &amp; 10 </t>
    </r>
    <r>
      <rPr>
        <sz val="11"/>
        <color rgb="FF6B0F81"/>
        <rFont val="Calibri"/>
        <family val="2"/>
        <scheme val="minor"/>
      </rPr>
      <t>(ff11 &amp; 12 / Biii &amp; Biii.i)</t>
    </r>
  </si>
  <si>
    <t>Ed Brooks, Sarah Cook, Paul Gosling (Rob Freckleton)</t>
  </si>
  <si>
    <r>
      <t xml:space="preserve">CENTRAL REGIONS
</t>
    </r>
    <r>
      <rPr>
        <sz val="11"/>
        <color theme="0"/>
        <rFont val="Calibri"/>
        <family val="2"/>
        <scheme val="minor"/>
      </rPr>
      <t>All soils</t>
    </r>
  </si>
  <si>
    <t>October</t>
  </si>
  <si>
    <t>inversion plough</t>
  </si>
  <si>
    <r>
      <t>1. Glyphosate 360, 2 l/ha, on stale seedbed
2. Glyphosate 360, 2 l/ha, on stale seedbed
3. Pre-em, tank mix: 
    Liberator (400 g/l flufenacet, 100 g/l diflufenican) 0.6 l/ha + 
    Stomp (455</t>
    </r>
    <r>
      <rPr>
        <b/>
        <sz val="10"/>
        <color rgb="FFFF0000"/>
        <rFont val="Calibri"/>
        <family val="2"/>
        <scheme val="minor"/>
      </rPr>
      <t xml:space="preserve"> </t>
    </r>
    <r>
      <rPr>
        <sz val="10"/>
        <rFont val="Calibri"/>
        <family val="2"/>
        <scheme val="minor"/>
      </rPr>
      <t>g/l</t>
    </r>
    <r>
      <rPr>
        <b/>
        <sz val="10"/>
        <rFont val="Calibri"/>
        <family val="2"/>
        <scheme val="minor"/>
      </rPr>
      <t xml:space="preserve"> </t>
    </r>
    <r>
      <rPr>
        <sz val="10"/>
        <color theme="1"/>
        <rFont val="Calibri"/>
        <family val="2"/>
        <scheme val="minor"/>
      </rPr>
      <t>pendimethalin) 2 l/ha
4. Flufenacet (400g/l) 0.3 l/ha
5. Patch spray in June with glyphosate 360, 3 l/ha - so make this 0.3l/ha to account for patch spraying</t>
    </r>
  </si>
  <si>
    <t>minimum tillage</t>
  </si>
  <si>
    <t>1. Glyphosate 360, 2 l/ha, on stale seedbed
2. Glyphosate 360, 2 l/ha, on stale seedbed
3. Glyphosate 360, 2 l/ha, on stale seedbed
4. Glyphosate 360, 2 l/ha, on stale seedbed
5. Liberator (400 g/l flufenacet, 100 g/l diflufenican) 0.4 l/ha</t>
  </si>
  <si>
    <t>1. Glyphosate 360, 2 l/ha, on stale seedbed
2. Glyphosate 360, 2 l/ha, on stale seedbed
3. Pre-em, tank mix: 
    Liberator (400 g/l flufenacet, 100 g/l diflufenican) 0.6 l/ha + 
    Stomp (455 g/l pendimethalin) 2 l/ha
4. Flufenacet 0.3 l/ha
5. Patch spray in June with glyphosate 360, 3 l/ha - so make this 0.3l/ha to account for patch 
    spraying</t>
  </si>
  <si>
    <t>wosr</t>
  </si>
  <si>
    <r>
      <t xml:space="preserve">ff.11 </t>
    </r>
    <r>
      <rPr>
        <sz val="12"/>
        <color rgb="FF684D00"/>
        <rFont val="Calibri"/>
        <family val="2"/>
        <scheme val="minor"/>
      </rPr>
      <t>(ff7 / Bi)</t>
    </r>
  </si>
  <si>
    <r>
      <t xml:space="preserve">EASTERN REGIONS
</t>
    </r>
    <r>
      <rPr>
        <sz val="11"/>
        <color theme="0"/>
        <rFont val="Calibri"/>
        <family val="2"/>
        <scheme val="minor"/>
      </rPr>
      <t>Heavy soil</t>
    </r>
  </si>
  <si>
    <t>3rd week October</t>
  </si>
  <si>
    <r>
      <t>disc stale seedbed</t>
    </r>
    <r>
      <rPr>
        <b/>
        <sz val="10"/>
        <color theme="1"/>
        <rFont val="Calibri"/>
        <family val="2"/>
        <scheme val="minor"/>
      </rPr>
      <t xml:space="preserve"> 50mm</t>
    </r>
    <r>
      <rPr>
        <sz val="10"/>
        <color theme="1"/>
        <rFont val="Calibri"/>
        <family val="2"/>
        <scheme val="minor"/>
      </rPr>
      <t xml:space="preserve"> early Sep.
Direct drill the wheat.</t>
    </r>
  </si>
  <si>
    <t>1. Glyphosate 360, 3 l/ha, on stale seedbed 
2. Glyphosate 360, 3 l/ha, on stale seedbed
3. Pre-em application, tank mix: 
    Liberator (400 g/l flufenacet, 100 g/l diflufenican) 0.6 l/ha + 
    Defy (800 g/l prosulfocarb) 5 l/ha
4. Patch spray with Glyphosate 360 in May/June, 3 l/ha - so make this 0.3l/ha to account for patch spraying</t>
  </si>
  <si>
    <r>
      <t xml:space="preserve">disc stale seedbed 50mm, </t>
    </r>
    <r>
      <rPr>
        <b/>
        <sz val="10"/>
        <color theme="1"/>
        <rFont val="Calibri"/>
        <family val="2"/>
        <scheme val="minor"/>
      </rPr>
      <t>subsoil</t>
    </r>
    <r>
      <rPr>
        <sz val="10"/>
        <color theme="1"/>
        <rFont val="Calibri"/>
        <family val="2"/>
        <scheme val="minor"/>
      </rPr>
      <t xml:space="preserve"> straight after </t>
    </r>
    <r>
      <rPr>
        <b/>
        <sz val="10"/>
        <color theme="1"/>
        <rFont val="Calibri"/>
        <family val="2"/>
        <scheme val="minor"/>
      </rPr>
      <t>50cm</t>
    </r>
    <r>
      <rPr>
        <sz val="10"/>
        <color theme="1"/>
        <rFont val="Calibri"/>
        <family val="2"/>
        <scheme val="minor"/>
      </rPr>
      <t>.
Direct drill the beans mid March</t>
    </r>
  </si>
  <si>
    <t>1. Glyphosate 360, 3 l/ha, on stale seedbed 
2. Glyphosate 360, 3 l/ha, on stale seedbed
3. Glyphosate 360, 3 l/ha, on stale seedbed
4. Nirvana (250 g/l pendimethalin, 16.7 g/l imazamox) 4.5 l/ha
5. Centurion Max (120g/l clethodim) 1 l/ha
6. Patch spray with Glyphosate 360 in May/June, 3 l/ha - so make this 0.3l/ha to account for patch spraying</t>
  </si>
  <si>
    <t xml:space="preserve">1. Glyphosate 360, 3 l/ha, on stale seedbed 
2. Glyphosate 360, 3 l/ha, on stale seedbed
3. Pre-em application, tank mix: 
    Liberator (400 g/l flufenacet, 100 g/l diflufenican) 0.6 l/ha + 
    Defy (800 g/l prosulfocarb) 5 l/ha
4. Patch spray with Glyphosate 360 in May/June, 3 l/ha - so make this 0.3l/ha to account for patch spraying
</t>
  </si>
  <si>
    <t>mid October</t>
  </si>
  <si>
    <t>Disc stale seedbed late August 50mm.
Drill (direct) mid Oct 32mm</t>
  </si>
  <si>
    <r>
      <t>1. Glyphosate 360, 3 l/ha, on stale seedbed 
2. Glyphosate 360, 3 l/ha, on stale seedbed
3. Pre-em application, tank mix: 
    Liberator (400 g/l flufenacet, 100 g/l diflufenican)</t>
    </r>
    <r>
      <rPr>
        <b/>
        <sz val="10"/>
        <color theme="1"/>
        <rFont val="Calibri"/>
        <family val="2"/>
        <scheme val="minor"/>
      </rPr>
      <t xml:space="preserve"> 0.6 </t>
    </r>
    <r>
      <rPr>
        <sz val="10"/>
        <color theme="1"/>
        <rFont val="Calibri"/>
        <family val="2"/>
        <scheme val="minor"/>
      </rPr>
      <t xml:space="preserve">l/ha + 
    Defy (800 g/l prosulfocarb) </t>
    </r>
    <r>
      <rPr>
        <b/>
        <sz val="10"/>
        <color theme="1"/>
        <rFont val="Calibri"/>
        <family val="2"/>
        <scheme val="minor"/>
      </rPr>
      <t>3</t>
    </r>
    <r>
      <rPr>
        <sz val="10"/>
        <color theme="1"/>
        <rFont val="Calibri"/>
        <family val="2"/>
        <scheme val="minor"/>
      </rPr>
      <t xml:space="preserve"> l/ha
4. Avadex XL (15% w/w tri-allate) 15 kg/ha  (= </t>
    </r>
    <r>
      <rPr>
        <b/>
        <sz val="10"/>
        <color theme="1"/>
        <rFont val="Calibri"/>
        <family val="2"/>
        <scheme val="minor"/>
      </rPr>
      <t>5</t>
    </r>
    <r>
      <rPr>
        <sz val="10"/>
        <color theme="1"/>
        <rFont val="Calibri"/>
        <family val="2"/>
        <scheme val="minor"/>
      </rPr>
      <t xml:space="preserve"> l/ha, see comment), within a week of the previous application
5. Patch spray with Glyphosate 360 in May/June, 3 l/ha - so make this 0.3l/ha to account for patch spraying</t>
    </r>
  </si>
  <si>
    <t>first half Aug</t>
  </si>
  <si>
    <t>direct drill the OSR</t>
  </si>
  <si>
    <r>
      <rPr>
        <strike/>
        <sz val="10"/>
        <rFont val="Calibri"/>
        <family val="2"/>
        <scheme val="minor"/>
      </rPr>
      <t xml:space="preserve">1. Glyphosate 360, 3 l/ha, on stale seedbed 
2. Glyphosate 360, 3 l/ha, on stale seedbed
</t>
    </r>
    <r>
      <rPr>
        <sz val="10"/>
        <color theme="1"/>
        <rFont val="Calibri"/>
        <family val="2"/>
        <scheme val="minor"/>
      </rPr>
      <t>3. Centurion Max (120g/l clethodim) 1 l/ha, late Sep/ early Oct (at 3 leaves)
4. Kerb Flo (400 g/l propyzamide) 2.1 l/ha, December</t>
    </r>
  </si>
  <si>
    <r>
      <t xml:space="preserve">disc stale seedbed 50mm Sep. Roll if poss after end of 1st stale seedbed (i.e. not another disc as in our standard assumptions).
Then </t>
    </r>
    <r>
      <rPr>
        <b/>
        <sz val="10"/>
        <color theme="1"/>
        <rFont val="Calibri"/>
        <family val="2"/>
        <scheme val="minor"/>
      </rPr>
      <t>inversion plough</t>
    </r>
    <r>
      <rPr>
        <sz val="10"/>
        <color theme="1"/>
        <rFont val="Calibri"/>
        <family val="2"/>
        <scheme val="minor"/>
      </rPr>
      <t xml:space="preserve"> 25cm, followed by power harrow, then direct drill.</t>
    </r>
  </si>
  <si>
    <r>
      <t xml:space="preserve">ff.12 </t>
    </r>
    <r>
      <rPr>
        <sz val="12"/>
        <color rgb="FF684D00"/>
        <rFont val="Calibri"/>
        <family val="2"/>
        <scheme val="minor"/>
      </rPr>
      <t>(ff8 / Bi.i)</t>
    </r>
  </si>
  <si>
    <t>adapted from the above, for light soils</t>
  </si>
  <si>
    <r>
      <t xml:space="preserve">EASTERN REGIONS
</t>
    </r>
    <r>
      <rPr>
        <sz val="11"/>
        <color theme="0"/>
        <rFont val="Calibri"/>
        <family val="2"/>
        <scheme val="minor"/>
      </rPr>
      <t>Light soil</t>
    </r>
  </si>
  <si>
    <t>disc stale seedbed, subsoil</t>
  </si>
  <si>
    <t>1. Glyphosate 360, 3 l/ha, on stale seedbed 
2. Glyphosate 360, 3 l/ha, on stale seedbed
3. Glyphosate 360, 3 l/ha, on stale seedbed
4. Pre-em application in spring, tank mix: 
    Nirvana (250 g/l pendimethalin, 16.7 g/l imazamox) 4.5 l/ha +   
    Glyphosate 360 (360 g/l glyphosate) 2.0 l/ha
5. Patch spray with Glyphosate 360 in May/June, 3 l/ha - so make this 0.3l/ha to account for patch spraying</t>
  </si>
  <si>
    <t>Low density, low resistance</t>
  </si>
  <si>
    <t>North
heavy soil</t>
  </si>
  <si>
    <t>North
light soil</t>
  </si>
  <si>
    <t>East
all soils</t>
  </si>
  <si>
    <t>ff.13</t>
  </si>
  <si>
    <t>ff.14</t>
  </si>
  <si>
    <t>ff.15</t>
  </si>
  <si>
    <t>ff.16</t>
  </si>
  <si>
    <t>ff.17 &amp; ff.18</t>
  </si>
  <si>
    <r>
      <t xml:space="preserve">ff.13 </t>
    </r>
    <r>
      <rPr>
        <sz val="11"/>
        <color theme="4" tint="-0.249977111117893"/>
        <rFont val="Calibri"/>
        <family val="2"/>
        <scheme val="minor"/>
      </rPr>
      <t>(ff 15 / Cii)</t>
    </r>
  </si>
  <si>
    <t>same as strategy for central region</t>
  </si>
  <si>
    <r>
      <t xml:space="preserve">NORTHERN REGIONS
</t>
    </r>
    <r>
      <rPr>
        <sz val="11"/>
        <color theme="0"/>
        <rFont val="Calibri"/>
        <family val="2"/>
        <scheme val="minor"/>
      </rPr>
      <t>Heavy soil</t>
    </r>
  </si>
  <si>
    <t>end September / early Oct</t>
  </si>
  <si>
    <t>end September</t>
  </si>
  <si>
    <t>1. Glyphosate 360, 3 l/ha, on stale seedbed
2. Liberator (400 g/l flufenacet, 100 g/l diflufenican) 0.4 l/ha, at drilling</t>
  </si>
  <si>
    <t>subsoil</t>
  </si>
  <si>
    <t>1. Laser (200 g/l cycloxydim) 1 l/ha, mid Sep
2. Kerb Flo 500 (500 g/l propyzamide) 1 l/ha, early Nov</t>
  </si>
  <si>
    <r>
      <t xml:space="preserve">1. Glyphosate 360, 3 l/ha, on stale seedbed
2. Crystal (60 g/l flufenacet, 300 g/l pendimethalin) </t>
    </r>
    <r>
      <rPr>
        <b/>
        <sz val="10"/>
        <color theme="1"/>
        <rFont val="Calibri"/>
        <family val="2"/>
        <scheme val="minor"/>
      </rPr>
      <t>4</t>
    </r>
    <r>
      <rPr>
        <sz val="10"/>
        <color theme="1"/>
        <rFont val="Calibri"/>
        <family val="2"/>
        <scheme val="minor"/>
      </rPr>
      <t xml:space="preserve"> l/ha, at drilling
3. Atlantis (6 g/kg iodosulfuron-methyl-sodium, 30 g/kg mesosulfuron-methyl) </t>
    </r>
    <r>
      <rPr>
        <b/>
        <sz val="10"/>
        <color theme="1"/>
        <rFont val="Calibri"/>
        <family val="2"/>
        <scheme val="minor"/>
      </rPr>
      <t>0.4</t>
    </r>
    <r>
      <rPr>
        <sz val="10"/>
        <color theme="1"/>
        <rFont val="Calibri"/>
        <family val="2"/>
        <scheme val="minor"/>
      </rPr>
      <t xml:space="preserve"> kg/ha
</t>
    </r>
    <r>
      <rPr>
        <b/>
        <sz val="10"/>
        <color theme="1"/>
        <rFont val="Calibri"/>
        <family val="2"/>
        <scheme val="minor"/>
      </rPr>
      <t>4. Spot spray in spring - make this 0.3l/ha to account for patch spraying</t>
    </r>
  </si>
  <si>
    <t>1. Glyphosate 360, 3 l/ha, on stale seedbed
2. Glyphosate 360, 3 l/ha, on stale seedbed
3. Pre-em at drilling: Nirvana (250 g/l pendimethalin, 16.7 g/l imazamox) 4 l/ha</t>
  </si>
  <si>
    <r>
      <t xml:space="preserve">1. Glyphosate 360, 3 l/ha, on stale seedbed
2. Liberator (400 g/l flufenacet, 100 g/l diflufenican) </t>
    </r>
    <r>
      <rPr>
        <b/>
        <sz val="10"/>
        <color theme="0" tint="-0.34998626667073579"/>
        <rFont val="Calibri"/>
        <family val="2"/>
        <scheme val="minor"/>
      </rPr>
      <t xml:space="preserve">0.6 </t>
    </r>
    <r>
      <rPr>
        <sz val="10"/>
        <color theme="0" tint="-0.34998626667073579"/>
        <rFont val="Calibri"/>
        <family val="2"/>
        <scheme val="minor"/>
      </rPr>
      <t xml:space="preserve">l/ha, at drilling
3. Atlantis (6 g/kg iodosulfuron-methyl-sodium, 30 g/kg mesosulfuron-methyl) </t>
    </r>
    <r>
      <rPr>
        <b/>
        <sz val="10"/>
        <color theme="0" tint="-0.34998626667073579"/>
        <rFont val="Calibri"/>
        <family val="2"/>
        <scheme val="minor"/>
      </rPr>
      <t>0.4</t>
    </r>
    <r>
      <rPr>
        <sz val="10"/>
        <color theme="0" tint="-0.34998626667073579"/>
        <rFont val="Calibri"/>
        <family val="2"/>
        <scheme val="minor"/>
      </rPr>
      <t xml:space="preserve"> kg/ha
</t>
    </r>
    <r>
      <rPr>
        <b/>
        <sz val="10"/>
        <color theme="0" tint="-0.34998626667073579"/>
        <rFont val="Calibri"/>
        <family val="2"/>
        <scheme val="minor"/>
      </rPr>
      <t>4. Spot spray in spring  - make this 0.3l/ha to account for patch spraying</t>
    </r>
  </si>
  <si>
    <r>
      <t>ff.14</t>
    </r>
    <r>
      <rPr>
        <sz val="11"/>
        <color theme="4" tint="-0.249977111117893"/>
        <rFont val="Calibri"/>
        <family val="2"/>
        <scheme val="minor"/>
      </rPr>
      <t xml:space="preserve"> (ff16 / Cii.i)</t>
    </r>
  </si>
  <si>
    <r>
      <t xml:space="preserve">1. Glyphosate 360, 3 l/ha, on stale seedbed
2. Liberator (400 g/l flufenacet, 100 g/l diflufenican) </t>
    </r>
    <r>
      <rPr>
        <b/>
        <sz val="10"/>
        <color theme="1"/>
        <rFont val="Calibri"/>
        <family val="2"/>
        <scheme val="minor"/>
      </rPr>
      <t>0.6</t>
    </r>
    <r>
      <rPr>
        <sz val="10"/>
        <color theme="1"/>
        <rFont val="Calibri"/>
        <family val="2"/>
        <scheme val="minor"/>
      </rPr>
      <t xml:space="preserve"> l/ha, at drilling
3. Atlantis (6 g/kg iodosulfuron-methyl-sodium, 30 g/kg mesosulfuron-methyl) </t>
    </r>
    <r>
      <rPr>
        <b/>
        <sz val="10"/>
        <color theme="1"/>
        <rFont val="Calibri"/>
        <family val="2"/>
        <scheme val="minor"/>
      </rPr>
      <t>0.4</t>
    </r>
    <r>
      <rPr>
        <sz val="10"/>
        <color theme="1"/>
        <rFont val="Calibri"/>
        <family val="2"/>
        <scheme val="minor"/>
      </rPr>
      <t xml:space="preserve"> kg/ha
</t>
    </r>
    <r>
      <rPr>
        <b/>
        <sz val="10"/>
        <color theme="1"/>
        <rFont val="Calibri"/>
        <family val="2"/>
        <scheme val="minor"/>
      </rPr>
      <t>4. Spot spray in spring - make this 0.3l/ha to account for patch spraying</t>
    </r>
  </si>
  <si>
    <t>1. Glyphosate 360, 3 l/ha, on stale seedbed 
2. Glyphosate 360, 3 l/ha, on stale seedbed
3. Pre-em at drilling: Nirvana (250 g/l pendimethalin, 16.7 g/l imazamox) 4 l/ha</t>
  </si>
  <si>
    <r>
      <t xml:space="preserve">ff.15 </t>
    </r>
    <r>
      <rPr>
        <sz val="11"/>
        <color rgb="FF6B0F81"/>
        <rFont val="Calibri"/>
        <family val="2"/>
        <scheme val="minor"/>
      </rPr>
      <t>(ff17 / Ciii)</t>
    </r>
  </si>
  <si>
    <t>David Brightman, Rob Fox, Tom Allen-Stevens (Laura Crook)</t>
  </si>
  <si>
    <r>
      <t xml:space="preserve">1. Glyphosate 360, 3 l/ha, on stale seedbed
2. Crystal (60 g/l flufenacet, 300 g/l pendimethalin) </t>
    </r>
    <r>
      <rPr>
        <b/>
        <sz val="10"/>
        <color theme="1"/>
        <rFont val="Calibri"/>
        <family val="2"/>
        <scheme val="minor"/>
      </rPr>
      <t xml:space="preserve">4 </t>
    </r>
    <r>
      <rPr>
        <sz val="10"/>
        <color theme="1"/>
        <rFont val="Calibri"/>
        <family val="2"/>
        <scheme val="minor"/>
      </rPr>
      <t xml:space="preserve">l/ha, at drilling
3. Atlantis (6 g/kg iodosulfuron-methyl-sodium, 30 g/kg mesosulfuron-methyl) </t>
    </r>
    <r>
      <rPr>
        <b/>
        <sz val="10"/>
        <color theme="1"/>
        <rFont val="Calibri"/>
        <family val="2"/>
        <scheme val="minor"/>
      </rPr>
      <t>0.4</t>
    </r>
    <r>
      <rPr>
        <sz val="10"/>
        <color theme="1"/>
        <rFont val="Calibri"/>
        <family val="2"/>
        <scheme val="minor"/>
      </rPr>
      <t xml:space="preserve"> kg/ha
</t>
    </r>
    <r>
      <rPr>
        <b/>
        <sz val="10"/>
        <color theme="1"/>
        <rFont val="Calibri"/>
        <family val="2"/>
        <scheme val="minor"/>
      </rPr>
      <t>4. Spot spray in spring - make this 0.3l/ha to account for patch spraying</t>
    </r>
  </si>
  <si>
    <r>
      <t xml:space="preserve">1. Glyphosate 360, 3 l/ha, on stale seedbed
2. Liberator (400 g/l flufenacet, 100 g/l diflufenican) </t>
    </r>
    <r>
      <rPr>
        <b/>
        <sz val="10"/>
        <color theme="0" tint="-0.34998626667073579"/>
        <rFont val="Calibri"/>
        <family val="2"/>
        <scheme val="minor"/>
      </rPr>
      <t>0.6</t>
    </r>
    <r>
      <rPr>
        <sz val="10"/>
        <color theme="0" tint="-0.34998626667073579"/>
        <rFont val="Calibri"/>
        <family val="2"/>
        <scheme val="minor"/>
      </rPr>
      <t xml:space="preserve"> l/ha, at drilling
3. Atlantis (6 g/kg iodosulfuron-methyl-sodium, 30 g/kg mesosulfuron-methyl) </t>
    </r>
    <r>
      <rPr>
        <b/>
        <sz val="10"/>
        <color theme="0" tint="-0.34998626667073579"/>
        <rFont val="Calibri"/>
        <family val="2"/>
        <scheme val="minor"/>
      </rPr>
      <t>0.4</t>
    </r>
    <r>
      <rPr>
        <sz val="10"/>
        <color theme="0" tint="-0.34998626667073579"/>
        <rFont val="Calibri"/>
        <family val="2"/>
        <scheme val="minor"/>
      </rPr>
      <t xml:space="preserve"> kg/ha
</t>
    </r>
    <r>
      <rPr>
        <b/>
        <sz val="10"/>
        <color theme="0" tint="-0.34998626667073579"/>
        <rFont val="Calibri"/>
        <family val="2"/>
        <scheme val="minor"/>
      </rPr>
      <t>4. Spot spray in spring - make this 0.3l/ha to account for patch spraying</t>
    </r>
  </si>
  <si>
    <r>
      <t xml:space="preserve">ff.16 </t>
    </r>
    <r>
      <rPr>
        <sz val="11"/>
        <color rgb="FF6B0F81"/>
        <rFont val="Calibri"/>
        <family val="2"/>
        <scheme val="minor"/>
      </rPr>
      <t>(ff18 / Ciii.i)</t>
    </r>
  </si>
  <si>
    <r>
      <t xml:space="preserve">1. Glyphosate 360, 3 l/ha, on stale seedbed
2. Liberator (400 g/l flufenacet, 100 g/l diflufenican) </t>
    </r>
    <r>
      <rPr>
        <b/>
        <sz val="10"/>
        <color theme="1"/>
        <rFont val="Calibri"/>
        <family val="2"/>
        <scheme val="minor"/>
      </rPr>
      <t>0.6</t>
    </r>
    <r>
      <rPr>
        <sz val="10"/>
        <color theme="1"/>
        <rFont val="Calibri"/>
        <family val="2"/>
        <scheme val="minor"/>
      </rPr>
      <t xml:space="preserve"> l/ha, at drilling
3. Atlantis (6 g/kg iodosulfuron-methyl-sodium, 30 g/kg mesosulfuron-methyl)</t>
    </r>
    <r>
      <rPr>
        <b/>
        <sz val="10"/>
        <color theme="1"/>
        <rFont val="Calibri"/>
        <family val="2"/>
        <scheme val="minor"/>
      </rPr>
      <t xml:space="preserve"> 0.4</t>
    </r>
    <r>
      <rPr>
        <sz val="10"/>
        <color theme="1"/>
        <rFont val="Calibri"/>
        <family val="2"/>
        <scheme val="minor"/>
      </rPr>
      <t xml:space="preserve"> kg/ha
</t>
    </r>
    <r>
      <rPr>
        <b/>
        <sz val="10"/>
        <color theme="1"/>
        <rFont val="Calibri"/>
        <family val="2"/>
        <scheme val="minor"/>
      </rPr>
      <t>4. Spot spray in spring - make this 0.3l/ha to account for patch spraying</t>
    </r>
  </si>
  <si>
    <t xml:space="preserve">1. Glyphosate 360, 3 l/ha, on stale seedbed 
2. Glyphosate 360, 3 l/ha, on stale seedbed
3. Pre-em at drilling: Nirvana (250 g/l pendimethalin, 16.7 g/l imazamox) 4 l/ha
</t>
  </si>
  <si>
    <r>
      <t xml:space="preserve">1. Glyphosate 360, 3 l/ha, on stale seedbed
2. Liberator (400 g/l flufenacet, 100 g/l diflufenican) </t>
    </r>
    <r>
      <rPr>
        <b/>
        <sz val="10"/>
        <color theme="0" tint="-0.34998626667073579"/>
        <rFont val="Calibri"/>
        <family val="2"/>
        <scheme val="minor"/>
      </rPr>
      <t>0.6</t>
    </r>
    <r>
      <rPr>
        <sz val="10"/>
        <color theme="0" tint="-0.34998626667073579"/>
        <rFont val="Calibri"/>
        <family val="2"/>
        <scheme val="minor"/>
      </rPr>
      <t xml:space="preserve"> l/ha, at drilling
3. Atlantis (6 g/kg iodosulfuron-methyl-sodium, 30 g/kg mesosulfuron-methyl)</t>
    </r>
    <r>
      <rPr>
        <b/>
        <sz val="10"/>
        <color theme="0" tint="-0.34998626667073579"/>
        <rFont val="Calibri"/>
        <family val="2"/>
        <scheme val="minor"/>
      </rPr>
      <t xml:space="preserve"> 0.4</t>
    </r>
    <r>
      <rPr>
        <sz val="10"/>
        <color theme="0" tint="-0.34998626667073579"/>
        <rFont val="Calibri"/>
        <family val="2"/>
        <scheme val="minor"/>
      </rPr>
      <t xml:space="preserve"> kg/ha
</t>
    </r>
    <r>
      <rPr>
        <b/>
        <sz val="10"/>
        <color theme="0" tint="-0.34998626667073579"/>
        <rFont val="Calibri"/>
        <family val="2"/>
        <scheme val="minor"/>
      </rPr>
      <t>4. Spot spray in spring - make this 0.3l/ha to account for patch spraying</t>
    </r>
  </si>
  <si>
    <r>
      <t xml:space="preserve">ff.17 &amp; ff.18 </t>
    </r>
    <r>
      <rPr>
        <sz val="11"/>
        <color rgb="FF684D00"/>
        <rFont val="Calibri"/>
        <family val="2"/>
        <scheme val="minor"/>
      </rPr>
      <t>(Ci &amp; Ci.i)</t>
    </r>
  </si>
  <si>
    <r>
      <t xml:space="preserve">EASTERN REGIONS
</t>
    </r>
    <r>
      <rPr>
        <sz val="11"/>
        <color theme="0"/>
        <rFont val="Calibri"/>
        <family val="2"/>
        <scheme val="minor"/>
      </rPr>
      <t>All soils</t>
    </r>
  </si>
  <si>
    <t xml:space="preserve">established
plant population </t>
  </si>
  <si>
    <t xml:space="preserve">planting
depth </t>
  </si>
  <si>
    <t>1. Glyphosate 360, 2 l/ha, on stale seedbed
2. Glyphosate 360, 2 l/ha, on stale seedbed
3. Pre-em, tank mix: 
    Crystal (60 g/l flufenacet, 300 g/l pendimethalin) 4 l/ha + 
    Liberator (400 g/l flufenacet, 100 g/l diflufenican) 0.6 l/ha
4. Post-em: 
    Atlantis  (6 g/kg iodosulfuron-methyl-sodium, 30 g/kg mesosulfuron-methyl) 0.4 kg/ha</t>
  </si>
  <si>
    <t>Year 1</t>
  </si>
  <si>
    <t>Year 2</t>
  </si>
  <si>
    <t>Year 3</t>
  </si>
  <si>
    <t>Year 4</t>
  </si>
  <si>
    <t>Year 5</t>
  </si>
  <si>
    <t>Year 6</t>
  </si>
  <si>
    <t>ww (FEED WHEAT)</t>
  </si>
  <si>
    <t>wosr (CONVENTIONAL)</t>
  </si>
  <si>
    <t>cultivation</t>
  </si>
  <si>
    <t>invert</t>
  </si>
  <si>
    <t>BG strategy</t>
  </si>
  <si>
    <r>
      <t xml:space="preserve">Min-till / stale seedbed
</t>
    </r>
    <r>
      <rPr>
        <sz val="9"/>
        <color theme="0" tint="-0.499984740745262"/>
        <rFont val="Calibri"/>
        <family val="2"/>
        <scheme val="minor"/>
      </rPr>
      <t>Keep the weed seeds as close to the surface as possible, and provide them with the correct environment to germinate, emerge, and be killed with glyphosate before the crop is drilled.</t>
    </r>
  </si>
  <si>
    <r>
      <t xml:space="preserve">Plough
</t>
    </r>
    <r>
      <rPr>
        <sz val="9"/>
        <color theme="0" tint="-0.499984740745262"/>
        <rFont val="Calibri"/>
        <family val="2"/>
        <scheme val="minor"/>
      </rPr>
      <t>Bury all weed seeds to a depth at which they will not germinate</t>
    </r>
    <r>
      <rPr>
        <sz val="10"/>
        <color theme="1"/>
        <rFont val="Calibri"/>
        <family val="2"/>
        <scheme val="minor"/>
      </rPr>
      <t>.</t>
    </r>
  </si>
  <si>
    <t>out-compete with wOSR</t>
  </si>
  <si>
    <t>Stale seedbed</t>
  </si>
  <si>
    <r>
      <t xml:space="preserve">1 stale seedbed
</t>
    </r>
    <r>
      <rPr>
        <b/>
        <sz val="10"/>
        <color theme="1"/>
        <rFont val="Calibri"/>
        <family val="2"/>
        <scheme val="minor"/>
      </rPr>
      <t>Cultivations</t>
    </r>
    <r>
      <rPr>
        <sz val="10"/>
        <color theme="1"/>
        <rFont val="Calibri"/>
        <family val="2"/>
        <charset val="2"/>
        <scheme val="minor"/>
      </rPr>
      <t xml:space="preserve">
Light cultivation immediately after harvest - disced, </t>
    </r>
    <r>
      <rPr>
        <b/>
        <sz val="10"/>
        <color rgb="FFFF0000"/>
        <rFont val="Calibri"/>
        <family val="2"/>
        <scheme val="minor"/>
      </rPr>
      <t xml:space="preserve">3 </t>
    </r>
    <r>
      <rPr>
        <sz val="10"/>
        <color theme="1"/>
        <rFont val="Calibri"/>
        <family val="2"/>
        <charset val="2"/>
        <scheme val="minor"/>
      </rPr>
      <t>cm (</t>
    </r>
    <r>
      <rPr>
        <i/>
        <sz val="10"/>
        <color theme="1"/>
        <rFont val="Calibri"/>
        <family val="2"/>
        <scheme val="minor"/>
      </rPr>
      <t>DSSAT,</t>
    </r>
    <r>
      <rPr>
        <sz val="10"/>
        <color theme="1"/>
        <rFont val="Calibri"/>
        <family val="2"/>
        <scheme val="minor"/>
      </rPr>
      <t xml:space="preserve"> double disc; </t>
    </r>
    <r>
      <rPr>
        <i/>
        <sz val="10"/>
        <color theme="1"/>
        <rFont val="Calibri"/>
        <family val="2"/>
        <scheme val="minor"/>
      </rPr>
      <t>CFT</t>
    </r>
    <r>
      <rPr>
        <sz val="10"/>
        <color theme="1"/>
        <rFont val="Calibri"/>
        <family val="2"/>
        <scheme val="minor"/>
      </rPr>
      <t xml:space="preserve">, </t>
    </r>
    <r>
      <rPr>
        <sz val="10"/>
        <color theme="1"/>
        <rFont val="Calibri"/>
        <family val="2"/>
        <charset val="2"/>
        <scheme val="minor"/>
      </rPr>
      <t>disc harrow) and rolled (</t>
    </r>
    <r>
      <rPr>
        <i/>
        <sz val="10"/>
        <color theme="1"/>
        <rFont val="Calibri"/>
        <family val="2"/>
        <scheme val="minor"/>
      </rPr>
      <t>DSSAT</t>
    </r>
    <r>
      <rPr>
        <sz val="10"/>
        <color theme="1"/>
        <rFont val="Calibri"/>
        <family val="2"/>
        <charset val="2"/>
        <scheme val="minor"/>
      </rPr>
      <t xml:space="preserve">, Roller packer; </t>
    </r>
    <r>
      <rPr>
        <i/>
        <sz val="10"/>
        <color theme="1"/>
        <rFont val="Calibri"/>
        <family val="2"/>
        <scheme val="minor"/>
      </rPr>
      <t>CFT</t>
    </r>
    <r>
      <rPr>
        <sz val="10"/>
        <color theme="1"/>
        <rFont val="Calibri"/>
        <family val="2"/>
        <charset val="2"/>
        <scheme val="minor"/>
      </rPr>
      <t xml:space="preserve">, roller packer) to get BG to germinate.
</t>
    </r>
    <r>
      <rPr>
        <b/>
        <sz val="10"/>
        <color theme="1"/>
        <rFont val="Calibri"/>
        <family val="2"/>
        <scheme val="minor"/>
      </rPr>
      <t>Glyphosate</t>
    </r>
    <r>
      <rPr>
        <sz val="10"/>
        <color theme="1"/>
        <rFont val="Calibri"/>
        <family val="2"/>
        <charset val="2"/>
        <scheme val="minor"/>
      </rPr>
      <t xml:space="preserve">
Spray glyphosate ~4-6 weeks after disc operation (i.e. second half Sep)
</t>
    </r>
    <r>
      <rPr>
        <i/>
        <sz val="10"/>
        <rFont val="Calibri"/>
        <family val="2"/>
        <scheme val="minor"/>
      </rPr>
      <t>Low/medium density BG</t>
    </r>
    <r>
      <rPr>
        <sz val="10"/>
        <rFont val="Calibri"/>
        <family val="2"/>
        <scheme val="minor"/>
      </rPr>
      <t xml:space="preserve">
2 l/ha 360g a.i.
</t>
    </r>
    <r>
      <rPr>
        <i/>
        <sz val="10"/>
        <rFont val="Calibri"/>
        <family val="2"/>
        <scheme val="minor"/>
      </rPr>
      <t>High/v high density BG</t>
    </r>
    <r>
      <rPr>
        <sz val="10"/>
        <rFont val="Calibri"/>
        <family val="2"/>
        <scheme val="minor"/>
      </rPr>
      <t xml:space="preserve">
</t>
    </r>
    <r>
      <rPr>
        <sz val="10"/>
        <color theme="1"/>
        <rFont val="Calibri"/>
        <family val="2"/>
        <scheme val="minor"/>
      </rPr>
      <t>3 l/ha 360g a.i.</t>
    </r>
  </si>
  <si>
    <r>
      <t xml:space="preserve">1 stale seedbed
</t>
    </r>
    <r>
      <rPr>
        <b/>
        <sz val="10"/>
        <color theme="1"/>
        <rFont val="Calibri"/>
        <family val="2"/>
        <scheme val="minor"/>
      </rPr>
      <t>Cultivations</t>
    </r>
    <r>
      <rPr>
        <sz val="10"/>
        <color theme="1"/>
        <rFont val="Calibri"/>
        <family val="2"/>
        <charset val="2"/>
        <scheme val="minor"/>
      </rPr>
      <t xml:space="preserve">
- Moldboard plough 20 cm after harvest
- Leave a week or so after ploughing
- Disc </t>
    </r>
    <r>
      <rPr>
        <b/>
        <sz val="10"/>
        <color rgb="FFFF0000"/>
        <rFont val="Calibri"/>
        <family val="2"/>
        <scheme val="minor"/>
      </rPr>
      <t xml:space="preserve">7.5 </t>
    </r>
    <r>
      <rPr>
        <sz val="10"/>
        <color theme="1"/>
        <rFont val="Calibri"/>
        <family val="2"/>
        <charset val="2"/>
        <scheme val="minor"/>
      </rPr>
      <t>cm (</t>
    </r>
    <r>
      <rPr>
        <i/>
        <sz val="10"/>
        <color theme="1"/>
        <rFont val="Calibri"/>
        <family val="2"/>
        <scheme val="minor"/>
      </rPr>
      <t>DSSAT</t>
    </r>
    <r>
      <rPr>
        <sz val="10"/>
        <color theme="1"/>
        <rFont val="Calibri"/>
        <family val="2"/>
        <charset val="2"/>
        <scheme val="minor"/>
      </rPr>
      <t xml:space="preserve">, TI039 Roller harrow, cultipacker; </t>
    </r>
    <r>
      <rPr>
        <i/>
        <sz val="10"/>
        <color theme="1"/>
        <rFont val="Calibri"/>
        <family val="2"/>
        <scheme val="minor"/>
      </rPr>
      <t>CFT</t>
    </r>
    <r>
      <rPr>
        <sz val="10"/>
        <color theme="1"/>
        <rFont val="Calibri"/>
        <family val="2"/>
        <charset val="2"/>
        <scheme val="minor"/>
      </rPr>
      <t>, roller harrow) and rolled (</t>
    </r>
    <r>
      <rPr>
        <i/>
        <sz val="10"/>
        <color theme="1"/>
        <rFont val="Calibri"/>
        <family val="2"/>
        <scheme val="minor"/>
      </rPr>
      <t>DSSAT</t>
    </r>
    <r>
      <rPr>
        <sz val="10"/>
        <color theme="1"/>
        <rFont val="Calibri"/>
        <family val="2"/>
        <charset val="2"/>
        <scheme val="minor"/>
      </rPr>
      <t xml:space="preserve">, Roller packer; </t>
    </r>
    <r>
      <rPr>
        <i/>
        <sz val="10"/>
        <color theme="1"/>
        <rFont val="Calibri"/>
        <family val="2"/>
        <scheme val="minor"/>
      </rPr>
      <t>CFT</t>
    </r>
    <r>
      <rPr>
        <sz val="10"/>
        <color theme="1"/>
        <rFont val="Calibri"/>
        <family val="2"/>
        <charset val="2"/>
        <scheme val="minor"/>
      </rPr>
      <t xml:space="preserve">, roller packer) to get BG to germinate.
</t>
    </r>
    <r>
      <rPr>
        <b/>
        <sz val="10"/>
        <color theme="1"/>
        <rFont val="Calibri"/>
        <family val="2"/>
        <scheme val="minor"/>
      </rPr>
      <t>Glyphosate</t>
    </r>
    <r>
      <rPr>
        <sz val="10"/>
        <color theme="1"/>
        <rFont val="Calibri"/>
        <family val="2"/>
        <charset val="2"/>
        <scheme val="minor"/>
      </rPr>
      <t xml:space="preserve">
Spray glyphosate ~4-6 weeks after disc operation (i.e. second half/ end of Sep)
</t>
    </r>
    <r>
      <rPr>
        <i/>
        <sz val="10"/>
        <color theme="1"/>
        <rFont val="Calibri"/>
        <family val="2"/>
        <scheme val="minor"/>
      </rPr>
      <t>Low/medium density BG</t>
    </r>
    <r>
      <rPr>
        <sz val="10"/>
        <color theme="1"/>
        <rFont val="Calibri"/>
        <family val="2"/>
        <charset val="2"/>
        <scheme val="minor"/>
      </rPr>
      <t xml:space="preserve">
2 l/ha 360g a.i.
</t>
    </r>
    <r>
      <rPr>
        <i/>
        <sz val="10"/>
        <color theme="1"/>
        <rFont val="Calibri"/>
        <family val="2"/>
        <scheme val="minor"/>
      </rPr>
      <t>High/v high density BG</t>
    </r>
    <r>
      <rPr>
        <sz val="10"/>
        <color theme="1"/>
        <rFont val="Calibri"/>
        <family val="2"/>
        <charset val="2"/>
        <scheme val="minor"/>
      </rPr>
      <t xml:space="preserve">
3 l/ha 360g a.i.</t>
    </r>
  </si>
  <si>
    <t>No stale seedbed</t>
  </si>
  <si>
    <r>
      <t xml:space="preserve">1 stale seedbed
</t>
    </r>
    <r>
      <rPr>
        <b/>
        <sz val="10"/>
        <color theme="1"/>
        <rFont val="Calibri"/>
        <family val="2"/>
        <scheme val="minor"/>
      </rPr>
      <t>Cultivations</t>
    </r>
    <r>
      <rPr>
        <sz val="10"/>
        <color theme="1"/>
        <rFont val="Calibri"/>
        <family val="2"/>
        <charset val="2"/>
        <scheme val="minor"/>
      </rPr>
      <t xml:space="preserve">
- Moldboard plough 20 cm after harvest
- Leave a week or so after ploughing
- Disc </t>
    </r>
    <r>
      <rPr>
        <b/>
        <sz val="10"/>
        <color rgb="FFFF0000"/>
        <rFont val="Calibri"/>
        <family val="2"/>
        <scheme val="minor"/>
      </rPr>
      <t xml:space="preserve">7.5 </t>
    </r>
    <r>
      <rPr>
        <sz val="10"/>
        <color theme="1"/>
        <rFont val="Calibri"/>
        <family val="2"/>
        <charset val="2"/>
        <scheme val="minor"/>
      </rPr>
      <t>cm (</t>
    </r>
    <r>
      <rPr>
        <i/>
        <sz val="10"/>
        <color theme="1"/>
        <rFont val="Calibri"/>
        <family val="2"/>
        <scheme val="minor"/>
      </rPr>
      <t>DSSAT</t>
    </r>
    <r>
      <rPr>
        <sz val="10"/>
        <color theme="1"/>
        <rFont val="Calibri"/>
        <family val="2"/>
        <charset val="2"/>
        <scheme val="minor"/>
      </rPr>
      <t xml:space="preserve">, double disc; </t>
    </r>
    <r>
      <rPr>
        <i/>
        <sz val="10"/>
        <color theme="1"/>
        <rFont val="Calibri"/>
        <family val="2"/>
        <scheme val="minor"/>
      </rPr>
      <t>CFT</t>
    </r>
    <r>
      <rPr>
        <sz val="10"/>
        <color theme="1"/>
        <rFont val="Calibri"/>
        <family val="2"/>
        <charset val="2"/>
        <scheme val="minor"/>
      </rPr>
      <t>, disc harrow) and rolled (</t>
    </r>
    <r>
      <rPr>
        <i/>
        <sz val="10"/>
        <color theme="1"/>
        <rFont val="Calibri"/>
        <family val="2"/>
        <scheme val="minor"/>
      </rPr>
      <t>DSSAT</t>
    </r>
    <r>
      <rPr>
        <sz val="10"/>
        <color theme="1"/>
        <rFont val="Calibri"/>
        <family val="2"/>
        <charset val="2"/>
        <scheme val="minor"/>
      </rPr>
      <t xml:space="preserve">, Roller packer; </t>
    </r>
    <r>
      <rPr>
        <i/>
        <sz val="10"/>
        <color theme="1"/>
        <rFont val="Calibri"/>
        <family val="2"/>
        <scheme val="minor"/>
      </rPr>
      <t>CFT</t>
    </r>
    <r>
      <rPr>
        <sz val="10"/>
        <color theme="1"/>
        <rFont val="Calibri"/>
        <family val="2"/>
        <charset val="2"/>
        <scheme val="minor"/>
      </rPr>
      <t xml:space="preserve">, roller packer) to get BG to germinate.
</t>
    </r>
    <r>
      <rPr>
        <b/>
        <sz val="10"/>
        <color theme="1"/>
        <rFont val="Calibri"/>
        <family val="2"/>
        <scheme val="minor"/>
      </rPr>
      <t>Glyphosate</t>
    </r>
    <r>
      <rPr>
        <sz val="10"/>
        <color theme="1"/>
        <rFont val="Calibri"/>
        <family val="2"/>
        <charset val="2"/>
        <scheme val="minor"/>
      </rPr>
      <t xml:space="preserve">
Spray glyphosate ~4-6 weeks after disc operation (i.e. second half/ end of Sep)
</t>
    </r>
    <r>
      <rPr>
        <i/>
        <sz val="10"/>
        <color theme="1"/>
        <rFont val="Calibri"/>
        <family val="2"/>
        <scheme val="minor"/>
      </rPr>
      <t>Low/medium density BG</t>
    </r>
    <r>
      <rPr>
        <sz val="10"/>
        <color theme="1"/>
        <rFont val="Calibri"/>
        <family val="2"/>
        <charset val="2"/>
        <scheme val="minor"/>
      </rPr>
      <t xml:space="preserve">
2 l/ha 360g a.i.
</t>
    </r>
    <r>
      <rPr>
        <i/>
        <sz val="10"/>
        <color theme="1"/>
        <rFont val="Calibri"/>
        <family val="2"/>
        <scheme val="minor"/>
      </rPr>
      <t>High/v high density BG</t>
    </r>
    <r>
      <rPr>
        <sz val="10"/>
        <color theme="1"/>
        <rFont val="Calibri"/>
        <family val="2"/>
        <charset val="2"/>
        <scheme val="minor"/>
      </rPr>
      <t xml:space="preserve">
3 l/ha 360g a.i.</t>
    </r>
  </si>
  <si>
    <t>Drilling</t>
  </si>
  <si>
    <r>
      <rPr>
        <b/>
        <sz val="10"/>
        <color theme="1"/>
        <rFont val="Calibri"/>
        <family val="2"/>
        <scheme val="minor"/>
      </rPr>
      <t>5th October</t>
    </r>
    <r>
      <rPr>
        <sz val="10"/>
        <color theme="1"/>
        <rFont val="Calibri"/>
        <family val="2"/>
        <scheme val="minor"/>
      </rPr>
      <t xml:space="preserve"> (1st week October) </t>
    </r>
    <r>
      <rPr>
        <sz val="10"/>
        <color theme="8" tint="-0.249977111117893"/>
        <rFont val="Calibri"/>
        <family val="2"/>
        <scheme val="minor"/>
      </rPr>
      <t xml:space="preserve">(BGRI data 2004-2016: Most freq date = 268, 25th Sep; Peak of frequency distribution is from ~267-271 (24th Sep - 28th Sep; Main window from about 263-278 (20th Sep - 5th Oct))) Basically, end Sep / early Oct
</t>
    </r>
    <r>
      <rPr>
        <b/>
        <sz val="10"/>
        <rFont val="Calibri"/>
        <family val="2"/>
        <scheme val="minor"/>
      </rPr>
      <t>Sowing date from BGRI data 2004-2016:</t>
    </r>
    <r>
      <rPr>
        <sz val="10"/>
        <rFont val="Calibri"/>
        <family val="2"/>
        <scheme val="minor"/>
      </rPr>
      <t xml:space="preserve">
</t>
    </r>
    <r>
      <rPr>
        <u/>
        <sz val="10"/>
        <rFont val="Calibri"/>
        <family val="2"/>
        <scheme val="minor"/>
      </rPr>
      <t>Clay soils:</t>
    </r>
    <r>
      <rPr>
        <sz val="10"/>
        <rFont val="Calibri"/>
        <family val="2"/>
        <scheme val="minor"/>
      </rPr>
      <t xml:space="preserve">
high/vh density BG - </t>
    </r>
    <r>
      <rPr>
        <sz val="10"/>
        <color theme="5" tint="-0.249977111117893"/>
        <rFont val="Calibri"/>
        <family val="2"/>
        <scheme val="minor"/>
      </rPr>
      <t>3rd October</t>
    </r>
    <r>
      <rPr>
        <sz val="10"/>
        <rFont val="Calibri"/>
        <family val="2"/>
        <scheme val="minor"/>
      </rPr>
      <t xml:space="preserve"> (1st week October)
low/med density BG - </t>
    </r>
    <r>
      <rPr>
        <sz val="10"/>
        <color theme="5" tint="-0.249977111117893"/>
        <rFont val="Calibri"/>
        <family val="2"/>
        <scheme val="minor"/>
      </rPr>
      <t>23rd Sep</t>
    </r>
    <r>
      <rPr>
        <sz val="10"/>
        <rFont val="Calibri"/>
        <family val="2"/>
        <scheme val="minor"/>
      </rPr>
      <t xml:space="preserve"> 
</t>
    </r>
    <r>
      <rPr>
        <u/>
        <sz val="10"/>
        <rFont val="Calibri"/>
        <family val="2"/>
        <scheme val="minor"/>
      </rPr>
      <t>Loams:</t>
    </r>
    <r>
      <rPr>
        <sz val="10"/>
        <rFont val="Calibri"/>
        <family val="2"/>
        <scheme val="minor"/>
      </rPr>
      <t xml:space="preserve">
high/vh density BG - </t>
    </r>
    <r>
      <rPr>
        <sz val="10"/>
        <color theme="5" tint="-0.249977111117893"/>
        <rFont val="Calibri"/>
        <family val="2"/>
        <scheme val="minor"/>
      </rPr>
      <t>13th October</t>
    </r>
    <r>
      <rPr>
        <sz val="10"/>
        <rFont val="Calibri"/>
        <family val="2"/>
        <scheme val="minor"/>
      </rPr>
      <t xml:space="preserve">
low/med density BG - </t>
    </r>
    <r>
      <rPr>
        <sz val="10"/>
        <color theme="5" tint="-0.249977111117893"/>
        <rFont val="Calibri"/>
        <family val="2"/>
        <scheme val="minor"/>
      </rPr>
      <t xml:space="preserve">25th Sep </t>
    </r>
    <r>
      <rPr>
        <sz val="10"/>
        <rFont val="Calibri"/>
        <family val="2"/>
        <scheme val="minor"/>
      </rPr>
      <t xml:space="preserve">
</t>
    </r>
    <r>
      <rPr>
        <u/>
        <sz val="10"/>
        <rFont val="Calibri"/>
        <family val="2"/>
        <scheme val="minor"/>
      </rPr>
      <t>Sandy soils:</t>
    </r>
    <r>
      <rPr>
        <sz val="10"/>
        <rFont val="Calibri"/>
        <family val="2"/>
        <scheme val="minor"/>
      </rPr>
      <t xml:space="preserve">
all BG densities - </t>
    </r>
    <r>
      <rPr>
        <sz val="10"/>
        <color theme="5" tint="-0.249977111117893"/>
        <rFont val="Calibri"/>
        <family val="2"/>
        <scheme val="minor"/>
      </rPr>
      <t>28th Sep</t>
    </r>
    <r>
      <rPr>
        <sz val="10"/>
        <rFont val="Calibri"/>
        <family val="2"/>
        <scheme val="minor"/>
      </rPr>
      <t xml:space="preserve">
</t>
    </r>
    <r>
      <rPr>
        <b/>
        <sz val="10"/>
        <color theme="1"/>
        <rFont val="Calibri"/>
        <family val="2"/>
        <scheme val="minor"/>
      </rPr>
      <t>Direct drill</t>
    </r>
    <r>
      <rPr>
        <sz val="10"/>
        <color theme="1"/>
        <rFont val="Calibri"/>
        <family val="2"/>
        <scheme val="minor"/>
      </rPr>
      <t xml:space="preserve"> (machine: </t>
    </r>
    <r>
      <rPr>
        <i/>
        <sz val="10"/>
        <color theme="1"/>
        <rFont val="Calibri"/>
        <family val="2"/>
        <scheme val="minor"/>
      </rPr>
      <t>DSSAT</t>
    </r>
    <r>
      <rPr>
        <sz val="10"/>
        <color theme="1"/>
        <rFont val="Calibri"/>
        <family val="2"/>
        <scheme val="minor"/>
      </rPr>
      <t xml:space="preserve">, TI031 Drill, no-till; </t>
    </r>
    <r>
      <rPr>
        <i/>
        <sz val="10"/>
        <color theme="1"/>
        <rFont val="Calibri"/>
        <family val="2"/>
        <scheme val="minor"/>
      </rPr>
      <t>CFT</t>
    </r>
    <r>
      <rPr>
        <sz val="10"/>
        <color theme="1"/>
        <rFont val="Calibri"/>
        <family val="2"/>
        <scheme val="minor"/>
      </rPr>
      <t xml:space="preserve">, grain drill-notill)
</t>
    </r>
    <r>
      <rPr>
        <b/>
        <sz val="10"/>
        <color theme="1"/>
        <rFont val="Calibri"/>
        <family val="2"/>
        <scheme val="minor"/>
      </rPr>
      <t>Seed rate:</t>
    </r>
    <r>
      <rPr>
        <sz val="10"/>
        <color theme="1"/>
        <rFont val="Calibri"/>
        <family val="2"/>
        <scheme val="minor"/>
      </rPr>
      <t xml:space="preserve">
</t>
    </r>
    <r>
      <rPr>
        <i/>
        <u/>
        <sz val="10"/>
        <color theme="1"/>
        <rFont val="Calibri"/>
        <family val="2"/>
        <scheme val="minor"/>
      </rPr>
      <t>Low/medium density BG</t>
    </r>
    <r>
      <rPr>
        <sz val="10"/>
        <color theme="1"/>
        <rFont val="Calibri"/>
        <family val="2"/>
        <scheme val="minor"/>
      </rPr>
      <t xml:space="preserve">
</t>
    </r>
    <r>
      <rPr>
        <sz val="10"/>
        <color theme="1"/>
        <rFont val="Wingdings"/>
        <charset val="2"/>
      </rPr>
      <t></t>
    </r>
    <r>
      <rPr>
        <sz val="10"/>
        <color theme="1"/>
        <rFont val="Calibri"/>
        <family val="2"/>
        <scheme val="minor"/>
      </rPr>
      <t xml:space="preserve"> 167 kg/ha at drilling (= 371 plants/m2 at TGW = 45g / 1000 seeds, with germination / establishment of 100%; 
at establishment of 65% typical on loams and clays, this falls to 241 plants/m2 (target number of plants/sq m in spring to maximise yields = 260). On light soils with typical estab of 90% it's 334 plants/m2); row spacing 12.5 cm; depth 3cm
</t>
    </r>
    <r>
      <rPr>
        <i/>
        <u/>
        <sz val="10"/>
        <color theme="1"/>
        <rFont val="Calibri"/>
        <family val="2"/>
        <scheme val="minor"/>
      </rPr>
      <t>High/v high density BG</t>
    </r>
    <r>
      <rPr>
        <sz val="10"/>
        <color theme="1"/>
        <rFont val="Calibri"/>
        <family val="2"/>
        <scheme val="minor"/>
      </rPr>
      <t xml:space="preserve">
</t>
    </r>
    <r>
      <rPr>
        <sz val="10"/>
        <color theme="1"/>
        <rFont val="Wingdings"/>
        <charset val="2"/>
      </rPr>
      <t></t>
    </r>
    <r>
      <rPr>
        <sz val="10"/>
        <color theme="1"/>
        <rFont val="Calibri"/>
        <family val="2"/>
        <scheme val="minor"/>
      </rPr>
      <t xml:space="preserve"> 200 kg/ha at drilling (= 444 plants/m2 at TGW = 45g / 1000 seeds, with germination / establishment of 100%; 
at establishment of 65% typical on loams and clays, this falls to 289 plants/m2 (target number of plants/sq m in spring to maximise yields = 260). On light soils with estab of 90% it's 400 plants/m2); row spacing 12.5 cm; depth 3cm</t>
    </r>
  </si>
  <si>
    <r>
      <rPr>
        <b/>
        <sz val="10"/>
        <color theme="1"/>
        <rFont val="Calibri"/>
        <family val="2"/>
        <scheme val="minor"/>
      </rPr>
      <t xml:space="preserve">Sowing date from BGRI data 2004-2016:
</t>
    </r>
    <r>
      <rPr>
        <u/>
        <sz val="10"/>
        <color theme="1"/>
        <rFont val="Calibri"/>
        <family val="2"/>
        <scheme val="minor"/>
      </rPr>
      <t>Clay soils:</t>
    </r>
    <r>
      <rPr>
        <sz val="10"/>
        <color theme="1"/>
        <rFont val="Calibri"/>
        <family val="2"/>
        <scheme val="minor"/>
      </rPr>
      <t xml:space="preserve">
high/vh density BG - 3rd October (1st week October)
low/med density BG - 23rd Sep 
</t>
    </r>
    <r>
      <rPr>
        <u/>
        <sz val="10"/>
        <color theme="1"/>
        <rFont val="Calibri"/>
        <family val="2"/>
        <scheme val="minor"/>
      </rPr>
      <t>Loams:</t>
    </r>
    <r>
      <rPr>
        <sz val="10"/>
        <color theme="1"/>
        <rFont val="Calibri"/>
        <family val="2"/>
        <scheme val="minor"/>
      </rPr>
      <t xml:space="preserve">
high/vh density BG - 13th October
low/med density BG - 25th Sep 
</t>
    </r>
    <r>
      <rPr>
        <u/>
        <sz val="10"/>
        <color theme="1"/>
        <rFont val="Calibri"/>
        <family val="2"/>
        <scheme val="minor"/>
      </rPr>
      <t>Sandy soils:</t>
    </r>
    <r>
      <rPr>
        <sz val="10"/>
        <color theme="1"/>
        <rFont val="Calibri"/>
        <family val="2"/>
        <scheme val="minor"/>
      </rPr>
      <t xml:space="preserve">
all BG densities - 28th Sep
</t>
    </r>
    <r>
      <rPr>
        <b/>
        <sz val="10"/>
        <color theme="1"/>
        <rFont val="Calibri"/>
        <family val="2"/>
        <scheme val="minor"/>
      </rPr>
      <t>Drill</t>
    </r>
    <r>
      <rPr>
        <sz val="10"/>
        <color theme="1"/>
        <rFont val="Calibri"/>
        <family val="2"/>
        <scheme val="minor"/>
      </rPr>
      <t xml:space="preserve"> (machine: </t>
    </r>
    <r>
      <rPr>
        <i/>
        <sz val="10"/>
        <color theme="1"/>
        <rFont val="Calibri"/>
        <family val="2"/>
        <scheme val="minor"/>
      </rPr>
      <t>DSSAT</t>
    </r>
    <r>
      <rPr>
        <sz val="10"/>
        <color theme="1"/>
        <rFont val="Calibri"/>
        <family val="2"/>
        <scheme val="minor"/>
      </rPr>
      <t xml:space="preserve">, TI025 Drill, double-disc; </t>
    </r>
    <r>
      <rPr>
        <i/>
        <sz val="10"/>
        <color theme="1"/>
        <rFont val="Calibri"/>
        <family val="2"/>
        <scheme val="minor"/>
      </rPr>
      <t>CFT</t>
    </r>
    <r>
      <rPr>
        <sz val="10"/>
        <color theme="1"/>
        <rFont val="Calibri"/>
        <family val="2"/>
        <scheme val="minor"/>
      </rPr>
      <t xml:space="preserve">, grain drill)
</t>
    </r>
    <r>
      <rPr>
        <b/>
        <sz val="10"/>
        <color theme="1"/>
        <rFont val="Calibri"/>
        <family val="2"/>
        <scheme val="minor"/>
      </rPr>
      <t>Seed rate:</t>
    </r>
    <r>
      <rPr>
        <sz val="10"/>
        <color theme="1"/>
        <rFont val="Calibri"/>
        <family val="2"/>
        <scheme val="minor"/>
      </rPr>
      <t xml:space="preserve">
</t>
    </r>
    <r>
      <rPr>
        <i/>
        <sz val="10"/>
        <color theme="1"/>
        <rFont val="Calibri"/>
        <family val="2"/>
        <scheme val="minor"/>
      </rPr>
      <t>Low/medium density BG</t>
    </r>
    <r>
      <rPr>
        <sz val="10"/>
        <color theme="1"/>
        <rFont val="Calibri"/>
        <family val="2"/>
        <scheme val="minor"/>
      </rPr>
      <t xml:space="preserve">
167 kg/ha at drilling (= 371 plants/m2 at TGW = 45g / 1000 seeds); row spacing 12.5 cm; depth 3cm
</t>
    </r>
    <r>
      <rPr>
        <i/>
        <sz val="10"/>
        <color theme="1"/>
        <rFont val="Calibri"/>
        <family val="2"/>
        <scheme val="minor"/>
      </rPr>
      <t>High/v high density BG</t>
    </r>
    <r>
      <rPr>
        <sz val="10"/>
        <color theme="1"/>
        <rFont val="Calibri"/>
        <family val="2"/>
        <scheme val="minor"/>
      </rPr>
      <t xml:space="preserve">
200 kg/ha at drilling (= 444 plants/m2 at TGW = 45g / 1000 seeds); row spacing 12.5 cm; depth 3cm</t>
    </r>
  </si>
  <si>
    <r>
      <t xml:space="preserve">mid Aug - mid Sep
</t>
    </r>
    <r>
      <rPr>
        <b/>
        <sz val="10"/>
        <color theme="1"/>
        <rFont val="Calibri"/>
        <family val="2"/>
        <scheme val="minor"/>
      </rPr>
      <t xml:space="preserve">Drill </t>
    </r>
    <r>
      <rPr>
        <sz val="10"/>
        <color theme="1"/>
        <rFont val="Calibri"/>
        <family val="2"/>
        <scheme val="minor"/>
      </rPr>
      <t xml:space="preserve">(at same time as subsoil) as soon as ww is harvested
Drilling window </t>
    </r>
    <r>
      <rPr>
        <b/>
        <sz val="10"/>
        <color theme="1"/>
        <rFont val="Calibri"/>
        <family val="2"/>
        <scheme val="minor"/>
      </rPr>
      <t>16th August - 11th Sep</t>
    </r>
    <r>
      <rPr>
        <sz val="10"/>
        <color theme="1"/>
        <rFont val="Calibri"/>
        <family val="2"/>
        <scheme val="minor"/>
      </rPr>
      <t xml:space="preserve">
Seeding unit on back of subsoiler.
Rate = 3.2 kg/ha (40 seeds/m</t>
    </r>
    <r>
      <rPr>
        <vertAlign val="superscript"/>
        <sz val="10"/>
        <color theme="1"/>
        <rFont val="Calibri"/>
        <family val="2"/>
        <scheme val="minor"/>
      </rPr>
      <t>2</t>
    </r>
    <r>
      <rPr>
        <sz val="10"/>
        <color theme="1"/>
        <rFont val="Calibri"/>
        <family val="2"/>
        <scheme val="minor"/>
      </rPr>
      <t>)
Planting depth = 1.5 cm
Row spacing = 24 cm (aiming for established plant population of 35 plants/m</t>
    </r>
    <r>
      <rPr>
        <vertAlign val="superscript"/>
        <sz val="10"/>
        <color theme="1"/>
        <rFont val="Calibri"/>
        <family val="2"/>
        <scheme val="minor"/>
      </rPr>
      <t>2</t>
    </r>
    <r>
      <rPr>
        <sz val="10"/>
        <color theme="1"/>
        <rFont val="Calibri"/>
        <family val="2"/>
        <scheme val="minor"/>
      </rPr>
      <t>)
Then Cambridge rolls</t>
    </r>
  </si>
  <si>
    <r>
      <t xml:space="preserve">Sowing date from BGRI data 2004-2016:
Clay soils:
high/vh density BG - 3rd October (1st week October)
low/med density BG - 23rd Sep 
Loams:
high/vh density BG - 13th October
low/med density BG - 25th Sep 
Sandy soils:
all BG densities - 28th Sep
</t>
    </r>
    <r>
      <rPr>
        <b/>
        <sz val="10"/>
        <color theme="1"/>
        <rFont val="Calibri"/>
        <family val="2"/>
        <scheme val="minor"/>
      </rPr>
      <t>Direct drill</t>
    </r>
    <r>
      <rPr>
        <sz val="10"/>
        <color theme="1"/>
        <rFont val="Calibri"/>
        <family val="2"/>
        <scheme val="minor"/>
      </rPr>
      <t xml:space="preserve"> (machine: </t>
    </r>
    <r>
      <rPr>
        <i/>
        <sz val="10"/>
        <color theme="1"/>
        <rFont val="Calibri"/>
        <family val="2"/>
        <scheme val="minor"/>
      </rPr>
      <t>DSSAT</t>
    </r>
    <r>
      <rPr>
        <sz val="10"/>
        <color theme="1"/>
        <rFont val="Calibri"/>
        <family val="2"/>
        <scheme val="minor"/>
      </rPr>
      <t xml:space="preserve">, TI031 Drill, no-till; </t>
    </r>
    <r>
      <rPr>
        <i/>
        <sz val="10"/>
        <color theme="1"/>
        <rFont val="Calibri"/>
        <family val="2"/>
        <scheme val="minor"/>
      </rPr>
      <t>CFT</t>
    </r>
    <r>
      <rPr>
        <sz val="10"/>
        <color theme="1"/>
        <rFont val="Calibri"/>
        <family val="2"/>
        <scheme val="minor"/>
      </rPr>
      <t xml:space="preserve">, grain drill-notill)
</t>
    </r>
    <r>
      <rPr>
        <b/>
        <sz val="10"/>
        <color theme="1"/>
        <rFont val="Calibri"/>
        <family val="2"/>
        <scheme val="minor"/>
      </rPr>
      <t>Seed rate:</t>
    </r>
    <r>
      <rPr>
        <sz val="10"/>
        <color theme="1"/>
        <rFont val="Calibri"/>
        <family val="2"/>
        <scheme val="minor"/>
      </rPr>
      <t xml:space="preserve">
</t>
    </r>
    <r>
      <rPr>
        <i/>
        <sz val="10"/>
        <color theme="1"/>
        <rFont val="Calibri"/>
        <family val="2"/>
        <scheme val="minor"/>
      </rPr>
      <t>Low/medium density BG</t>
    </r>
    <r>
      <rPr>
        <sz val="10"/>
        <color theme="1"/>
        <rFont val="Calibri"/>
        <family val="2"/>
        <scheme val="minor"/>
      </rPr>
      <t xml:space="preserve">
167 kg/ha at drilling (= 371 plants/m2 at TGW = 45g / 1000 seeds); row spacing 12.5 cm; depth 3cm
</t>
    </r>
    <r>
      <rPr>
        <i/>
        <sz val="10"/>
        <color theme="1"/>
        <rFont val="Calibri"/>
        <family val="2"/>
        <scheme val="minor"/>
      </rPr>
      <t>High/v high density BG</t>
    </r>
    <r>
      <rPr>
        <sz val="10"/>
        <color theme="1"/>
        <rFont val="Calibri"/>
        <family val="2"/>
        <scheme val="minor"/>
      </rPr>
      <t xml:space="preserve">
200 kg/ha at drilling (= 444 plants/m2 at TGW = 45g / 1000 seeds); row spacing 12.5 cm; depth 3cm</t>
    </r>
  </si>
  <si>
    <r>
      <t xml:space="preserve">mid Aug - mid Sep
</t>
    </r>
    <r>
      <rPr>
        <b/>
        <sz val="10"/>
        <color theme="1"/>
        <rFont val="Calibri"/>
        <family val="2"/>
        <scheme val="minor"/>
      </rPr>
      <t>Drill</t>
    </r>
    <r>
      <rPr>
        <sz val="10"/>
        <color theme="1"/>
        <rFont val="Calibri"/>
        <family val="2"/>
        <scheme val="minor"/>
      </rPr>
      <t xml:space="preserve"> (at same time as subsoil) as soon as ww is harvested
Drilling window </t>
    </r>
    <r>
      <rPr>
        <b/>
        <sz val="10"/>
        <color theme="1"/>
        <rFont val="Calibri"/>
        <family val="2"/>
        <scheme val="minor"/>
      </rPr>
      <t>16th August - 11th Sep</t>
    </r>
    <r>
      <rPr>
        <sz val="10"/>
        <color theme="1"/>
        <rFont val="Calibri"/>
        <family val="2"/>
        <scheme val="minor"/>
      </rPr>
      <t xml:space="preserve">
Seeding unit on back of subsoiler.
Rate = 3.2 kg/ha (40 seeds/m</t>
    </r>
    <r>
      <rPr>
        <vertAlign val="superscript"/>
        <sz val="10"/>
        <color theme="1"/>
        <rFont val="Calibri"/>
        <family val="2"/>
        <scheme val="minor"/>
      </rPr>
      <t>2</t>
    </r>
    <r>
      <rPr>
        <sz val="10"/>
        <color theme="1"/>
        <rFont val="Calibri"/>
        <family val="2"/>
        <scheme val="minor"/>
      </rPr>
      <t>)
Planting depth = 1.5 cm
Row spacing = 24 cm (aiming for established plant population of 35 plants/m</t>
    </r>
    <r>
      <rPr>
        <vertAlign val="superscript"/>
        <sz val="10"/>
        <color theme="1"/>
        <rFont val="Calibri"/>
        <family val="2"/>
        <scheme val="minor"/>
      </rPr>
      <t>2</t>
    </r>
    <r>
      <rPr>
        <sz val="10"/>
        <color theme="1"/>
        <rFont val="Calibri"/>
        <family val="2"/>
        <scheme val="minor"/>
      </rPr>
      <t>)
Then Cambridge rolls</t>
    </r>
  </si>
  <si>
    <t>Tillage</t>
  </si>
  <si>
    <r>
      <t>1. Shallow disc &amp; roll (immediately after harvest) to induce germination of stale seedbed.
2. Direct drill ww once black-grass killed off (</t>
    </r>
    <r>
      <rPr>
        <i/>
        <sz val="10"/>
        <color theme="1"/>
        <rFont val="Calibri"/>
        <family val="2"/>
        <scheme val="minor"/>
      </rPr>
      <t>DSSAT</t>
    </r>
    <r>
      <rPr>
        <sz val="10"/>
        <color theme="1"/>
        <rFont val="Calibri"/>
        <family val="2"/>
        <charset val="2"/>
        <scheme val="minor"/>
      </rPr>
      <t xml:space="preserve">, TI031 Drill, no-till; </t>
    </r>
    <r>
      <rPr>
        <i/>
        <sz val="10"/>
        <color theme="1"/>
        <rFont val="Calibri"/>
        <family val="2"/>
        <scheme val="minor"/>
      </rPr>
      <t>CFT</t>
    </r>
    <r>
      <rPr>
        <sz val="10"/>
        <color theme="1"/>
        <rFont val="Calibri"/>
        <family val="2"/>
        <charset val="2"/>
        <scheme val="minor"/>
      </rPr>
      <t>, grain drill-notill).
3. Roll after drilling (</t>
    </r>
    <r>
      <rPr>
        <i/>
        <sz val="10"/>
        <color theme="1"/>
        <rFont val="Calibri"/>
        <family val="2"/>
        <scheme val="minor"/>
      </rPr>
      <t>CFT,</t>
    </r>
    <r>
      <rPr>
        <sz val="10"/>
        <color theme="1"/>
        <rFont val="Calibri"/>
        <family val="2"/>
        <charset val="2"/>
        <scheme val="minor"/>
      </rPr>
      <t xml:space="preserve"> roller packer; </t>
    </r>
    <r>
      <rPr>
        <i/>
        <sz val="10"/>
        <color theme="1"/>
        <rFont val="Calibri"/>
        <family val="2"/>
        <scheme val="minor"/>
      </rPr>
      <t>DSSAT,</t>
    </r>
    <r>
      <rPr>
        <sz val="10"/>
        <color theme="1"/>
        <rFont val="Calibri"/>
        <family val="2"/>
        <scheme val="minor"/>
      </rPr>
      <t xml:space="preserve"> Roller packer</t>
    </r>
    <r>
      <rPr>
        <sz val="10"/>
        <color theme="1"/>
        <rFont val="Calibri"/>
        <family val="2"/>
        <charset val="2"/>
        <scheme val="minor"/>
      </rPr>
      <t xml:space="preserve">).
</t>
    </r>
  </si>
  <si>
    <r>
      <t>1. Moldboard plough immediately after harvest to bury BG seeds.
2. Leave a week, then disc and roll to induce germination of any seeds brought to the surface.
3. Direct drill ww once black-grass killed off  (</t>
    </r>
    <r>
      <rPr>
        <i/>
        <sz val="10"/>
        <color theme="1"/>
        <rFont val="Calibri"/>
        <family val="2"/>
        <scheme val="minor"/>
      </rPr>
      <t>DSSAT</t>
    </r>
    <r>
      <rPr>
        <sz val="10"/>
        <color theme="1"/>
        <rFont val="Calibri"/>
        <family val="2"/>
        <scheme val="minor"/>
      </rPr>
      <t xml:space="preserve">, TI031 Drill, no-till; </t>
    </r>
    <r>
      <rPr>
        <i/>
        <sz val="10"/>
        <color theme="1"/>
        <rFont val="Calibri"/>
        <family val="2"/>
        <scheme val="minor"/>
      </rPr>
      <t>CFT</t>
    </r>
    <r>
      <rPr>
        <sz val="10"/>
        <color theme="1"/>
        <rFont val="Calibri"/>
        <family val="2"/>
        <scheme val="minor"/>
      </rPr>
      <t>, grain drill-notill).
4. Roll after drilling (</t>
    </r>
    <r>
      <rPr>
        <i/>
        <sz val="10"/>
        <color theme="1"/>
        <rFont val="Calibri"/>
        <family val="2"/>
        <scheme val="minor"/>
      </rPr>
      <t>DSSAT</t>
    </r>
    <r>
      <rPr>
        <sz val="10"/>
        <color theme="1"/>
        <rFont val="Calibri"/>
        <family val="2"/>
        <scheme val="minor"/>
      </rPr>
      <t xml:space="preserve">, Roller packer; </t>
    </r>
    <r>
      <rPr>
        <i/>
        <sz val="10"/>
        <color theme="1"/>
        <rFont val="Calibri"/>
        <family val="2"/>
        <scheme val="minor"/>
      </rPr>
      <t>CFT</t>
    </r>
    <r>
      <rPr>
        <sz val="10"/>
        <color theme="1"/>
        <rFont val="Calibri"/>
        <family val="2"/>
        <scheme val="minor"/>
      </rPr>
      <t>, roller packer).</t>
    </r>
  </si>
  <si>
    <r>
      <t>1. Subsoil and drill in same operation (</t>
    </r>
    <r>
      <rPr>
        <i/>
        <sz val="10"/>
        <color theme="1"/>
        <rFont val="Calibri"/>
        <family val="2"/>
      </rPr>
      <t>DSSAT</t>
    </r>
    <r>
      <rPr>
        <sz val="10"/>
        <color theme="1"/>
        <rFont val="Calibri"/>
        <family val="2"/>
      </rPr>
      <t xml:space="preserve">, TI002 Subsoiler; </t>
    </r>
    <r>
      <rPr>
        <i/>
        <sz val="10"/>
        <color theme="1"/>
        <rFont val="Calibri"/>
        <family val="2"/>
      </rPr>
      <t>CFT</t>
    </r>
    <r>
      <rPr>
        <sz val="10"/>
        <color theme="1"/>
        <rFont val="Calibri"/>
        <family val="2"/>
      </rPr>
      <t>, subsoiler).
2. Cambridge rolls after drilling (CFT, roller packer; DSSAT, Roller packer).</t>
    </r>
  </si>
  <si>
    <t>Fertiliser N</t>
  </si>
  <si>
    <r>
      <rPr>
        <i/>
        <sz val="10"/>
        <color theme="1"/>
        <rFont val="Calibri"/>
        <family val="2"/>
        <scheme val="minor"/>
      </rPr>
      <t>Heavy soils</t>
    </r>
    <r>
      <rPr>
        <sz val="10"/>
        <color theme="1"/>
        <rFont val="Calibri"/>
        <family val="2"/>
        <charset val="2"/>
        <scheme val="minor"/>
      </rPr>
      <t xml:space="preserve">
40kg/ha end Feb (growth stage GS30), 
100kg 1st week April, 
100kg 3rd week April 
</t>
    </r>
    <r>
      <rPr>
        <i/>
        <sz val="10"/>
        <color theme="1"/>
        <rFont val="Calibri"/>
        <family val="2"/>
        <scheme val="minor"/>
      </rPr>
      <t>Medium soils</t>
    </r>
    <r>
      <rPr>
        <sz val="10"/>
        <color theme="1"/>
        <rFont val="Calibri"/>
        <family val="2"/>
        <charset val="2"/>
        <scheme val="minor"/>
      </rPr>
      <t xml:space="preserve">
40kg/ha end Feb (growth stage GS30), 
80kg 1st week April, 
80kg 3rd week April 
</t>
    </r>
    <r>
      <rPr>
        <i/>
        <sz val="10"/>
        <color theme="1"/>
        <rFont val="Calibri"/>
        <family val="2"/>
        <scheme val="minor"/>
      </rPr>
      <t>Light soils</t>
    </r>
    <r>
      <rPr>
        <sz val="10"/>
        <color theme="1"/>
        <rFont val="Calibri"/>
        <family val="2"/>
        <charset val="2"/>
        <scheme val="minor"/>
      </rPr>
      <t xml:space="preserve">
40kg/ha end Feb (growth stage GS30), 
75kg 1st week April, 
75kg 3rd week April 
</t>
    </r>
    <r>
      <rPr>
        <sz val="10"/>
        <color rgb="FFFF0000"/>
        <rFont val="Calibri"/>
        <family val="2"/>
        <scheme val="minor"/>
      </rPr>
      <t>(avg total value from BGRI dataset is 200kg N/ha)</t>
    </r>
  </si>
  <si>
    <t xml:space="preserve">30 kg/ha at drilling (either to the seedbed or top dressed, i.e. method for these = broadcast. Assume done on the drill, so no separate pass needed.)
95 kg/ha early March (broadcast)
95 kg/ha early April (broadcast)
</t>
  </si>
  <si>
    <t xml:space="preserve">30 kg/ha at drilling (either to the seedbed of top dressed, i.e. method for these = broadcast. Assume done on the drill, so no separate pass needed.)
95 kg/ha early March (broadcast)
95 kg/ha early April (broadcast)
</t>
  </si>
  <si>
    <t>Straw</t>
  </si>
  <si>
    <t>straw chopped and spread</t>
  </si>
  <si>
    <t>straw chopped and spread (it'll be incorporated by the subsequent moldboard plough operation)</t>
  </si>
  <si>
    <t>Selective herbicides</t>
  </si>
  <si>
    <r>
      <rPr>
        <u/>
        <sz val="10"/>
        <color theme="1"/>
        <rFont val="Calibri"/>
        <family val="2"/>
        <scheme val="minor"/>
      </rPr>
      <t>Oct</t>
    </r>
    <r>
      <rPr>
        <sz val="10"/>
        <color theme="1"/>
        <rFont val="Calibri"/>
        <family val="2"/>
        <scheme val="minor"/>
      </rPr>
      <t xml:space="preserve"> </t>
    </r>
    <r>
      <rPr>
        <i/>
        <sz val="10"/>
        <color theme="1"/>
        <rFont val="Calibri"/>
        <family val="2"/>
        <scheme val="minor"/>
      </rPr>
      <t xml:space="preserve">
Pre-em</t>
    </r>
    <r>
      <rPr>
        <sz val="10"/>
        <color theme="1"/>
        <rFont val="Calibri"/>
        <family val="2"/>
        <scheme val="minor"/>
      </rPr>
      <t xml:space="preserve"> (within 48hrs of drilling)
Tank mix -
Crystal </t>
    </r>
    <r>
      <rPr>
        <b/>
        <sz val="10"/>
        <color theme="1"/>
        <rFont val="Calibri"/>
        <family val="2"/>
        <scheme val="minor"/>
      </rPr>
      <t xml:space="preserve">4 l/ha </t>
    </r>
    <r>
      <rPr>
        <sz val="10"/>
        <color theme="1"/>
        <rFont val="Calibri"/>
        <family val="2"/>
        <scheme val="minor"/>
      </rPr>
      <t>(360 g/l a.i.: 60 g/l flufenacet, 300 g/l pendimethalin)</t>
    </r>
    <r>
      <rPr>
        <sz val="10"/>
        <color rgb="FF009900"/>
        <rFont val="Calibri"/>
        <family val="2"/>
        <scheme val="minor"/>
      </rPr>
      <t xml:space="preserve"> (respective MOAs: Flufenacet = Inhibition of VLCFA (inhibition of cell division), HRAC K3. Pendimethalin = inhibits microtubule assembly, HRAC group K1)</t>
    </r>
    <r>
      <rPr>
        <sz val="10"/>
        <color theme="1"/>
        <rFont val="Calibri"/>
        <family val="2"/>
        <scheme val="minor"/>
      </rPr>
      <t xml:space="preserve"> +
DFF (Liberator)</t>
    </r>
    <r>
      <rPr>
        <b/>
        <sz val="10"/>
        <color theme="1"/>
        <rFont val="Calibri"/>
        <family val="2"/>
        <scheme val="minor"/>
      </rPr>
      <t xml:space="preserve"> 0.6 l/ha</t>
    </r>
    <r>
      <rPr>
        <sz val="10"/>
        <color theme="1"/>
        <rFont val="Calibri"/>
        <family val="2"/>
        <scheme val="minor"/>
      </rPr>
      <t xml:space="preserve"> (500 g/l a.i.: 400 g/l flufenacet, 100 g/l diflufenican) </t>
    </r>
    <r>
      <rPr>
        <sz val="10"/>
        <color rgb="FF009900"/>
        <rFont val="Calibri"/>
        <family val="2"/>
        <scheme val="minor"/>
      </rPr>
      <t>(MOA: Bleachers - inhibitors of carotene biosynthesis (PDS). HRAC group F1)</t>
    </r>
    <r>
      <rPr>
        <i/>
        <sz val="10"/>
        <rFont val="Calibri"/>
        <family val="2"/>
        <scheme val="minor"/>
      </rPr>
      <t xml:space="preserve">
Post-em</t>
    </r>
    <r>
      <rPr>
        <sz val="10"/>
        <rFont val="Calibri"/>
        <family val="2"/>
        <scheme val="minor"/>
      </rPr>
      <t xml:space="preserve">
Atlantis </t>
    </r>
    <r>
      <rPr>
        <b/>
        <sz val="10"/>
        <rFont val="Calibri"/>
        <family val="2"/>
        <scheme val="minor"/>
      </rPr>
      <t xml:space="preserve">0.4 l/ha </t>
    </r>
    <r>
      <rPr>
        <sz val="10"/>
        <rFont val="Calibri"/>
        <family val="2"/>
        <scheme val="minor"/>
      </rPr>
      <t xml:space="preserve">(36 g/kg a.i.: 6 g/kg iodosulfuron-methyl-sodium, 30 g/kg mesosulfuron-methyl) (MOA: ALS inhibitor)
</t>
    </r>
    <r>
      <rPr>
        <u/>
        <sz val="10"/>
        <color theme="1"/>
        <rFont val="Calibri"/>
        <family val="2"/>
        <scheme val="minor"/>
      </rPr>
      <t xml:space="preserve">
March</t>
    </r>
    <r>
      <rPr>
        <sz val="10"/>
        <color theme="1"/>
        <rFont val="Calibri"/>
        <family val="2"/>
        <scheme val="minor"/>
      </rPr>
      <t xml:space="preserve"> 
Tank mix -
Atlantis </t>
    </r>
    <r>
      <rPr>
        <b/>
        <sz val="10"/>
        <color theme="1"/>
        <rFont val="Calibri"/>
        <family val="2"/>
        <scheme val="minor"/>
      </rPr>
      <t>0.4 l/ha</t>
    </r>
    <r>
      <rPr>
        <sz val="10"/>
        <color theme="1"/>
        <rFont val="Calibri"/>
        <family val="2"/>
        <scheme val="minor"/>
      </rPr>
      <t xml:space="preserve"> (36 g/l a.i.: 6 g/kg iodosulfuron-methyl-sodium, 30 g/kg mesosulfuron-methyl) </t>
    </r>
    <r>
      <rPr>
        <sz val="10"/>
        <color rgb="FF009900"/>
        <rFont val="Calibri"/>
        <family val="2"/>
        <scheme val="minor"/>
      </rPr>
      <t xml:space="preserve">(MOA: ALS inhibitor) </t>
    </r>
    <r>
      <rPr>
        <sz val="10"/>
        <rFont val="Calibri"/>
        <family val="2"/>
        <scheme val="minor"/>
      </rPr>
      <t xml:space="preserve">+ 
Pendimathalin </t>
    </r>
    <r>
      <rPr>
        <b/>
        <sz val="10"/>
        <rFont val="Calibri"/>
        <family val="2"/>
        <scheme val="minor"/>
      </rPr>
      <t>3 l/ha</t>
    </r>
    <r>
      <rPr>
        <sz val="10"/>
        <rFont val="Calibri"/>
        <family val="2"/>
        <scheme val="minor"/>
      </rPr>
      <t xml:space="preserve"> (400 g/l a.i.)</t>
    </r>
    <r>
      <rPr>
        <sz val="10"/>
        <color theme="1"/>
        <rFont val="Calibri"/>
        <family val="2"/>
        <scheme val="minor"/>
      </rPr>
      <t xml:space="preserve"> </t>
    </r>
    <r>
      <rPr>
        <sz val="10"/>
        <color rgb="FF009900"/>
        <rFont val="Calibri"/>
        <family val="2"/>
        <scheme val="minor"/>
      </rPr>
      <t>(MOA: inhibits microtubule assembly. HRAC group K1)</t>
    </r>
  </si>
  <si>
    <r>
      <rPr>
        <u/>
        <sz val="10"/>
        <color theme="1"/>
        <rFont val="Calibri"/>
        <family val="2"/>
        <scheme val="minor"/>
      </rPr>
      <t>Oct</t>
    </r>
    <r>
      <rPr>
        <sz val="10"/>
        <color theme="1"/>
        <rFont val="Calibri"/>
        <family val="2"/>
        <scheme val="minor"/>
      </rPr>
      <t xml:space="preserve"> </t>
    </r>
    <r>
      <rPr>
        <i/>
        <sz val="10"/>
        <color theme="1"/>
        <rFont val="Calibri"/>
        <family val="2"/>
        <scheme val="minor"/>
      </rPr>
      <t xml:space="preserve">
Pre-em</t>
    </r>
    <r>
      <rPr>
        <sz val="10"/>
        <color theme="1"/>
        <rFont val="Calibri"/>
        <family val="2"/>
        <scheme val="minor"/>
      </rPr>
      <t xml:space="preserve"> (within 48hrs of drilling)
Tank mix -
Crystal </t>
    </r>
    <r>
      <rPr>
        <b/>
        <sz val="10"/>
        <color theme="1"/>
        <rFont val="Calibri"/>
        <family val="2"/>
        <scheme val="minor"/>
      </rPr>
      <t xml:space="preserve">4 l/ha </t>
    </r>
    <r>
      <rPr>
        <sz val="10"/>
        <color theme="1"/>
        <rFont val="Calibri"/>
        <family val="2"/>
        <scheme val="minor"/>
      </rPr>
      <t xml:space="preserve">(360 g/l a.i.) (this is flufenacet and pendimathalin) </t>
    </r>
    <r>
      <rPr>
        <sz val="10"/>
        <color rgb="FF009900"/>
        <rFont val="Calibri"/>
        <family val="2"/>
        <scheme val="minor"/>
      </rPr>
      <t xml:space="preserve"> (respective MOAs: Flufenacet = Inhibition of VLCFA (inhibition of cell division), HRAC K3. Pendimethalin = inhibits microtubule assembly, HRAC group K1)</t>
    </r>
    <r>
      <rPr>
        <sz val="10"/>
        <color theme="1"/>
        <rFont val="Calibri"/>
        <family val="2"/>
        <scheme val="minor"/>
      </rPr>
      <t xml:space="preserve"> +
DFF (Liberator)</t>
    </r>
    <r>
      <rPr>
        <b/>
        <sz val="10"/>
        <color theme="1"/>
        <rFont val="Calibri"/>
        <family val="2"/>
        <scheme val="minor"/>
      </rPr>
      <t xml:space="preserve"> 0.6 l/ha</t>
    </r>
    <r>
      <rPr>
        <sz val="10"/>
        <color theme="1"/>
        <rFont val="Calibri"/>
        <family val="2"/>
        <scheme val="minor"/>
      </rPr>
      <t xml:space="preserve"> (500 g/l a.i.) </t>
    </r>
    <r>
      <rPr>
        <sz val="10"/>
        <color rgb="FF009900"/>
        <rFont val="Calibri"/>
        <family val="2"/>
        <scheme val="minor"/>
      </rPr>
      <t>(MOA: Bleachers - inhibitors of carotene biosynthesis (PDS). HRAC group F1)</t>
    </r>
    <r>
      <rPr>
        <i/>
        <sz val="10"/>
        <rFont val="Calibri"/>
        <family val="2"/>
        <scheme val="minor"/>
      </rPr>
      <t xml:space="preserve">
Post-em</t>
    </r>
    <r>
      <rPr>
        <sz val="10"/>
        <rFont val="Calibri"/>
        <family val="2"/>
        <scheme val="minor"/>
      </rPr>
      <t xml:space="preserve">
Atlantis </t>
    </r>
    <r>
      <rPr>
        <b/>
        <sz val="10"/>
        <rFont val="Calibri"/>
        <family val="2"/>
        <scheme val="minor"/>
      </rPr>
      <t xml:space="preserve">0.4 l/ha </t>
    </r>
    <r>
      <rPr>
        <sz val="10"/>
        <rFont val="Calibri"/>
        <family val="2"/>
        <scheme val="minor"/>
      </rPr>
      <t xml:space="preserve">(36 g/kg a.i.)
</t>
    </r>
    <r>
      <rPr>
        <u/>
        <sz val="10"/>
        <color theme="1"/>
        <rFont val="Calibri"/>
        <family val="2"/>
        <scheme val="minor"/>
      </rPr>
      <t xml:space="preserve">
March</t>
    </r>
    <r>
      <rPr>
        <sz val="10"/>
        <color theme="1"/>
        <rFont val="Calibri"/>
        <family val="2"/>
        <scheme val="minor"/>
      </rPr>
      <t xml:space="preserve"> 
Tank mix -
Atlantis </t>
    </r>
    <r>
      <rPr>
        <b/>
        <sz val="10"/>
        <color theme="1"/>
        <rFont val="Calibri"/>
        <family val="2"/>
        <scheme val="minor"/>
      </rPr>
      <t>0.4 l/ha</t>
    </r>
    <r>
      <rPr>
        <sz val="10"/>
        <color theme="1"/>
        <rFont val="Calibri"/>
        <family val="2"/>
        <scheme val="minor"/>
      </rPr>
      <t xml:space="preserve"> (36 g/l a.i.) </t>
    </r>
    <r>
      <rPr>
        <sz val="10"/>
        <color rgb="FF009900"/>
        <rFont val="Calibri"/>
        <family val="2"/>
        <scheme val="minor"/>
      </rPr>
      <t xml:space="preserve">(MOA: ALS inhibitor) </t>
    </r>
    <r>
      <rPr>
        <sz val="10"/>
        <rFont val="Calibri"/>
        <family val="2"/>
        <scheme val="minor"/>
      </rPr>
      <t xml:space="preserve">+ 
Pendimathalin </t>
    </r>
    <r>
      <rPr>
        <b/>
        <sz val="10"/>
        <rFont val="Calibri"/>
        <family val="2"/>
        <scheme val="minor"/>
      </rPr>
      <t>3 l/ha</t>
    </r>
    <r>
      <rPr>
        <sz val="10"/>
        <rFont val="Calibri"/>
        <family val="2"/>
        <scheme val="minor"/>
      </rPr>
      <t xml:space="preserve"> (400 g/l a.i.)</t>
    </r>
    <r>
      <rPr>
        <sz val="10"/>
        <color theme="1"/>
        <rFont val="Calibri"/>
        <family val="2"/>
        <scheme val="minor"/>
      </rPr>
      <t xml:space="preserve"> </t>
    </r>
    <r>
      <rPr>
        <sz val="10"/>
        <color rgb="FF009900"/>
        <rFont val="Calibri"/>
        <family val="2"/>
        <scheme val="minor"/>
      </rPr>
      <t>(MOA: inhibits microtubule assembly. HRAC group K1)</t>
    </r>
  </si>
  <si>
    <r>
      <rPr>
        <u/>
        <sz val="10"/>
        <color theme="1"/>
        <rFont val="Calibri"/>
        <family val="2"/>
        <scheme val="minor"/>
      </rPr>
      <t xml:space="preserve">2nd week Oct (8th Oct):
</t>
    </r>
    <r>
      <rPr>
        <sz val="10"/>
        <color theme="1"/>
        <rFont val="Calibri"/>
        <family val="2"/>
        <scheme val="minor"/>
      </rPr>
      <t xml:space="preserve">Propaquizafop </t>
    </r>
    <r>
      <rPr>
        <b/>
        <sz val="10"/>
        <color theme="1"/>
        <rFont val="Calibri"/>
        <family val="2"/>
        <scheme val="minor"/>
      </rPr>
      <t>1.5 l/ha</t>
    </r>
    <r>
      <rPr>
        <sz val="10"/>
        <color theme="1"/>
        <rFont val="Calibri"/>
        <family val="2"/>
        <scheme val="minor"/>
      </rPr>
      <t xml:space="preserve"> e.g. Adama Falcon, 100g/l a.i. </t>
    </r>
    <r>
      <rPr>
        <sz val="10"/>
        <color rgb="FF009900"/>
        <rFont val="Calibri"/>
        <family val="2"/>
        <scheme val="minor"/>
      </rPr>
      <t xml:space="preserve">(MOA: ACCase inhibitor)
</t>
    </r>
    <r>
      <rPr>
        <sz val="10"/>
        <rFont val="Calibri"/>
        <family val="2"/>
        <scheme val="minor"/>
      </rPr>
      <t>max rate = 1.5 l/ha</t>
    </r>
    <r>
      <rPr>
        <sz val="10"/>
        <color theme="1"/>
        <rFont val="Calibri"/>
        <family val="2"/>
        <scheme val="minor"/>
      </rPr>
      <t xml:space="preserve">
</t>
    </r>
    <r>
      <rPr>
        <u/>
        <sz val="10"/>
        <color theme="1"/>
        <rFont val="Calibri"/>
        <family val="2"/>
        <scheme val="minor"/>
      </rPr>
      <t>November (7th):</t>
    </r>
    <r>
      <rPr>
        <sz val="10"/>
        <color theme="1"/>
        <rFont val="Calibri"/>
        <family val="2"/>
        <scheme val="minor"/>
      </rPr>
      <t xml:space="preserve"> 
Propyzamide </t>
    </r>
    <r>
      <rPr>
        <b/>
        <sz val="10"/>
        <color theme="1"/>
        <rFont val="Calibri"/>
        <family val="2"/>
        <scheme val="minor"/>
      </rPr>
      <t>1.7 l/ha</t>
    </r>
    <r>
      <rPr>
        <sz val="10"/>
        <color theme="1"/>
        <rFont val="Calibri"/>
        <family val="2"/>
        <scheme val="minor"/>
      </rPr>
      <t xml:space="preserve"> (e.g. Kerb Flo 500, 500g/l a.i.) max rate = 1.7 l/ha
</t>
    </r>
    <r>
      <rPr>
        <sz val="10"/>
        <color rgb="FF009900"/>
        <rFont val="Calibri"/>
        <family val="2"/>
        <scheme val="minor"/>
      </rPr>
      <t>(MOA: inhibit microtubule assembly)</t>
    </r>
    <r>
      <rPr>
        <sz val="10"/>
        <color theme="1"/>
        <rFont val="Calibri"/>
        <family val="2"/>
        <scheme val="minor"/>
      </rPr>
      <t xml:space="preserve">
</t>
    </r>
    <r>
      <rPr>
        <u/>
        <sz val="10"/>
        <color theme="0" tint="-0.499984740745262"/>
        <rFont val="Calibri"/>
        <family val="2"/>
        <scheme val="minor"/>
      </rPr>
      <t>Pre-em:</t>
    </r>
    <r>
      <rPr>
        <sz val="10"/>
        <color theme="0" tint="-0.499984740745262"/>
        <rFont val="Calibri"/>
        <family val="2"/>
        <scheme val="minor"/>
      </rPr>
      <t xml:space="preserve"> BLW herbicide - Metazachlor + Quinmerac</t>
    </r>
  </si>
  <si>
    <r>
      <rPr>
        <u/>
        <sz val="10"/>
        <color theme="1"/>
        <rFont val="Calibri"/>
        <family val="2"/>
        <scheme val="minor"/>
      </rPr>
      <t>Oct</t>
    </r>
    <r>
      <rPr>
        <sz val="10"/>
        <color theme="1"/>
        <rFont val="Calibri"/>
        <family val="2"/>
        <scheme val="minor"/>
      </rPr>
      <t xml:space="preserve"> </t>
    </r>
    <r>
      <rPr>
        <i/>
        <sz val="10"/>
        <color theme="1"/>
        <rFont val="Calibri"/>
        <family val="2"/>
        <scheme val="minor"/>
      </rPr>
      <t xml:space="preserve">
Pre-em</t>
    </r>
    <r>
      <rPr>
        <sz val="10"/>
        <color theme="1"/>
        <rFont val="Calibri"/>
        <family val="2"/>
        <scheme val="minor"/>
      </rPr>
      <t xml:space="preserve"> (within 48hrs of drilling)
Tank mix -
Crystal </t>
    </r>
    <r>
      <rPr>
        <b/>
        <sz val="10"/>
        <color theme="1"/>
        <rFont val="Calibri"/>
        <family val="2"/>
        <scheme val="minor"/>
      </rPr>
      <t xml:space="preserve">4 l/ha </t>
    </r>
    <r>
      <rPr>
        <sz val="10"/>
        <color theme="1"/>
        <rFont val="Calibri"/>
        <family val="2"/>
        <scheme val="minor"/>
      </rPr>
      <t xml:space="preserve">(360 g/l a.i.) (this is flufenacet and pendimathalin) </t>
    </r>
    <r>
      <rPr>
        <sz val="10"/>
        <color rgb="FF009900"/>
        <rFont val="Calibri"/>
        <family val="2"/>
        <scheme val="minor"/>
      </rPr>
      <t>(respective MOAs: Flufenacet = Inhibition of VLCFA (inhibition of cell division), HRAC K3. Pendimethalin = inhibits microtubule assembly, HRAC group K1)</t>
    </r>
    <r>
      <rPr>
        <sz val="10"/>
        <color theme="1"/>
        <rFont val="Calibri"/>
        <family val="2"/>
        <scheme val="minor"/>
      </rPr>
      <t xml:space="preserve"> +
DFF (Liberator)</t>
    </r>
    <r>
      <rPr>
        <b/>
        <sz val="10"/>
        <color theme="1"/>
        <rFont val="Calibri"/>
        <family val="2"/>
        <scheme val="minor"/>
      </rPr>
      <t xml:space="preserve"> 0.6 l/ha</t>
    </r>
    <r>
      <rPr>
        <sz val="10"/>
        <color theme="1"/>
        <rFont val="Calibri"/>
        <family val="2"/>
        <scheme val="minor"/>
      </rPr>
      <t xml:space="preserve"> (500 g/l a.i.) </t>
    </r>
    <r>
      <rPr>
        <sz val="10"/>
        <color rgb="FF009900"/>
        <rFont val="Calibri"/>
        <family val="2"/>
        <scheme val="minor"/>
      </rPr>
      <t>(MOA: Bleachers - inhibitors of carotene biosynthesis (PDS). HRAC group F1)</t>
    </r>
    <r>
      <rPr>
        <i/>
        <sz val="10"/>
        <rFont val="Calibri"/>
        <family val="2"/>
        <scheme val="minor"/>
      </rPr>
      <t xml:space="preserve">
Post-em</t>
    </r>
    <r>
      <rPr>
        <sz val="10"/>
        <rFont val="Calibri"/>
        <family val="2"/>
        <scheme val="minor"/>
      </rPr>
      <t xml:space="preserve">
Atlantis </t>
    </r>
    <r>
      <rPr>
        <b/>
        <sz val="10"/>
        <rFont val="Calibri"/>
        <family val="2"/>
        <scheme val="minor"/>
      </rPr>
      <t xml:space="preserve">0.4 l/ha </t>
    </r>
    <r>
      <rPr>
        <sz val="10"/>
        <rFont val="Calibri"/>
        <family val="2"/>
        <scheme val="minor"/>
      </rPr>
      <t xml:space="preserve">(36 g/kg a.i.)
</t>
    </r>
    <r>
      <rPr>
        <u/>
        <sz val="10"/>
        <color theme="1"/>
        <rFont val="Calibri"/>
        <family val="2"/>
        <scheme val="minor"/>
      </rPr>
      <t xml:space="preserve">
March</t>
    </r>
    <r>
      <rPr>
        <sz val="10"/>
        <color theme="1"/>
        <rFont val="Calibri"/>
        <family val="2"/>
        <scheme val="minor"/>
      </rPr>
      <t xml:space="preserve"> 
Tank mix -
Atlantis </t>
    </r>
    <r>
      <rPr>
        <b/>
        <sz val="10"/>
        <color theme="1"/>
        <rFont val="Calibri"/>
        <family val="2"/>
        <scheme val="minor"/>
      </rPr>
      <t>0.4 l/ha</t>
    </r>
    <r>
      <rPr>
        <sz val="10"/>
        <color theme="1"/>
        <rFont val="Calibri"/>
        <family val="2"/>
        <scheme val="minor"/>
      </rPr>
      <t xml:space="preserve"> (36 g/l a.i.) </t>
    </r>
    <r>
      <rPr>
        <sz val="10"/>
        <color rgb="FF009900"/>
        <rFont val="Calibri"/>
        <family val="2"/>
        <scheme val="minor"/>
      </rPr>
      <t xml:space="preserve">(MOA: ALS inhibitor) </t>
    </r>
    <r>
      <rPr>
        <sz val="10"/>
        <rFont val="Calibri"/>
        <family val="2"/>
        <scheme val="minor"/>
      </rPr>
      <t xml:space="preserve">+ 
Pendimathalin </t>
    </r>
    <r>
      <rPr>
        <b/>
        <sz val="10"/>
        <rFont val="Calibri"/>
        <family val="2"/>
        <scheme val="minor"/>
      </rPr>
      <t>3 l/ha</t>
    </r>
    <r>
      <rPr>
        <sz val="10"/>
        <rFont val="Calibri"/>
        <family val="2"/>
        <scheme val="minor"/>
      </rPr>
      <t xml:space="preserve"> (400 g/l a.i.)</t>
    </r>
    <r>
      <rPr>
        <sz val="10"/>
        <color theme="1"/>
        <rFont val="Calibri"/>
        <family val="2"/>
        <scheme val="minor"/>
      </rPr>
      <t xml:space="preserve"> </t>
    </r>
    <r>
      <rPr>
        <sz val="10"/>
        <color rgb="FF009900"/>
        <rFont val="Calibri"/>
        <family val="2"/>
        <scheme val="minor"/>
      </rPr>
      <t>(MOA: inhibits microtubule assembly. HRAC group K1)</t>
    </r>
  </si>
  <si>
    <t>Glyphosate</t>
  </si>
  <si>
    <r>
      <rPr>
        <u/>
        <sz val="10"/>
        <color theme="1"/>
        <rFont val="Calibri"/>
        <family val="2"/>
        <scheme val="minor"/>
      </rPr>
      <t xml:space="preserve">September
</t>
    </r>
    <r>
      <rPr>
        <sz val="10"/>
        <color theme="1"/>
        <rFont val="Calibri"/>
        <family val="2"/>
        <scheme val="minor"/>
      </rPr>
      <t xml:space="preserve">To kill off stale seedbed
</t>
    </r>
    <r>
      <rPr>
        <i/>
        <sz val="10"/>
        <color theme="1"/>
        <rFont val="Calibri"/>
        <family val="2"/>
        <scheme val="minor"/>
      </rPr>
      <t>Low/medium density BG</t>
    </r>
    <r>
      <rPr>
        <sz val="10"/>
        <color theme="1"/>
        <rFont val="Calibri"/>
        <family val="2"/>
        <scheme val="minor"/>
      </rPr>
      <t xml:space="preserve">
</t>
    </r>
    <r>
      <rPr>
        <b/>
        <sz val="10"/>
        <color theme="1"/>
        <rFont val="Calibri"/>
        <family val="2"/>
        <scheme val="minor"/>
      </rPr>
      <t>2 l/ha</t>
    </r>
    <r>
      <rPr>
        <sz val="10"/>
        <color theme="1"/>
        <rFont val="Calibri"/>
        <family val="2"/>
        <scheme val="minor"/>
      </rPr>
      <t xml:space="preserve"> (360 g/l a.i.)
</t>
    </r>
    <r>
      <rPr>
        <i/>
        <sz val="10"/>
        <color theme="1"/>
        <rFont val="Calibri"/>
        <family val="2"/>
        <scheme val="minor"/>
      </rPr>
      <t>High/v high density BG</t>
    </r>
    <r>
      <rPr>
        <sz val="10"/>
        <color theme="1"/>
        <rFont val="Calibri"/>
        <family val="2"/>
        <scheme val="minor"/>
      </rPr>
      <t xml:space="preserve">
</t>
    </r>
    <r>
      <rPr>
        <b/>
        <sz val="10"/>
        <color theme="1"/>
        <rFont val="Calibri"/>
        <family val="2"/>
        <scheme val="minor"/>
      </rPr>
      <t>3 l/ha</t>
    </r>
    <r>
      <rPr>
        <sz val="10"/>
        <color theme="1"/>
        <rFont val="Calibri"/>
        <family val="2"/>
        <scheme val="minor"/>
      </rPr>
      <t xml:space="preserve"> (360 g/l a.i.)</t>
    </r>
  </si>
  <si>
    <r>
      <t xml:space="preserve">Glyphosate 360, </t>
    </r>
    <r>
      <rPr>
        <b/>
        <sz val="10"/>
        <color theme="1"/>
        <rFont val="Calibri"/>
        <family val="2"/>
        <scheme val="minor"/>
      </rPr>
      <t>2 l/ha</t>
    </r>
    <r>
      <rPr>
        <sz val="10"/>
        <color theme="1"/>
        <rFont val="Calibri"/>
        <family val="2"/>
        <scheme val="minor"/>
      </rPr>
      <t xml:space="preserve"> pre-drill</t>
    </r>
  </si>
  <si>
    <t>The worksheets here are COPIES of the raw data. Do not change the data in them!</t>
  </si>
  <si>
    <t>BAU</t>
  </si>
  <si>
    <t>wheat</t>
  </si>
  <si>
    <t>osr</t>
  </si>
  <si>
    <t>autumn</t>
  </si>
  <si>
    <t>light</t>
  </si>
  <si>
    <t>inversion</t>
  </si>
  <si>
    <t>CWW</t>
  </si>
  <si>
    <t>The sheet called "input_to_risk_function_local" looks up data from the other sheets in this file and so the cells are always populated with data.</t>
  </si>
  <si>
    <t>The sheet called "input_to_risk_function_ext" looks up data from a separate, external file, and so the cells are only populated when that workbook is saved in the same file as this one, and must be open.</t>
  </si>
  <si>
    <t>There's no need to use the "input_to_risk_function_ext" sheet, I just retained it as I'd done the work so was loath to delete!</t>
  </si>
  <si>
    <r>
      <t xml:space="preserve">2 stale seedbeds
</t>
    </r>
    <r>
      <rPr>
        <b/>
        <sz val="10"/>
        <color theme="1"/>
        <rFont val="Calibri"/>
        <family val="2"/>
        <scheme val="minor"/>
      </rPr>
      <t>Cultivations</t>
    </r>
    <r>
      <rPr>
        <sz val="10"/>
        <color theme="1"/>
        <rFont val="Calibri"/>
        <family val="2"/>
        <charset val="2"/>
        <scheme val="minor"/>
      </rPr>
      <t xml:space="preserve">
Light cultivation immediately after harvest - disced, </t>
    </r>
    <r>
      <rPr>
        <b/>
        <sz val="10"/>
        <color rgb="FFFF0000"/>
        <rFont val="Calibri"/>
        <family val="2"/>
        <scheme val="minor"/>
      </rPr>
      <t xml:space="preserve">3 </t>
    </r>
    <r>
      <rPr>
        <sz val="10"/>
        <color theme="1"/>
        <rFont val="Calibri"/>
        <family val="2"/>
        <charset val="2"/>
        <scheme val="minor"/>
      </rPr>
      <t>cm (</t>
    </r>
    <r>
      <rPr>
        <i/>
        <sz val="10"/>
        <color theme="1"/>
        <rFont val="Calibri"/>
        <family val="2"/>
        <scheme val="minor"/>
      </rPr>
      <t>DSSAT,</t>
    </r>
    <r>
      <rPr>
        <sz val="10"/>
        <color theme="1"/>
        <rFont val="Calibri"/>
        <family val="2"/>
        <scheme val="minor"/>
      </rPr>
      <t xml:space="preserve"> double disc; </t>
    </r>
    <r>
      <rPr>
        <i/>
        <sz val="10"/>
        <color theme="1"/>
        <rFont val="Calibri"/>
        <family val="2"/>
        <scheme val="minor"/>
      </rPr>
      <t>CFT</t>
    </r>
    <r>
      <rPr>
        <sz val="10"/>
        <color theme="1"/>
        <rFont val="Calibri"/>
        <family val="2"/>
        <scheme val="minor"/>
      </rPr>
      <t xml:space="preserve">, </t>
    </r>
    <r>
      <rPr>
        <sz val="10"/>
        <color theme="1"/>
        <rFont val="Calibri"/>
        <family val="2"/>
        <charset val="2"/>
        <scheme val="minor"/>
      </rPr>
      <t>disc harrow) and rolled (</t>
    </r>
    <r>
      <rPr>
        <i/>
        <sz val="10"/>
        <color theme="1"/>
        <rFont val="Calibri"/>
        <family val="2"/>
        <scheme val="minor"/>
      </rPr>
      <t>DSSAT</t>
    </r>
    <r>
      <rPr>
        <sz val="10"/>
        <color theme="1"/>
        <rFont val="Calibri"/>
        <family val="2"/>
        <charset val="2"/>
        <scheme val="minor"/>
      </rPr>
      <t xml:space="preserve">, Roller packer; </t>
    </r>
    <r>
      <rPr>
        <i/>
        <sz val="10"/>
        <color theme="1"/>
        <rFont val="Calibri"/>
        <family val="2"/>
        <scheme val="minor"/>
      </rPr>
      <t>CFT</t>
    </r>
    <r>
      <rPr>
        <sz val="10"/>
        <color theme="1"/>
        <rFont val="Calibri"/>
        <family val="2"/>
        <charset val="2"/>
        <scheme val="minor"/>
      </rPr>
      <t xml:space="preserve">, roller packer) to get BG to germinate.
</t>
    </r>
    <r>
      <rPr>
        <b/>
        <sz val="10"/>
        <color theme="1"/>
        <rFont val="Calibri"/>
        <family val="2"/>
        <scheme val="minor"/>
      </rPr>
      <t>Glyphosate x 2</t>
    </r>
    <r>
      <rPr>
        <sz val="10"/>
        <color theme="1"/>
        <rFont val="Calibri"/>
        <family val="2"/>
        <charset val="2"/>
        <scheme val="minor"/>
      </rPr>
      <t xml:space="preserve">
Spray glyphosate ~4-6 weeks after disc operation (i.e.~15th Sep and again ~15th Oct)
</t>
    </r>
    <r>
      <rPr>
        <i/>
        <sz val="10"/>
        <rFont val="Calibri"/>
        <family val="2"/>
        <scheme val="minor"/>
      </rPr>
      <t>Low/medium density BG</t>
    </r>
    <r>
      <rPr>
        <sz val="10"/>
        <rFont val="Calibri"/>
        <family val="2"/>
        <scheme val="minor"/>
      </rPr>
      <t xml:space="preserve">
2 l/ha 360g a.i.
</t>
    </r>
    <r>
      <rPr>
        <i/>
        <sz val="10"/>
        <rFont val="Calibri"/>
        <family val="2"/>
        <scheme val="minor"/>
      </rPr>
      <t>High/v high density BG</t>
    </r>
    <r>
      <rPr>
        <sz val="10"/>
        <rFont val="Calibri"/>
        <family val="2"/>
        <scheme val="minor"/>
      </rPr>
      <t xml:space="preserve">
</t>
    </r>
    <r>
      <rPr>
        <sz val="10"/>
        <color theme="1"/>
        <rFont val="Calibri"/>
        <family val="2"/>
        <scheme val="minor"/>
      </rPr>
      <t>3 l/ha 360g a.i.</t>
    </r>
  </si>
  <si>
    <r>
      <rPr>
        <b/>
        <sz val="10"/>
        <color theme="1"/>
        <rFont val="Calibri"/>
        <family val="2"/>
        <scheme val="minor"/>
      </rPr>
      <t>late October</t>
    </r>
    <r>
      <rPr>
        <sz val="10"/>
        <color theme="1"/>
        <rFont val="Calibri"/>
        <family val="2"/>
        <scheme val="minor"/>
      </rPr>
      <t xml:space="preserve"> (3rd week October) 18th Oct?
</t>
    </r>
    <r>
      <rPr>
        <b/>
        <sz val="10"/>
        <color theme="1"/>
        <rFont val="Calibri"/>
        <family val="2"/>
        <scheme val="minor"/>
      </rPr>
      <t>Drill</t>
    </r>
    <r>
      <rPr>
        <sz val="10"/>
        <color theme="1"/>
        <rFont val="Calibri"/>
        <family val="2"/>
        <scheme val="minor"/>
      </rPr>
      <t xml:space="preserve"> (machine: </t>
    </r>
    <r>
      <rPr>
        <i/>
        <sz val="10"/>
        <color theme="1"/>
        <rFont val="Calibri"/>
        <family val="2"/>
        <scheme val="minor"/>
      </rPr>
      <t>DSSAT</t>
    </r>
    <r>
      <rPr>
        <sz val="10"/>
        <color theme="1"/>
        <rFont val="Calibri"/>
        <family val="2"/>
        <scheme val="minor"/>
      </rPr>
      <t xml:space="preserve">, TI031 Drill, no-till; </t>
    </r>
    <r>
      <rPr>
        <i/>
        <sz val="10"/>
        <color theme="1"/>
        <rFont val="Calibri"/>
        <family val="2"/>
        <scheme val="minor"/>
      </rPr>
      <t>CFT</t>
    </r>
    <r>
      <rPr>
        <sz val="10"/>
        <color theme="1"/>
        <rFont val="Calibri"/>
        <family val="2"/>
        <scheme val="minor"/>
      </rPr>
      <t xml:space="preserve">, grain drill-notill)
</t>
    </r>
    <r>
      <rPr>
        <b/>
        <sz val="10"/>
        <color theme="1"/>
        <rFont val="Calibri"/>
        <family val="2"/>
        <scheme val="minor"/>
      </rPr>
      <t>Seed rate:</t>
    </r>
    <r>
      <rPr>
        <sz val="10"/>
        <color theme="1"/>
        <rFont val="Calibri"/>
        <family val="2"/>
        <scheme val="minor"/>
      </rPr>
      <t xml:space="preserve">
</t>
    </r>
    <r>
      <rPr>
        <i/>
        <sz val="10"/>
        <color theme="1"/>
        <rFont val="Calibri"/>
        <family val="2"/>
        <scheme val="minor"/>
      </rPr>
      <t>Low/medium density BG</t>
    </r>
    <r>
      <rPr>
        <sz val="10"/>
        <color theme="1"/>
        <rFont val="Calibri"/>
        <family val="2"/>
        <scheme val="minor"/>
      </rPr>
      <t xml:space="preserve">
167 kg/ha at drilling (= 371 plants/m2 at TGW = 45g / 1000 seeds); row spacing 12.5 cm; depth 3cm
</t>
    </r>
    <r>
      <rPr>
        <i/>
        <sz val="10"/>
        <color theme="1"/>
        <rFont val="Calibri"/>
        <family val="2"/>
        <scheme val="minor"/>
      </rPr>
      <t>High/v high density BG</t>
    </r>
    <r>
      <rPr>
        <sz val="10"/>
        <color theme="1"/>
        <rFont val="Calibri"/>
        <family val="2"/>
        <scheme val="minor"/>
      </rPr>
      <t xml:space="preserve">
200 kg/ha at drilling (= 444 plants/m2 at TGW = 45g / 1000 seeds); row spacing 12.5 cm; depth 3cm</t>
    </r>
  </si>
  <si>
    <r>
      <rPr>
        <b/>
        <sz val="10"/>
        <color theme="1"/>
        <rFont val="Calibri"/>
        <family val="2"/>
        <scheme val="minor"/>
      </rPr>
      <t>late October</t>
    </r>
    <r>
      <rPr>
        <sz val="10"/>
        <color theme="1"/>
        <rFont val="Calibri"/>
        <family val="2"/>
        <scheme val="minor"/>
      </rPr>
      <t xml:space="preserve"> (3rd week October) 
</t>
    </r>
    <r>
      <rPr>
        <b/>
        <sz val="10"/>
        <color theme="1"/>
        <rFont val="Calibri"/>
        <family val="2"/>
        <scheme val="minor"/>
      </rPr>
      <t>Drill</t>
    </r>
    <r>
      <rPr>
        <sz val="10"/>
        <color theme="1"/>
        <rFont val="Calibri"/>
        <family val="2"/>
        <scheme val="minor"/>
      </rPr>
      <t xml:space="preserve"> (machine: </t>
    </r>
    <r>
      <rPr>
        <i/>
        <sz val="10"/>
        <color theme="1"/>
        <rFont val="Calibri"/>
        <family val="2"/>
        <scheme val="minor"/>
      </rPr>
      <t>DSSAT</t>
    </r>
    <r>
      <rPr>
        <sz val="10"/>
        <color theme="1"/>
        <rFont val="Calibri"/>
        <family val="2"/>
        <scheme val="minor"/>
      </rPr>
      <t xml:space="preserve">, TI031 Drill, no-till; </t>
    </r>
    <r>
      <rPr>
        <i/>
        <sz val="10"/>
        <color theme="1"/>
        <rFont val="Calibri"/>
        <family val="2"/>
        <scheme val="minor"/>
      </rPr>
      <t>CFT</t>
    </r>
    <r>
      <rPr>
        <sz val="10"/>
        <color theme="1"/>
        <rFont val="Calibri"/>
        <family val="2"/>
        <scheme val="minor"/>
      </rPr>
      <t xml:space="preserve">, grain drill)
</t>
    </r>
    <r>
      <rPr>
        <b/>
        <sz val="10"/>
        <color theme="1"/>
        <rFont val="Calibri"/>
        <family val="2"/>
        <scheme val="minor"/>
      </rPr>
      <t>Seed rate:</t>
    </r>
    <r>
      <rPr>
        <sz val="10"/>
        <color theme="1"/>
        <rFont val="Calibri"/>
        <family val="2"/>
        <scheme val="minor"/>
      </rPr>
      <t xml:space="preserve">
</t>
    </r>
    <r>
      <rPr>
        <i/>
        <sz val="10"/>
        <color theme="1"/>
        <rFont val="Calibri"/>
        <family val="2"/>
        <scheme val="minor"/>
      </rPr>
      <t>Low/medium density BG</t>
    </r>
    <r>
      <rPr>
        <sz val="10"/>
        <color theme="1"/>
        <rFont val="Calibri"/>
        <family val="2"/>
        <scheme val="minor"/>
      </rPr>
      <t xml:space="preserve">
167 kg/ha at drilling (= 371 plants/m2 at TGW = 45g / 1000 seeds); row spacing 12.5 cm; depth 3cm
</t>
    </r>
    <r>
      <rPr>
        <i/>
        <sz val="10"/>
        <color theme="1"/>
        <rFont val="Calibri"/>
        <family val="2"/>
        <scheme val="minor"/>
      </rPr>
      <t>High/v high density BG</t>
    </r>
    <r>
      <rPr>
        <sz val="10"/>
        <color theme="1"/>
        <rFont val="Calibri"/>
        <family val="2"/>
        <scheme val="minor"/>
      </rPr>
      <t xml:space="preserve">
200 kg/ha at drilling (= 444 plants/m2 at TGW = 45g / 1000 seeds); row spacing 12.5 cm; depth 3cm</t>
    </r>
  </si>
  <si>
    <r>
      <t>1. Moldboard plough after harvest to bury BG seeds. Follow with a roller harrow.
2. Shallow disc &amp; roll (immediately after harvest) to induce germination of stale seedbed.
3. Repeat after spraying off first seedbed with glyphosate to induce germination in second stale seedbed.
4. Drill (</t>
    </r>
    <r>
      <rPr>
        <i/>
        <sz val="10"/>
        <color theme="1"/>
        <rFont val="Calibri"/>
        <family val="2"/>
        <scheme val="minor"/>
      </rPr>
      <t>DSSAT</t>
    </r>
    <r>
      <rPr>
        <sz val="10"/>
        <color theme="1"/>
        <rFont val="Calibri"/>
        <family val="2"/>
        <scheme val="minor"/>
      </rPr>
      <t xml:space="preserve">, TI031 Drill, no-till; </t>
    </r>
    <r>
      <rPr>
        <i/>
        <sz val="10"/>
        <color theme="1"/>
        <rFont val="Calibri"/>
        <family val="2"/>
        <scheme val="minor"/>
      </rPr>
      <t>CFT</t>
    </r>
    <r>
      <rPr>
        <sz val="10"/>
        <color theme="1"/>
        <rFont val="Calibri"/>
        <family val="2"/>
        <scheme val="minor"/>
      </rPr>
      <t>, grain drill-notill).
5. Roll after drilling (</t>
    </r>
    <r>
      <rPr>
        <i/>
        <sz val="10"/>
        <color theme="1"/>
        <rFont val="Calibri"/>
        <family val="2"/>
        <scheme val="minor"/>
      </rPr>
      <t>DSSAT</t>
    </r>
    <r>
      <rPr>
        <sz val="10"/>
        <color theme="1"/>
        <rFont val="Calibri"/>
        <family val="2"/>
        <scheme val="minor"/>
      </rPr>
      <t xml:space="preserve">, Roller packer; </t>
    </r>
    <r>
      <rPr>
        <i/>
        <sz val="10"/>
        <color theme="1"/>
        <rFont val="Calibri"/>
        <family val="2"/>
        <scheme val="minor"/>
      </rPr>
      <t>CFT</t>
    </r>
    <r>
      <rPr>
        <sz val="10"/>
        <color theme="1"/>
        <rFont val="Calibri"/>
        <family val="2"/>
        <scheme val="minor"/>
      </rPr>
      <t>, roller packer).</t>
    </r>
  </si>
  <si>
    <r>
      <rPr>
        <u/>
        <sz val="10"/>
        <color theme="1"/>
        <rFont val="Calibri"/>
        <family val="2"/>
        <scheme val="minor"/>
      </rPr>
      <t>Oct</t>
    </r>
    <r>
      <rPr>
        <sz val="10"/>
        <color theme="1"/>
        <rFont val="Calibri"/>
        <family val="2"/>
        <scheme val="minor"/>
      </rPr>
      <t xml:space="preserve"> </t>
    </r>
    <r>
      <rPr>
        <i/>
        <sz val="10"/>
        <color theme="1"/>
        <rFont val="Calibri"/>
        <family val="2"/>
        <scheme val="minor"/>
      </rPr>
      <t xml:space="preserve">
Pre-em at drilling:</t>
    </r>
    <r>
      <rPr>
        <sz val="10"/>
        <color theme="1"/>
        <rFont val="Calibri"/>
        <family val="2"/>
        <scheme val="minor"/>
      </rPr>
      <t xml:space="preserve"> Avadex XL (15% w/w tri-allate) </t>
    </r>
    <r>
      <rPr>
        <b/>
        <sz val="10"/>
        <color theme="1"/>
        <rFont val="Calibri"/>
        <family val="2"/>
        <scheme val="minor"/>
      </rPr>
      <t>15kg/ha</t>
    </r>
    <r>
      <rPr>
        <sz val="10"/>
        <color theme="1"/>
        <rFont val="Calibri"/>
        <family val="2"/>
        <scheme val="minor"/>
      </rPr>
      <t xml:space="preserve">
</t>
    </r>
    <r>
      <rPr>
        <i/>
        <sz val="10"/>
        <color theme="1"/>
        <rFont val="Calibri"/>
        <family val="2"/>
        <scheme val="minor"/>
      </rPr>
      <t xml:space="preserve">Pre-em (within 48hrs of drilling):
</t>
    </r>
    <r>
      <rPr>
        <sz val="10"/>
        <color theme="1"/>
        <rFont val="Calibri"/>
        <family val="2"/>
        <scheme val="minor"/>
      </rPr>
      <t xml:space="preserve">Tank mix -
Crystal </t>
    </r>
    <r>
      <rPr>
        <b/>
        <sz val="10"/>
        <color theme="1"/>
        <rFont val="Calibri"/>
        <family val="2"/>
        <scheme val="minor"/>
      </rPr>
      <t xml:space="preserve">4 l/ha </t>
    </r>
    <r>
      <rPr>
        <sz val="10"/>
        <color theme="1"/>
        <rFont val="Calibri"/>
        <family val="2"/>
        <scheme val="minor"/>
      </rPr>
      <t xml:space="preserve">(60 g/l flufenacet and 300 g/l pendimethalin) </t>
    </r>
    <r>
      <rPr>
        <sz val="10"/>
        <color rgb="FF009900"/>
        <rFont val="Calibri"/>
        <family val="2"/>
        <scheme val="minor"/>
      </rPr>
      <t xml:space="preserve"> (respective MOAs: Flufenacet = Inhibition of VLCFA (inhibition of cell division), HRAC K3. Pendimethalin = inhibits microtubule assembly, HRAC group K1)</t>
    </r>
    <r>
      <rPr>
        <sz val="10"/>
        <color theme="1"/>
        <rFont val="Calibri"/>
        <family val="2"/>
        <scheme val="minor"/>
      </rPr>
      <t xml:space="preserve"> +
DFF (Liberator)</t>
    </r>
    <r>
      <rPr>
        <b/>
        <sz val="10"/>
        <color theme="1"/>
        <rFont val="Calibri"/>
        <family val="2"/>
        <scheme val="minor"/>
      </rPr>
      <t xml:space="preserve"> 0.6 l/ha</t>
    </r>
    <r>
      <rPr>
        <sz val="10"/>
        <color theme="1"/>
        <rFont val="Calibri"/>
        <family val="2"/>
        <scheme val="minor"/>
      </rPr>
      <t xml:space="preserve"> (500 g/l a.i.: 400 g/l flufenacet, 100 g/l diflufenican) </t>
    </r>
    <r>
      <rPr>
        <sz val="10"/>
        <color rgb="FF009900"/>
        <rFont val="Calibri"/>
        <family val="2"/>
        <scheme val="minor"/>
      </rPr>
      <t xml:space="preserve">(MOA: Bleachers - inhibitors of carotene biosynthesis (PDS). HRAC group F1)
</t>
    </r>
    <r>
      <rPr>
        <sz val="10"/>
        <color theme="1"/>
        <rFont val="Calibri"/>
        <family val="2"/>
        <scheme val="minor"/>
      </rPr>
      <t xml:space="preserve">
</t>
    </r>
  </si>
  <si>
    <r>
      <rPr>
        <u/>
        <sz val="10"/>
        <color theme="1"/>
        <rFont val="Calibri"/>
        <family val="2"/>
        <scheme val="minor"/>
      </rPr>
      <t>Oct</t>
    </r>
    <r>
      <rPr>
        <sz val="10"/>
        <color theme="1"/>
        <rFont val="Calibri"/>
        <family val="2"/>
        <scheme val="minor"/>
      </rPr>
      <t xml:space="preserve"> </t>
    </r>
    <r>
      <rPr>
        <i/>
        <sz val="10"/>
        <color theme="1"/>
        <rFont val="Calibri"/>
        <family val="2"/>
        <scheme val="minor"/>
      </rPr>
      <t xml:space="preserve">
Pre-em at drilling:</t>
    </r>
    <r>
      <rPr>
        <sz val="10"/>
        <color theme="1"/>
        <rFont val="Calibri"/>
        <family val="2"/>
        <scheme val="minor"/>
      </rPr>
      <t xml:space="preserve"> Avadex XL (15% w/w tri-allate) </t>
    </r>
    <r>
      <rPr>
        <b/>
        <sz val="10"/>
        <color theme="1"/>
        <rFont val="Calibri"/>
        <family val="2"/>
        <scheme val="minor"/>
      </rPr>
      <t>15kg/ha</t>
    </r>
    <r>
      <rPr>
        <sz val="10"/>
        <color theme="1"/>
        <rFont val="Calibri"/>
        <family val="2"/>
        <scheme val="minor"/>
      </rPr>
      <t xml:space="preserve">
</t>
    </r>
    <r>
      <rPr>
        <i/>
        <sz val="10"/>
        <color theme="1"/>
        <rFont val="Calibri"/>
        <family val="2"/>
        <scheme val="minor"/>
      </rPr>
      <t xml:space="preserve">Pre-em (within 48hrs of drilling):
</t>
    </r>
    <r>
      <rPr>
        <sz val="10"/>
        <color theme="1"/>
        <rFont val="Calibri"/>
        <family val="2"/>
        <scheme val="minor"/>
      </rPr>
      <t xml:space="preserve">Tank mix -
Crystal </t>
    </r>
    <r>
      <rPr>
        <b/>
        <sz val="10"/>
        <color theme="1"/>
        <rFont val="Calibri"/>
        <family val="2"/>
        <scheme val="minor"/>
      </rPr>
      <t xml:space="preserve">4 l/ha </t>
    </r>
    <r>
      <rPr>
        <sz val="10"/>
        <color theme="1"/>
        <rFont val="Calibri"/>
        <family val="2"/>
        <scheme val="minor"/>
      </rPr>
      <t xml:space="preserve">(360 g/l a.i.) (this is flufenacet and pendimathalin) </t>
    </r>
    <r>
      <rPr>
        <sz val="10"/>
        <color rgb="FF009900"/>
        <rFont val="Calibri"/>
        <family val="2"/>
        <scheme val="minor"/>
      </rPr>
      <t xml:space="preserve"> (respective MOAs: Flufenacet = Inhibition of VLCFA (inhibition of cell division), HRAC K3. Pendimethalin = inhibits microtubule assembly, HRAC group K1)</t>
    </r>
    <r>
      <rPr>
        <sz val="10"/>
        <color theme="1"/>
        <rFont val="Calibri"/>
        <family val="2"/>
        <scheme val="minor"/>
      </rPr>
      <t xml:space="preserve"> +
DFF (Liberator)</t>
    </r>
    <r>
      <rPr>
        <b/>
        <sz val="10"/>
        <color theme="1"/>
        <rFont val="Calibri"/>
        <family val="2"/>
        <scheme val="minor"/>
      </rPr>
      <t xml:space="preserve"> 0.6 l/ha</t>
    </r>
    <r>
      <rPr>
        <sz val="10"/>
        <color theme="1"/>
        <rFont val="Calibri"/>
        <family val="2"/>
        <scheme val="minor"/>
      </rPr>
      <t xml:space="preserve"> (500 g/l a.i.) </t>
    </r>
    <r>
      <rPr>
        <sz val="10"/>
        <color rgb="FF009900"/>
        <rFont val="Calibri"/>
        <family val="2"/>
        <scheme val="minor"/>
      </rPr>
      <t xml:space="preserve">(MOA: Bleachers - inhibitors of carotene biosynthesis (PDS). HRAC group F1)
</t>
    </r>
    <r>
      <rPr>
        <u/>
        <sz val="10"/>
        <color theme="1"/>
        <rFont val="Calibri"/>
        <family val="2"/>
        <scheme val="minor"/>
      </rPr>
      <t xml:space="preserve">
</t>
    </r>
  </si>
  <si>
    <r>
      <rPr>
        <u/>
        <sz val="10"/>
        <color theme="1"/>
        <rFont val="Calibri"/>
        <family val="2"/>
        <scheme val="minor"/>
      </rPr>
      <t>Oct</t>
    </r>
    <r>
      <rPr>
        <sz val="10"/>
        <color theme="1"/>
        <rFont val="Calibri"/>
        <family val="2"/>
        <scheme val="minor"/>
      </rPr>
      <t xml:space="preserve"> </t>
    </r>
    <r>
      <rPr>
        <i/>
        <sz val="10"/>
        <color theme="1"/>
        <rFont val="Calibri"/>
        <family val="2"/>
        <scheme val="minor"/>
      </rPr>
      <t xml:space="preserve">
Pre-em at drilling:</t>
    </r>
    <r>
      <rPr>
        <sz val="10"/>
        <color theme="1"/>
        <rFont val="Calibri"/>
        <family val="2"/>
        <scheme val="minor"/>
      </rPr>
      <t xml:space="preserve"> Avadex XL (15% w/w tri-allate) </t>
    </r>
    <r>
      <rPr>
        <b/>
        <sz val="10"/>
        <color theme="1"/>
        <rFont val="Calibri"/>
        <family val="2"/>
        <scheme val="minor"/>
      </rPr>
      <t>15kg/ha</t>
    </r>
    <r>
      <rPr>
        <sz val="10"/>
        <color theme="1"/>
        <rFont val="Calibri"/>
        <family val="2"/>
        <scheme val="minor"/>
      </rPr>
      <t xml:space="preserve">
</t>
    </r>
    <r>
      <rPr>
        <i/>
        <sz val="10"/>
        <color theme="1"/>
        <rFont val="Calibri"/>
        <family val="2"/>
        <scheme val="minor"/>
      </rPr>
      <t xml:space="preserve">Pre-em (within 48hrs of drilling):
</t>
    </r>
    <r>
      <rPr>
        <sz val="10"/>
        <color theme="1"/>
        <rFont val="Calibri"/>
        <family val="2"/>
        <scheme val="minor"/>
      </rPr>
      <t xml:space="preserve">Tank mix -
Crystal </t>
    </r>
    <r>
      <rPr>
        <b/>
        <sz val="10"/>
        <color theme="1"/>
        <rFont val="Calibri"/>
        <family val="2"/>
        <scheme val="minor"/>
      </rPr>
      <t xml:space="preserve">4 l/ha </t>
    </r>
    <r>
      <rPr>
        <sz val="10"/>
        <color theme="1"/>
        <rFont val="Calibri"/>
        <family val="2"/>
        <scheme val="minor"/>
      </rPr>
      <t xml:space="preserve">(360 g/l a.i.) (this is flufenacet and pendimathalin) </t>
    </r>
    <r>
      <rPr>
        <sz val="10"/>
        <color rgb="FF009900"/>
        <rFont val="Calibri"/>
        <family val="2"/>
        <scheme val="minor"/>
      </rPr>
      <t xml:space="preserve"> (respective MOAs: Flufenacet = Inhibition of VLCFA (inhibition of cell division), HRAC K3. Pendimethalin = inhibits microtubule assembly, HRAC group K1)</t>
    </r>
    <r>
      <rPr>
        <sz val="10"/>
        <color theme="1"/>
        <rFont val="Calibri"/>
        <family val="2"/>
        <scheme val="minor"/>
      </rPr>
      <t xml:space="preserve"> +
DFF (Liberator)</t>
    </r>
    <r>
      <rPr>
        <b/>
        <sz val="10"/>
        <color theme="1"/>
        <rFont val="Calibri"/>
        <family val="2"/>
        <scheme val="minor"/>
      </rPr>
      <t xml:space="preserve"> 0.6 l/ha</t>
    </r>
    <r>
      <rPr>
        <sz val="10"/>
        <color theme="1"/>
        <rFont val="Calibri"/>
        <family val="2"/>
        <scheme val="minor"/>
      </rPr>
      <t xml:space="preserve"> (500 g/l a.i.) </t>
    </r>
    <r>
      <rPr>
        <sz val="10"/>
        <color rgb="FF009900"/>
        <rFont val="Calibri"/>
        <family val="2"/>
        <scheme val="minor"/>
      </rPr>
      <t xml:space="preserve">(MOA: Bleachers - inhibitors of carotene biosynthesis (PDS). HRAC group F1)
</t>
    </r>
    <r>
      <rPr>
        <sz val="10"/>
        <color theme="1"/>
        <rFont val="Calibri"/>
        <family val="2"/>
        <scheme val="minor"/>
      </rPr>
      <t xml:space="preserve">
</t>
    </r>
  </si>
  <si>
    <r>
      <rPr>
        <u/>
        <sz val="10"/>
        <color theme="1"/>
        <rFont val="Calibri"/>
        <family val="2"/>
        <scheme val="minor"/>
      </rPr>
      <t>Oct</t>
    </r>
    <r>
      <rPr>
        <sz val="10"/>
        <color theme="1"/>
        <rFont val="Calibri"/>
        <family val="2"/>
        <scheme val="minor"/>
      </rPr>
      <t xml:space="preserve"> </t>
    </r>
    <r>
      <rPr>
        <i/>
        <sz val="10"/>
        <color theme="1"/>
        <rFont val="Calibri"/>
        <family val="2"/>
        <scheme val="minor"/>
      </rPr>
      <t xml:space="preserve">
Pre-em at drilling:</t>
    </r>
    <r>
      <rPr>
        <sz val="10"/>
        <color theme="1"/>
        <rFont val="Calibri"/>
        <family val="2"/>
        <scheme val="minor"/>
      </rPr>
      <t xml:space="preserve"> Avadex XL (15% w/w tri-allate) </t>
    </r>
    <r>
      <rPr>
        <b/>
        <sz val="10"/>
        <color theme="1"/>
        <rFont val="Calibri"/>
        <family val="2"/>
        <scheme val="minor"/>
      </rPr>
      <t>15kg/ha</t>
    </r>
    <r>
      <rPr>
        <sz val="10"/>
        <color theme="1"/>
        <rFont val="Calibri"/>
        <family val="2"/>
        <scheme val="minor"/>
      </rPr>
      <t xml:space="preserve">
</t>
    </r>
    <r>
      <rPr>
        <i/>
        <sz val="10"/>
        <color theme="1"/>
        <rFont val="Calibri"/>
        <family val="2"/>
        <scheme val="minor"/>
      </rPr>
      <t xml:space="preserve">Pre-em (within 48hrs of drilling):
</t>
    </r>
    <r>
      <rPr>
        <sz val="10"/>
        <color theme="1"/>
        <rFont val="Calibri"/>
        <family val="2"/>
        <scheme val="minor"/>
      </rPr>
      <t xml:space="preserve">Tank mix -
Crystal </t>
    </r>
    <r>
      <rPr>
        <b/>
        <sz val="10"/>
        <color theme="1"/>
        <rFont val="Calibri"/>
        <family val="2"/>
        <scheme val="minor"/>
      </rPr>
      <t xml:space="preserve">4 l/ha </t>
    </r>
    <r>
      <rPr>
        <sz val="10"/>
        <color theme="1"/>
        <rFont val="Calibri"/>
        <family val="2"/>
        <scheme val="minor"/>
      </rPr>
      <t xml:space="preserve">(360 g/l a.i.) (this is flufenacet and pendimathalin) </t>
    </r>
    <r>
      <rPr>
        <sz val="10"/>
        <color rgb="FF009900"/>
        <rFont val="Calibri"/>
        <family val="2"/>
        <scheme val="minor"/>
      </rPr>
      <t xml:space="preserve"> (respective MOAs: Flufenacet = Inhibition of VLCFA (inhibition of cell division), HRAC K3. Pendimethalin = inhibits microtubule assembly, HRAC group K1)</t>
    </r>
    <r>
      <rPr>
        <sz val="10"/>
        <color theme="1"/>
        <rFont val="Calibri"/>
        <family val="2"/>
        <scheme val="minor"/>
      </rPr>
      <t xml:space="preserve"> +
DFF (Liberator)</t>
    </r>
    <r>
      <rPr>
        <b/>
        <sz val="10"/>
        <color theme="1"/>
        <rFont val="Calibri"/>
        <family val="2"/>
        <scheme val="minor"/>
      </rPr>
      <t xml:space="preserve"> 0.6 l/ha</t>
    </r>
    <r>
      <rPr>
        <sz val="10"/>
        <color theme="1"/>
        <rFont val="Calibri"/>
        <family val="2"/>
        <scheme val="minor"/>
      </rPr>
      <t xml:space="preserve"> (500 g/l a.i.) </t>
    </r>
    <r>
      <rPr>
        <sz val="10"/>
        <color rgb="FF009900"/>
        <rFont val="Calibri"/>
        <family val="2"/>
        <scheme val="minor"/>
      </rPr>
      <t xml:space="preserve">(MOA: Bleachers - inhibitors of carotene biosynthesis (PDS). HRAC group F1)
</t>
    </r>
    <r>
      <rPr>
        <u/>
        <sz val="10"/>
        <color theme="1"/>
        <rFont val="Calibri"/>
        <family val="2"/>
        <scheme val="minor"/>
      </rPr>
      <t xml:space="preserve">
</t>
    </r>
    <r>
      <rPr>
        <sz val="10"/>
        <rFont val="Calibri"/>
        <family val="2"/>
        <scheme val="minor"/>
      </rPr>
      <t xml:space="preserve">
</t>
    </r>
  </si>
  <si>
    <r>
      <rPr>
        <u/>
        <sz val="10"/>
        <color theme="1"/>
        <rFont val="Calibri"/>
        <family val="2"/>
        <scheme val="minor"/>
      </rPr>
      <t>Oct</t>
    </r>
    <r>
      <rPr>
        <sz val="10"/>
        <color theme="1"/>
        <rFont val="Calibri"/>
        <family val="2"/>
        <scheme val="minor"/>
      </rPr>
      <t xml:space="preserve"> </t>
    </r>
    <r>
      <rPr>
        <i/>
        <sz val="10"/>
        <color theme="1"/>
        <rFont val="Calibri"/>
        <family val="2"/>
        <scheme val="minor"/>
      </rPr>
      <t xml:space="preserve">
Pre-em at drilling:</t>
    </r>
    <r>
      <rPr>
        <sz val="10"/>
        <color theme="1"/>
        <rFont val="Calibri"/>
        <family val="2"/>
        <scheme val="minor"/>
      </rPr>
      <t xml:space="preserve"> Avadex XL (15% w/w tri-allate) </t>
    </r>
    <r>
      <rPr>
        <b/>
        <sz val="10"/>
        <color theme="1"/>
        <rFont val="Calibri"/>
        <family val="2"/>
        <scheme val="minor"/>
      </rPr>
      <t>15kg/ha</t>
    </r>
    <r>
      <rPr>
        <sz val="10"/>
        <color theme="1"/>
        <rFont val="Calibri"/>
        <family val="2"/>
        <scheme val="minor"/>
      </rPr>
      <t xml:space="preserve">
</t>
    </r>
    <r>
      <rPr>
        <i/>
        <sz val="10"/>
        <color theme="1"/>
        <rFont val="Calibri"/>
        <family val="2"/>
        <scheme val="minor"/>
      </rPr>
      <t xml:space="preserve">Pre-em (within 48hrs of drilling):
</t>
    </r>
    <r>
      <rPr>
        <sz val="10"/>
        <color theme="1"/>
        <rFont val="Calibri"/>
        <family val="2"/>
        <scheme val="minor"/>
      </rPr>
      <t xml:space="preserve">Tank mix -
Crystal </t>
    </r>
    <r>
      <rPr>
        <b/>
        <sz val="10"/>
        <color theme="1"/>
        <rFont val="Calibri"/>
        <family val="2"/>
        <scheme val="minor"/>
      </rPr>
      <t xml:space="preserve">4 l/ha </t>
    </r>
    <r>
      <rPr>
        <sz val="10"/>
        <color theme="1"/>
        <rFont val="Calibri"/>
        <family val="2"/>
        <scheme val="minor"/>
      </rPr>
      <t xml:space="preserve">(360 g/l a.i.) (this is flufenacet and pendimathalin) </t>
    </r>
    <r>
      <rPr>
        <sz val="10"/>
        <color rgb="FF009900"/>
        <rFont val="Calibri"/>
        <family val="2"/>
        <scheme val="minor"/>
      </rPr>
      <t xml:space="preserve"> (respective MOAs: Flufenacet = Inhibition of VLCFA (inhibition of cell division), HRAC K3. Pendimethalin = inhibits microtubule assembly, HRAC group K1)</t>
    </r>
    <r>
      <rPr>
        <sz val="10"/>
        <color theme="1"/>
        <rFont val="Calibri"/>
        <family val="2"/>
        <scheme val="minor"/>
      </rPr>
      <t xml:space="preserve"> +
DFF (Liberator)</t>
    </r>
    <r>
      <rPr>
        <b/>
        <sz val="10"/>
        <color theme="1"/>
        <rFont val="Calibri"/>
        <family val="2"/>
        <scheme val="minor"/>
      </rPr>
      <t xml:space="preserve"> 0.6 l/ha</t>
    </r>
    <r>
      <rPr>
        <sz val="10"/>
        <color theme="1"/>
        <rFont val="Calibri"/>
        <family val="2"/>
        <scheme val="minor"/>
      </rPr>
      <t xml:space="preserve"> (500 g/l a.i.) </t>
    </r>
    <r>
      <rPr>
        <sz val="10"/>
        <color rgb="FF009900"/>
        <rFont val="Calibri"/>
        <family val="2"/>
        <scheme val="minor"/>
      </rPr>
      <t xml:space="preserve">(MOA: Bleachers - inhibitors of carotene biosynthesis (PDS). HRAC group F1)
</t>
    </r>
    <r>
      <rPr>
        <u/>
        <sz val="10"/>
        <color theme="1"/>
        <rFont val="Calibri"/>
        <family val="2"/>
        <scheme val="minor"/>
      </rPr>
      <t xml:space="preserve">
</t>
    </r>
    <r>
      <rPr>
        <sz val="10"/>
        <color theme="1"/>
        <rFont val="Calibri"/>
        <family val="2"/>
        <scheme val="minor"/>
      </rPr>
      <t xml:space="preserve">
</t>
    </r>
  </si>
  <si>
    <r>
      <rPr>
        <u/>
        <sz val="10"/>
        <color theme="1"/>
        <rFont val="Calibri"/>
        <family val="2"/>
        <scheme val="minor"/>
      </rPr>
      <t xml:space="preserve">September &amp; October
</t>
    </r>
    <r>
      <rPr>
        <sz val="10"/>
        <color theme="1"/>
        <rFont val="Calibri"/>
        <family val="2"/>
        <scheme val="minor"/>
      </rPr>
      <t xml:space="preserve">To kill off stale seedbeds
</t>
    </r>
    <r>
      <rPr>
        <i/>
        <sz val="10"/>
        <color theme="1"/>
        <rFont val="Calibri"/>
        <family val="2"/>
        <scheme val="minor"/>
      </rPr>
      <t>Low/medium density BG</t>
    </r>
    <r>
      <rPr>
        <sz val="10"/>
        <color theme="1"/>
        <rFont val="Calibri"/>
        <family val="2"/>
        <scheme val="minor"/>
      </rPr>
      <t xml:space="preserve">
</t>
    </r>
    <r>
      <rPr>
        <b/>
        <sz val="10"/>
        <color theme="1"/>
        <rFont val="Calibri"/>
        <family val="2"/>
        <scheme val="minor"/>
      </rPr>
      <t>2 l/ha</t>
    </r>
    <r>
      <rPr>
        <sz val="10"/>
        <color theme="1"/>
        <rFont val="Calibri"/>
        <family val="2"/>
        <scheme val="minor"/>
      </rPr>
      <t xml:space="preserve"> (360 g/l a.i.)</t>
    </r>
    <r>
      <rPr>
        <b/>
        <sz val="10"/>
        <color theme="1"/>
        <rFont val="Calibri"/>
        <family val="2"/>
        <scheme val="minor"/>
      </rPr>
      <t xml:space="preserve"> x 2 applications</t>
    </r>
    <r>
      <rPr>
        <sz val="10"/>
        <color theme="1"/>
        <rFont val="Calibri"/>
        <family val="2"/>
        <scheme val="minor"/>
      </rPr>
      <t xml:space="preserve">
</t>
    </r>
    <r>
      <rPr>
        <i/>
        <sz val="10"/>
        <color theme="1"/>
        <rFont val="Calibri"/>
        <family val="2"/>
        <scheme val="minor"/>
      </rPr>
      <t>High/v high density BG</t>
    </r>
    <r>
      <rPr>
        <sz val="10"/>
        <color theme="1"/>
        <rFont val="Calibri"/>
        <family val="2"/>
        <scheme val="minor"/>
      </rPr>
      <t xml:space="preserve">
</t>
    </r>
    <r>
      <rPr>
        <b/>
        <sz val="10"/>
        <color theme="1"/>
        <rFont val="Calibri"/>
        <family val="2"/>
        <scheme val="minor"/>
      </rPr>
      <t>3 l/ha</t>
    </r>
    <r>
      <rPr>
        <sz val="10"/>
        <color theme="1"/>
        <rFont val="Calibri"/>
        <family val="2"/>
        <scheme val="minor"/>
      </rPr>
      <t xml:space="preserve"> (360 g/l a.i.)  </t>
    </r>
    <r>
      <rPr>
        <b/>
        <sz val="10"/>
        <color theme="1"/>
        <rFont val="Calibri"/>
        <family val="2"/>
        <scheme val="minor"/>
      </rPr>
      <t>x 2 applications</t>
    </r>
    <r>
      <rPr>
        <sz val="10"/>
        <color theme="1"/>
        <rFont val="Calibri"/>
        <family val="2"/>
        <scheme val="minor"/>
      </rPr>
      <t xml:space="preserve">
Patch spray with glyphosate 360, 2 l/ha - so make this 0.2l/ha to account for patch spraying</t>
    </r>
  </si>
  <si>
    <r>
      <rPr>
        <u/>
        <sz val="10"/>
        <color theme="1"/>
        <rFont val="Calibri"/>
        <family val="2"/>
        <scheme val="minor"/>
      </rPr>
      <t xml:space="preserve">September &amp; October
</t>
    </r>
    <r>
      <rPr>
        <sz val="10"/>
        <color theme="1"/>
        <rFont val="Calibri"/>
        <family val="2"/>
        <scheme val="minor"/>
      </rPr>
      <t xml:space="preserve">To kill off stale seedbeds
</t>
    </r>
    <r>
      <rPr>
        <i/>
        <sz val="10"/>
        <color theme="1"/>
        <rFont val="Calibri"/>
        <family val="2"/>
        <scheme val="minor"/>
      </rPr>
      <t>Low/medium density BG</t>
    </r>
    <r>
      <rPr>
        <sz val="10"/>
        <color theme="1"/>
        <rFont val="Calibri"/>
        <family val="2"/>
        <scheme val="minor"/>
      </rPr>
      <t xml:space="preserve">
</t>
    </r>
    <r>
      <rPr>
        <b/>
        <sz val="10"/>
        <color theme="1"/>
        <rFont val="Calibri"/>
        <family val="2"/>
        <scheme val="minor"/>
      </rPr>
      <t>2 l/ha</t>
    </r>
    <r>
      <rPr>
        <sz val="10"/>
        <color theme="1"/>
        <rFont val="Calibri"/>
        <family val="2"/>
        <scheme val="minor"/>
      </rPr>
      <t xml:space="preserve"> (360 g/l a.i.) x</t>
    </r>
    <r>
      <rPr>
        <b/>
        <sz val="10"/>
        <color theme="1"/>
        <rFont val="Calibri"/>
        <family val="2"/>
        <scheme val="minor"/>
      </rPr>
      <t xml:space="preserve"> 2 applications</t>
    </r>
    <r>
      <rPr>
        <sz val="10"/>
        <color theme="1"/>
        <rFont val="Calibri"/>
        <family val="2"/>
        <scheme val="minor"/>
      </rPr>
      <t xml:space="preserve">
</t>
    </r>
    <r>
      <rPr>
        <i/>
        <sz val="10"/>
        <color theme="1"/>
        <rFont val="Calibri"/>
        <family val="2"/>
        <scheme val="minor"/>
      </rPr>
      <t>High/v high density BG</t>
    </r>
    <r>
      <rPr>
        <sz val="10"/>
        <color theme="1"/>
        <rFont val="Calibri"/>
        <family val="2"/>
        <scheme val="minor"/>
      </rPr>
      <t xml:space="preserve">
</t>
    </r>
    <r>
      <rPr>
        <b/>
        <sz val="10"/>
        <color theme="1"/>
        <rFont val="Calibri"/>
        <family val="2"/>
        <scheme val="minor"/>
      </rPr>
      <t>3 l/ha</t>
    </r>
    <r>
      <rPr>
        <sz val="10"/>
        <color theme="1"/>
        <rFont val="Calibri"/>
        <family val="2"/>
        <scheme val="minor"/>
      </rPr>
      <t xml:space="preserve"> (360 g/l a.i.)  x </t>
    </r>
    <r>
      <rPr>
        <b/>
        <sz val="10"/>
        <color theme="1"/>
        <rFont val="Calibri"/>
        <family val="2"/>
        <scheme val="minor"/>
      </rPr>
      <t>2 applications</t>
    </r>
    <r>
      <rPr>
        <sz val="10"/>
        <color theme="1"/>
        <rFont val="Calibri"/>
        <family val="2"/>
        <scheme val="minor"/>
      </rPr>
      <t xml:space="preserve">
Patch spray with glyphosate 360, 2 l/ha - so make this 0.2l/ha to account for patch spraying</t>
    </r>
  </si>
  <si>
    <r>
      <rPr>
        <u/>
        <sz val="10"/>
        <color theme="1"/>
        <rFont val="Calibri"/>
        <family val="2"/>
        <scheme val="minor"/>
      </rPr>
      <t xml:space="preserve">September &amp; October
</t>
    </r>
    <r>
      <rPr>
        <sz val="10"/>
        <color theme="1"/>
        <rFont val="Calibri"/>
        <family val="2"/>
        <scheme val="minor"/>
      </rPr>
      <t xml:space="preserve">To kill off stale seedbeds
</t>
    </r>
    <r>
      <rPr>
        <i/>
        <sz val="10"/>
        <color theme="1"/>
        <rFont val="Calibri"/>
        <family val="2"/>
        <scheme val="minor"/>
      </rPr>
      <t>Low/medium density BG</t>
    </r>
    <r>
      <rPr>
        <sz val="10"/>
        <color theme="1"/>
        <rFont val="Calibri"/>
        <family val="2"/>
        <scheme val="minor"/>
      </rPr>
      <t xml:space="preserve">
</t>
    </r>
    <r>
      <rPr>
        <b/>
        <sz val="10"/>
        <color theme="1"/>
        <rFont val="Calibri"/>
        <family val="2"/>
        <scheme val="minor"/>
      </rPr>
      <t>2 l/ha</t>
    </r>
    <r>
      <rPr>
        <sz val="10"/>
        <color theme="1"/>
        <rFont val="Calibri"/>
        <family val="2"/>
        <scheme val="minor"/>
      </rPr>
      <t xml:space="preserve"> (360 g/l a.i.) x 2 applications
</t>
    </r>
    <r>
      <rPr>
        <i/>
        <sz val="10"/>
        <color theme="1"/>
        <rFont val="Calibri"/>
        <family val="2"/>
        <scheme val="minor"/>
      </rPr>
      <t>High/v high density BG</t>
    </r>
    <r>
      <rPr>
        <sz val="10"/>
        <color theme="1"/>
        <rFont val="Calibri"/>
        <family val="2"/>
        <scheme val="minor"/>
      </rPr>
      <t xml:space="preserve">
</t>
    </r>
    <r>
      <rPr>
        <b/>
        <sz val="10"/>
        <color theme="1"/>
        <rFont val="Calibri"/>
        <family val="2"/>
        <scheme val="minor"/>
      </rPr>
      <t>3 l/ha</t>
    </r>
    <r>
      <rPr>
        <sz val="10"/>
        <color theme="1"/>
        <rFont val="Calibri"/>
        <family val="2"/>
        <scheme val="minor"/>
      </rPr>
      <t xml:space="preserve"> (360 g/l a.i.)  x 2 applications
Patch spray with glyphosate 360, 2 l/ha - so make this 0.2l/ha to account for patch spraying</t>
    </r>
  </si>
  <si>
    <r>
      <t xml:space="preserve">The sheets with tabs coloured red, orange and green are the strategies designed by the Farmer Focus group for the </t>
    </r>
    <r>
      <rPr>
        <b/>
        <sz val="12"/>
        <color theme="1"/>
        <rFont val="Calibri"/>
        <family val="2"/>
        <scheme val="minor"/>
      </rPr>
      <t>Mitigation</t>
    </r>
    <r>
      <rPr>
        <sz val="12"/>
        <color theme="1"/>
        <rFont val="Calibri"/>
        <family val="2"/>
        <scheme val="minor"/>
      </rPr>
      <t xml:space="preserve"> scenario.</t>
    </r>
  </si>
  <si>
    <r>
      <t xml:space="preserve">BAU = management strategy for the </t>
    </r>
    <r>
      <rPr>
        <b/>
        <sz val="12"/>
        <color theme="1"/>
        <rFont val="Calibri"/>
        <family val="2"/>
        <scheme val="minor"/>
      </rPr>
      <t>Business As Usual</t>
    </r>
    <r>
      <rPr>
        <sz val="12"/>
        <color theme="1"/>
        <rFont val="Calibri"/>
        <family val="2"/>
        <scheme val="minor"/>
      </rPr>
      <t xml:space="preserve"> scenario.</t>
    </r>
  </si>
  <si>
    <r>
      <t xml:space="preserve">CWW = management strategy for the </t>
    </r>
    <r>
      <rPr>
        <b/>
        <sz val="12"/>
        <color theme="1"/>
        <rFont val="Calibri"/>
        <family val="2"/>
        <scheme val="minor"/>
      </rPr>
      <t xml:space="preserve">Continuous Winter Wheat </t>
    </r>
    <r>
      <rPr>
        <sz val="12"/>
        <color theme="1"/>
        <rFont val="Calibri"/>
        <family val="2"/>
        <scheme val="minor"/>
      </rPr>
      <t>scenario.</t>
    </r>
  </si>
  <si>
    <t>This workbook takes the data from farm management strategies created for the Risk Management paper and transforms it into the correct format to be read by the R script written to assess risk to biodiversity.</t>
  </si>
  <si>
    <t>heavy</t>
  </si>
  <si>
    <t>medium</t>
  </si>
  <si>
    <t>Assumptions</t>
  </si>
  <si>
    <t>We assume that patch-spraying with glyphosate does not present a general risk to biodiversity and so do not include it in our count of number of applications of glyphosate. We only consider autumn glyphosate (there are no dessication applications).</t>
  </si>
  <si>
    <t>We assume that other pesticides, such as fungicide or insecticide, are applied to all crops. None applied to leys or fallow.</t>
  </si>
  <si>
    <r>
      <t xml:space="preserve">For tillage, we use only the deepest tillage done. Depth order is </t>
    </r>
    <r>
      <rPr>
        <i/>
        <sz val="12"/>
        <color theme="1"/>
        <rFont val="Calibri"/>
        <family val="2"/>
        <scheme val="minor"/>
      </rPr>
      <t>no till</t>
    </r>
    <r>
      <rPr>
        <sz val="12"/>
        <color theme="1"/>
        <rFont val="Calibri"/>
        <family val="2"/>
        <scheme val="minor"/>
      </rPr>
      <t xml:space="preserve"> &lt; </t>
    </r>
    <r>
      <rPr>
        <i/>
        <sz val="12"/>
        <color theme="1"/>
        <rFont val="Calibri"/>
        <family val="2"/>
        <scheme val="minor"/>
      </rPr>
      <t>light</t>
    </r>
    <r>
      <rPr>
        <sz val="12"/>
        <color theme="1"/>
        <rFont val="Calibri"/>
        <family val="2"/>
        <scheme val="minor"/>
      </rPr>
      <t xml:space="preserve"> &lt; </t>
    </r>
    <r>
      <rPr>
        <i/>
        <sz val="12"/>
        <color theme="1"/>
        <rFont val="Calibri"/>
        <family val="2"/>
        <scheme val="minor"/>
      </rPr>
      <t>subsoil</t>
    </r>
    <r>
      <rPr>
        <sz val="12"/>
        <color theme="1"/>
        <rFont val="Calibri"/>
        <family val="2"/>
        <scheme val="minor"/>
      </rPr>
      <t xml:space="preserve"> &lt; </t>
    </r>
    <r>
      <rPr>
        <i/>
        <sz val="12"/>
        <color theme="1"/>
        <rFont val="Calibri"/>
        <family val="2"/>
        <scheme val="minor"/>
      </rPr>
      <t>inversion</t>
    </r>
  </si>
  <si>
    <t>1.</t>
  </si>
  <si>
    <t>2.</t>
  </si>
  <si>
    <t>3.</t>
  </si>
  <si>
    <t>ELIN: are you happy with this assumption? Happy to chat it through.</t>
  </si>
  <si>
    <t>historical</t>
  </si>
  <si>
    <t>barley</t>
  </si>
  <si>
    <t>spring</t>
  </si>
  <si>
    <t>grass ley</t>
  </si>
  <si>
    <t>none</t>
  </si>
  <si>
    <t>1. Pre-em Springbok (200 g/l metazachlor, 200 g/l dimethenamid-p) 2.5 l/ha
2. Centurion Max (120g/l clethodim) 1 l/ha
3. Kerb Flo 500 (500 g/l propyzamide) 1.7 l/ha
4. Crawler (600 g/kg carbetamide) 2.5 kg/ha</t>
  </si>
  <si>
    <t>52 (DSSAT, 4.8 spring OSR)</t>
  </si>
  <si>
    <t>400 
(DSSAT, 70 spring OSR)</t>
  </si>
  <si>
    <t>100 (spring oats);
110 (malting spring barley)</t>
  </si>
  <si>
    <r>
      <rPr>
        <sz val="10"/>
        <rFont val="Calibri (Body)"/>
      </rPr>
      <t>100 (spring linseed, ECOMOD);</t>
    </r>
    <r>
      <rPr>
        <sz val="10"/>
        <rFont val="Calibri"/>
        <family val="2"/>
        <scheme val="minor"/>
      </rPr>
      <t xml:space="preserve">
120 (DSSAT, spring OSR) 
</t>
    </r>
  </si>
  <si>
    <t>100 (spring linseed, ECOMOD);
120 (DSSAT, spring OSR)</t>
  </si>
  <si>
    <t>110 (spring oats);
110 (malting spring barley)</t>
  </si>
  <si>
    <r>
      <rPr>
        <b/>
        <sz val="10"/>
        <rFont val="Calibri"/>
        <family val="2"/>
        <scheme val="minor"/>
      </rPr>
      <t>Inversion plough</t>
    </r>
    <r>
      <rPr>
        <sz val="10"/>
        <rFont val="Calibri"/>
        <family val="2"/>
        <scheme val="minor"/>
      </rPr>
      <t xml:space="preserve"> 25cm, followed by power harrow, then disc stale seedbed 50mm Sep. Roll if poss after end of 1st stale seedbed (i.e. do not do another disc as in our standard assumptions).
Then direct drill the ww.</t>
    </r>
  </si>
  <si>
    <t>maize (use spring OSR as proxy in ECOMOD)</t>
  </si>
  <si>
    <r>
      <t xml:space="preserve">disc stale seedbed 50mm Sep. Roll if poss after end of 1st stale seedbed (i.e. not another disc as in our standard assumptions).
Then </t>
    </r>
    <r>
      <rPr>
        <b/>
        <sz val="10"/>
        <rFont val="Calibri"/>
        <family val="2"/>
        <scheme val="minor"/>
      </rPr>
      <t>inversion plough</t>
    </r>
    <r>
      <rPr>
        <sz val="10"/>
        <rFont val="Calibri"/>
        <family val="2"/>
        <scheme val="minor"/>
      </rPr>
      <t xml:space="preserve"> 25cm, followed by roller harrow, then direct drill.</t>
    </r>
  </si>
  <si>
    <r>
      <t xml:space="preserve">1. Glyphosate 360, 3 l/ha, on stale seedbed
2. Liberator (400 g/l flufenacet, 100 g/l diflufenican) </t>
    </r>
    <r>
      <rPr>
        <b/>
        <sz val="10"/>
        <color theme="1"/>
        <rFont val="Calibri"/>
        <family val="2"/>
        <scheme val="minor"/>
      </rPr>
      <t xml:space="preserve">0.6 </t>
    </r>
    <r>
      <rPr>
        <sz val="10"/>
        <color theme="1"/>
        <rFont val="Calibri"/>
        <family val="2"/>
        <scheme val="minor"/>
      </rPr>
      <t xml:space="preserve">l/ha, at drilling
3. Atlantis (6 g/kg iodosulfuron-methyl-sodium, 30 g/kg mesosulfuron-methyl) </t>
    </r>
    <r>
      <rPr>
        <b/>
        <sz val="10"/>
        <color theme="1"/>
        <rFont val="Calibri"/>
        <family val="2"/>
        <scheme val="minor"/>
      </rPr>
      <t>0.4</t>
    </r>
    <r>
      <rPr>
        <sz val="10"/>
        <color theme="1"/>
        <rFont val="Calibri"/>
        <family val="2"/>
        <scheme val="minor"/>
      </rPr>
      <t xml:space="preserve"> kg/ha
</t>
    </r>
    <r>
      <rPr>
        <b/>
        <sz val="10"/>
        <color theme="1"/>
        <rFont val="Calibri"/>
        <family val="2"/>
        <scheme val="minor"/>
      </rPr>
      <t>4. Spot spray in spring - make this 0.3l/ha to account for patch spraying</t>
    </r>
  </si>
  <si>
    <t># actives excluding glyphosate</t>
  </si>
  <si>
    <t># BG actives</t>
  </si>
  <si>
    <t>spring plough</t>
  </si>
  <si>
    <t>this was a blank cell - was it supposed to 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</si>
</sst>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72" x14ac:knownFonts="1">
    <font>
      <sz val="12"/>
      <color theme="1"/>
      <name val="Calibri"/>
      <family val="2"/>
      <scheme val="minor"/>
    </font>
    <font>
      <sz val="11"/>
      <color theme="1"/>
      <name val="Calibri"/>
      <family val="2"/>
      <scheme val="minor"/>
    </font>
    <font>
      <b/>
      <sz val="12"/>
      <color theme="1"/>
      <name val="Calibri"/>
      <family val="2"/>
      <scheme val="minor"/>
    </font>
    <font>
      <sz val="8"/>
      <name val="Calibri"/>
      <family val="2"/>
      <scheme val="minor"/>
    </font>
    <font>
      <sz val="12"/>
      <color theme="0" tint="-0.34998626667073579"/>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4"/>
      <color rgb="FFFF0000"/>
      <name val="Calibri"/>
      <family val="2"/>
      <scheme val="minor"/>
    </font>
    <font>
      <b/>
      <sz val="14"/>
      <name val="Calibri"/>
      <family val="2"/>
      <scheme val="minor"/>
    </font>
    <font>
      <b/>
      <sz val="11"/>
      <color rgb="FF684D00"/>
      <name val="Calibri"/>
      <family val="2"/>
      <scheme val="minor"/>
    </font>
    <font>
      <sz val="11"/>
      <name val="Calibri"/>
      <family val="2"/>
      <scheme val="minor"/>
    </font>
    <font>
      <u/>
      <sz val="11"/>
      <color theme="10"/>
      <name val="Calibri"/>
      <family val="2"/>
      <scheme val="minor"/>
    </font>
    <font>
      <u/>
      <sz val="11"/>
      <color theme="0"/>
      <name val="Calibri"/>
      <family val="2"/>
      <scheme val="minor"/>
    </font>
    <font>
      <b/>
      <sz val="12"/>
      <color theme="4" tint="-0.249977111117893"/>
      <name val="Calibri"/>
      <family val="2"/>
      <scheme val="minor"/>
    </font>
    <font>
      <sz val="12"/>
      <color theme="4" tint="-0.249977111117893"/>
      <name val="Calibri"/>
      <family val="2"/>
      <scheme val="minor"/>
    </font>
    <font>
      <sz val="11"/>
      <color theme="4" tint="-0.249977111117893"/>
      <name val="Calibri"/>
      <family val="2"/>
      <scheme val="minor"/>
    </font>
    <font>
      <sz val="20"/>
      <color theme="0"/>
      <name val="Calibri"/>
      <family val="2"/>
      <scheme val="minor"/>
    </font>
    <font>
      <sz val="10"/>
      <color theme="1"/>
      <name val="Calibri"/>
      <family val="2"/>
      <scheme val="minor"/>
    </font>
    <font>
      <vertAlign val="superscript"/>
      <sz val="10"/>
      <color theme="1"/>
      <name val="Calibri"/>
      <family val="2"/>
      <scheme val="minor"/>
    </font>
    <font>
      <b/>
      <sz val="10"/>
      <color theme="1"/>
      <name val="Calibri"/>
      <family val="2"/>
      <scheme val="minor"/>
    </font>
    <font>
      <sz val="10"/>
      <color rgb="FFFF0000"/>
      <name val="Calibri"/>
      <family val="2"/>
      <scheme val="minor"/>
    </font>
    <font>
      <sz val="10"/>
      <name val="Calibri"/>
      <family val="2"/>
      <scheme val="minor"/>
    </font>
    <font>
      <b/>
      <sz val="10"/>
      <name val="Calibri"/>
      <family val="2"/>
      <scheme val="minor"/>
    </font>
    <font>
      <b/>
      <sz val="12"/>
      <color rgb="FF6B0F81"/>
      <name val="Calibri"/>
      <family val="2"/>
      <scheme val="minor"/>
    </font>
    <font>
      <sz val="12"/>
      <color rgb="FF6B0F81"/>
      <name val="Calibri"/>
      <family val="2"/>
      <scheme val="minor"/>
    </font>
    <font>
      <sz val="11"/>
      <color rgb="FF6B0F81"/>
      <name val="Calibri"/>
      <family val="2"/>
      <scheme val="minor"/>
    </font>
    <font>
      <sz val="10"/>
      <color theme="0"/>
      <name val="Calibri"/>
      <family val="2"/>
      <scheme val="minor"/>
    </font>
    <font>
      <sz val="8"/>
      <color theme="1"/>
      <name val="Calibri"/>
      <family val="2"/>
      <scheme val="minor"/>
    </font>
    <font>
      <b/>
      <sz val="12"/>
      <color rgb="FF684D00"/>
      <name val="Calibri"/>
      <family val="2"/>
      <scheme val="minor"/>
    </font>
    <font>
      <sz val="12"/>
      <color rgb="FF684D00"/>
      <name val="Calibri"/>
      <family val="2"/>
      <scheme val="minor"/>
    </font>
    <font>
      <sz val="11"/>
      <color rgb="FF684D00"/>
      <name val="Calibri"/>
      <family val="2"/>
      <scheme val="minor"/>
    </font>
    <font>
      <sz val="20"/>
      <color theme="1"/>
      <name val="Calibri"/>
      <family val="2"/>
      <scheme val="minor"/>
    </font>
    <font>
      <sz val="10"/>
      <color theme="0" tint="-0.34998626667073579"/>
      <name val="Calibri"/>
      <family val="2"/>
      <scheme val="minor"/>
    </font>
    <font>
      <sz val="8"/>
      <color theme="0" tint="-0.34998626667073579"/>
      <name val="Calibri"/>
      <family val="2"/>
      <scheme val="minor"/>
    </font>
    <font>
      <sz val="10"/>
      <color theme="0" tint="-0.499984740745262"/>
      <name val="Calibri"/>
      <family val="2"/>
      <scheme val="minor"/>
    </font>
    <font>
      <b/>
      <sz val="14"/>
      <color rgb="FFE97117"/>
      <name val="Calibri"/>
      <family val="2"/>
      <scheme val="minor"/>
    </font>
    <font>
      <sz val="12"/>
      <color theme="0"/>
      <name val="Calibri"/>
      <family val="2"/>
      <scheme val="minor"/>
    </font>
    <font>
      <b/>
      <sz val="11"/>
      <color rgb="FF6B0F81"/>
      <name val="Calibri"/>
      <family val="2"/>
      <scheme val="minor"/>
    </font>
    <font>
      <b/>
      <sz val="10"/>
      <color rgb="FFFF0000"/>
      <name val="Calibri"/>
      <family val="2"/>
      <scheme val="minor"/>
    </font>
    <font>
      <strike/>
      <sz val="10"/>
      <name val="Calibri"/>
      <family val="2"/>
      <scheme val="minor"/>
    </font>
    <font>
      <b/>
      <sz val="9"/>
      <color indexed="81"/>
      <name val="Tahoma"/>
      <family val="2"/>
    </font>
    <font>
      <sz val="9"/>
      <color indexed="81"/>
      <name val="Tahoma"/>
      <family val="2"/>
    </font>
    <font>
      <b/>
      <sz val="14"/>
      <color theme="9" tint="-0.249977111117893"/>
      <name val="Calibri"/>
      <family val="2"/>
      <scheme val="minor"/>
    </font>
    <font>
      <b/>
      <sz val="11"/>
      <color theme="4" tint="-0.249977111117893"/>
      <name val="Calibri"/>
      <family val="2"/>
      <scheme val="minor"/>
    </font>
    <font>
      <b/>
      <sz val="10"/>
      <color theme="0" tint="-0.34998626667073579"/>
      <name val="Calibri"/>
      <family val="2"/>
      <scheme val="minor"/>
    </font>
    <font>
      <sz val="9"/>
      <color theme="0" tint="-0.499984740745262"/>
      <name val="Calibri"/>
      <family val="2"/>
      <scheme val="minor"/>
    </font>
    <font>
      <sz val="10"/>
      <color theme="1"/>
      <name val="Calibri"/>
      <family val="2"/>
      <charset val="2"/>
      <scheme val="minor"/>
    </font>
    <font>
      <i/>
      <sz val="10"/>
      <color theme="1"/>
      <name val="Calibri"/>
      <family val="2"/>
      <scheme val="minor"/>
    </font>
    <font>
      <i/>
      <sz val="10"/>
      <name val="Calibri"/>
      <family val="2"/>
      <scheme val="minor"/>
    </font>
    <font>
      <sz val="10"/>
      <color theme="1"/>
      <name val="Calibri"/>
      <family val="2"/>
    </font>
    <font>
      <sz val="10"/>
      <color theme="8" tint="-0.249977111117893"/>
      <name val="Calibri"/>
      <family val="2"/>
      <scheme val="minor"/>
    </font>
    <font>
      <u/>
      <sz val="10"/>
      <name val="Calibri"/>
      <family val="2"/>
      <scheme val="minor"/>
    </font>
    <font>
      <sz val="10"/>
      <color theme="5" tint="-0.249977111117893"/>
      <name val="Calibri"/>
      <family val="2"/>
      <scheme val="minor"/>
    </font>
    <font>
      <i/>
      <u/>
      <sz val="10"/>
      <color theme="1"/>
      <name val="Calibri"/>
      <family val="2"/>
      <scheme val="minor"/>
    </font>
    <font>
      <sz val="10"/>
      <color theme="1"/>
      <name val="Wingdings"/>
      <charset val="2"/>
    </font>
    <font>
      <u/>
      <sz val="10"/>
      <color theme="1"/>
      <name val="Calibri"/>
      <family val="2"/>
      <scheme val="minor"/>
    </font>
    <font>
      <i/>
      <sz val="10"/>
      <color theme="1"/>
      <name val="Calibri"/>
      <family val="2"/>
    </font>
    <font>
      <sz val="10"/>
      <color rgb="FF009900"/>
      <name val="Calibri"/>
      <family val="2"/>
      <scheme val="minor"/>
    </font>
    <font>
      <u/>
      <sz val="10"/>
      <color theme="0" tint="-0.499984740745262"/>
      <name val="Calibri"/>
      <family val="2"/>
      <scheme val="minor"/>
    </font>
    <font>
      <b/>
      <u/>
      <sz val="9"/>
      <color indexed="81"/>
      <name val="Tahoma"/>
      <family val="2"/>
    </font>
    <font>
      <u/>
      <sz val="9"/>
      <color indexed="81"/>
      <name val="Tahoma"/>
      <family val="2"/>
    </font>
    <font>
      <i/>
      <sz val="9"/>
      <color indexed="81"/>
      <name val="Tahoma"/>
      <family val="2"/>
    </font>
    <font>
      <i/>
      <sz val="12"/>
      <color theme="1"/>
      <name val="Calibri"/>
      <family val="2"/>
      <scheme val="minor"/>
    </font>
    <font>
      <sz val="12"/>
      <color rgb="FFFF0000"/>
      <name val="Calibri"/>
      <family val="2"/>
      <scheme val="minor"/>
    </font>
    <font>
      <sz val="10"/>
      <name val="Calibri (Body)"/>
    </font>
    <font>
      <sz val="9"/>
      <name val="Calibri"/>
      <family val="2"/>
      <scheme val="minor"/>
    </font>
    <font>
      <sz val="9"/>
      <color rgb="FF000000"/>
      <name val="Tahoma"/>
      <family val="2"/>
    </font>
    <font>
      <b/>
      <sz val="9"/>
      <color rgb="FF000000"/>
      <name val="Tahoma"/>
      <family val="2"/>
    </font>
    <font>
      <b/>
      <u/>
      <sz val="9"/>
      <color rgb="FF000000"/>
      <name val="Tahoma"/>
      <family val="2"/>
    </font>
    <font>
      <u/>
      <sz val="9"/>
      <color rgb="FF000000"/>
      <name val="Tahoma"/>
      <family val="2"/>
    </font>
    <font>
      <i/>
      <sz val="9"/>
      <color rgb="FF000000"/>
      <name val="Tahoma"/>
      <family val="2"/>
    </font>
  </fonts>
  <fills count="14">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rgb="FF6B0F81"/>
        <bgColor indexed="64"/>
      </patternFill>
    </fill>
    <fill>
      <patternFill patternType="solid">
        <fgColor rgb="FF684D00"/>
        <bgColor indexed="64"/>
      </patternFill>
    </fill>
    <fill>
      <patternFill patternType="solid">
        <fgColor theme="4" tint="0.79998168889431442"/>
        <bgColor indexed="64"/>
      </patternFill>
    </fill>
    <fill>
      <patternFill patternType="solid">
        <fgColor rgb="FFF9E9FD"/>
        <bgColor indexed="64"/>
      </patternFill>
    </fill>
    <fill>
      <patternFill patternType="solid">
        <fgColor rgb="FF604700"/>
        <bgColor indexed="64"/>
      </patternFill>
    </fill>
    <fill>
      <patternFill patternType="solid">
        <fgColor theme="7" tint="0.79998168889431442"/>
        <bgColor indexed="64"/>
      </patternFill>
    </fill>
    <fill>
      <patternFill patternType="solid">
        <fgColor rgb="FF53F931"/>
        <bgColor indexed="64"/>
      </patternFill>
    </fill>
    <fill>
      <patternFill patternType="solid">
        <fgColor rgb="FFFF0000"/>
        <bgColor indexed="64"/>
      </patternFill>
    </fill>
  </fills>
  <borders count="40">
    <border>
      <left/>
      <right/>
      <top/>
      <bottom/>
      <diagonal/>
    </border>
    <border>
      <left/>
      <right style="thick">
        <color theme="4" tint="-0.24994659260841701"/>
      </right>
      <top style="thick">
        <color theme="4" tint="-0.24994659260841701"/>
      </top>
      <bottom/>
      <diagonal/>
    </border>
    <border>
      <left style="thick">
        <color theme="4" tint="-0.24994659260841701"/>
      </left>
      <right/>
      <top style="thick">
        <color theme="4" tint="-0.24994659260841701"/>
      </top>
      <bottom/>
      <diagonal/>
    </border>
    <border>
      <left/>
      <right/>
      <top style="thick">
        <color theme="4" tint="-0.24994659260841701"/>
      </top>
      <bottom/>
      <diagonal/>
    </border>
    <border>
      <left/>
      <right style="thick">
        <color theme="4" tint="-0.24994659260841701"/>
      </right>
      <top/>
      <bottom/>
      <diagonal/>
    </border>
    <border>
      <left style="thick">
        <color theme="4" tint="-0.24994659260841701"/>
      </left>
      <right/>
      <top/>
      <bottom style="thin">
        <color theme="4" tint="-0.24994659260841701"/>
      </bottom>
      <diagonal/>
    </border>
    <border>
      <left/>
      <right/>
      <top/>
      <bottom style="thin">
        <color theme="4" tint="-0.24994659260841701"/>
      </bottom>
      <diagonal/>
    </border>
    <border>
      <left/>
      <right style="thick">
        <color theme="4" tint="-0.24994659260841701"/>
      </right>
      <top/>
      <bottom style="thick">
        <color theme="4" tint="-0.24994659260841701"/>
      </bottom>
      <diagonal/>
    </border>
    <border>
      <left style="thick">
        <color theme="4" tint="-0.24994659260841701"/>
      </left>
      <right/>
      <top/>
      <bottom style="thick">
        <color theme="4" tint="-0.24994659260841701"/>
      </bottom>
      <diagonal/>
    </border>
    <border>
      <left/>
      <right/>
      <top/>
      <bottom style="thick">
        <color theme="4" tint="-0.24994659260841701"/>
      </bottom>
      <diagonal/>
    </border>
    <border>
      <left/>
      <right/>
      <top/>
      <bottom style="thick">
        <color theme="8" tint="-0.499984740745262"/>
      </bottom>
      <diagonal/>
    </border>
    <border>
      <left/>
      <right style="thick">
        <color rgb="FF6B0F81"/>
      </right>
      <top style="thick">
        <color rgb="FF6B0F81"/>
      </top>
      <bottom/>
      <diagonal/>
    </border>
    <border>
      <left style="thick">
        <color rgb="FF6B0F81"/>
      </left>
      <right/>
      <top style="thick">
        <color rgb="FF6B0F81"/>
      </top>
      <bottom/>
      <diagonal/>
    </border>
    <border>
      <left/>
      <right/>
      <top style="thick">
        <color rgb="FF6B0F81"/>
      </top>
      <bottom/>
      <diagonal/>
    </border>
    <border>
      <left/>
      <right/>
      <top style="thick">
        <color rgb="FF7030A0"/>
      </top>
      <bottom/>
      <diagonal/>
    </border>
    <border>
      <left/>
      <right style="thick">
        <color rgb="FF6B0F81"/>
      </right>
      <top/>
      <bottom/>
      <diagonal/>
    </border>
    <border>
      <left style="thick">
        <color rgb="FF6B0F81"/>
      </left>
      <right/>
      <top/>
      <bottom style="thin">
        <color rgb="FF6B0F81"/>
      </bottom>
      <diagonal/>
    </border>
    <border>
      <left/>
      <right/>
      <top/>
      <bottom style="thin">
        <color rgb="FF6B0F81"/>
      </bottom>
      <diagonal/>
    </border>
    <border>
      <left/>
      <right/>
      <top/>
      <bottom style="thin">
        <color rgb="FF7030A0"/>
      </bottom>
      <diagonal/>
    </border>
    <border>
      <left/>
      <right/>
      <top style="thin">
        <color rgb="FF6B0F81"/>
      </top>
      <bottom/>
      <diagonal/>
    </border>
    <border>
      <left/>
      <right style="thick">
        <color rgb="FF6B0F81"/>
      </right>
      <top/>
      <bottom style="thick">
        <color rgb="FF6B0F81"/>
      </bottom>
      <diagonal/>
    </border>
    <border>
      <left style="thick">
        <color rgb="FF6B0F81"/>
      </left>
      <right/>
      <top/>
      <bottom style="thick">
        <color rgb="FF6B0F81"/>
      </bottom>
      <diagonal/>
    </border>
    <border>
      <left/>
      <right/>
      <top/>
      <bottom style="thick">
        <color rgb="FF6B0F81"/>
      </bottom>
      <diagonal/>
    </border>
    <border>
      <left/>
      <right/>
      <top/>
      <bottom style="thick">
        <color rgb="FF7030A0"/>
      </bottom>
      <diagonal/>
    </border>
    <border>
      <left/>
      <right style="thick">
        <color rgb="FF684D00"/>
      </right>
      <top style="thick">
        <color rgb="FF684D00"/>
      </top>
      <bottom/>
      <diagonal/>
    </border>
    <border>
      <left style="thick">
        <color rgb="FF684D00"/>
      </left>
      <right/>
      <top style="thick">
        <color rgb="FF684D00"/>
      </top>
      <bottom/>
      <diagonal/>
    </border>
    <border>
      <left/>
      <right/>
      <top style="thick">
        <color rgb="FF684D00"/>
      </top>
      <bottom/>
      <diagonal/>
    </border>
    <border>
      <left/>
      <right style="thick">
        <color rgb="FF684D00"/>
      </right>
      <top/>
      <bottom/>
      <diagonal/>
    </border>
    <border>
      <left style="thick">
        <color rgb="FF684D00"/>
      </left>
      <right/>
      <top/>
      <bottom style="thin">
        <color rgb="FF684D00"/>
      </bottom>
      <diagonal/>
    </border>
    <border>
      <left/>
      <right/>
      <top/>
      <bottom style="thin">
        <color rgb="FF684D00"/>
      </bottom>
      <diagonal/>
    </border>
    <border>
      <left/>
      <right/>
      <top/>
      <bottom style="thin">
        <color indexed="64"/>
      </bottom>
      <diagonal/>
    </border>
    <border>
      <left/>
      <right style="thick">
        <color rgb="FF684D00"/>
      </right>
      <top/>
      <bottom style="thick">
        <color rgb="FF684D00"/>
      </bottom>
      <diagonal/>
    </border>
    <border>
      <left style="thick">
        <color rgb="FF684D00"/>
      </left>
      <right/>
      <top/>
      <bottom style="thick">
        <color rgb="FF684D00"/>
      </bottom>
      <diagonal/>
    </border>
    <border>
      <left/>
      <right/>
      <top/>
      <bottom style="thick">
        <color rgb="FF684D00"/>
      </bottom>
      <diagonal/>
    </border>
    <border>
      <left/>
      <right style="medium">
        <color theme="0" tint="-0.499984740745262"/>
      </right>
      <top/>
      <bottom style="medium">
        <color theme="0"/>
      </bottom>
      <diagonal/>
    </border>
    <border>
      <left style="medium">
        <color theme="0" tint="-0.499984740745262"/>
      </left>
      <right/>
      <top/>
      <bottom style="medium">
        <color theme="0"/>
      </bottom>
      <diagonal/>
    </border>
    <border>
      <left/>
      <right/>
      <top/>
      <bottom style="medium">
        <color theme="0"/>
      </bottom>
      <diagonal/>
    </border>
    <border>
      <left/>
      <right style="medium">
        <color theme="0" tint="-0.499984740745262"/>
      </right>
      <top style="medium">
        <color theme="0"/>
      </top>
      <bottom style="medium">
        <color theme="0"/>
      </bottom>
      <diagonal/>
    </border>
    <border>
      <left/>
      <right/>
      <top style="medium">
        <color theme="0"/>
      </top>
      <bottom style="medium">
        <color theme="0"/>
      </bottom>
      <diagonal/>
    </border>
    <border>
      <left style="medium">
        <color theme="0" tint="-0.499984740745262"/>
      </left>
      <right/>
      <top style="medium">
        <color theme="0"/>
      </top>
      <bottom style="medium">
        <color theme="0"/>
      </bottom>
      <diagonal/>
    </border>
  </borders>
  <cellStyleXfs count="3">
    <xf numFmtId="0" fontId="0" fillId="0" borderId="0"/>
    <xf numFmtId="0" fontId="1" fillId="0" borderId="0"/>
    <xf numFmtId="0" fontId="12" fillId="0" borderId="0" applyNumberFormat="0" applyFill="0" applyBorder="0" applyAlignment="0" applyProtection="0"/>
  </cellStyleXfs>
  <cellXfs count="284">
    <xf numFmtId="0" fontId="0" fillId="0" borderId="0" xfId="0"/>
    <xf numFmtId="0" fontId="2" fillId="0" borderId="0" xfId="0" applyFont="1"/>
    <xf numFmtId="0" fontId="2" fillId="0" borderId="0" xfId="0" applyFont="1" applyAlignment="1">
      <alignment horizontal="left"/>
    </xf>
    <xf numFmtId="0" fontId="0" fillId="3"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2" borderId="0" xfId="0" applyFill="1" applyAlignment="1">
      <alignment horizontal="left"/>
    </xf>
    <xf numFmtId="0" fontId="1" fillId="0" borderId="0" xfId="1"/>
    <xf numFmtId="0" fontId="1" fillId="0" borderId="0" xfId="1" applyAlignment="1">
      <alignment horizontal="center"/>
    </xf>
    <xf numFmtId="0" fontId="1" fillId="0" borderId="0" xfId="1" applyAlignment="1">
      <alignment horizontal="left"/>
    </xf>
    <xf numFmtId="0" fontId="1" fillId="0" borderId="0" xfId="1" applyAlignment="1">
      <alignment horizontal="center" vertical="center"/>
    </xf>
    <xf numFmtId="1" fontId="1" fillId="0" borderId="0" xfId="1" applyNumberFormat="1" applyAlignment="1">
      <alignment horizontal="center" vertical="center"/>
    </xf>
    <xf numFmtId="0" fontId="1" fillId="4" borderId="0" xfId="1" applyFill="1"/>
    <xf numFmtId="0" fontId="8" fillId="4" borderId="0" xfId="1" applyFont="1" applyFill="1" applyAlignment="1">
      <alignment horizontal="left"/>
    </xf>
    <xf numFmtId="0" fontId="5" fillId="4" borderId="0" xfId="1" applyFont="1" applyFill="1"/>
    <xf numFmtId="0" fontId="5" fillId="4" borderId="0" xfId="1" applyFont="1" applyFill="1" applyAlignment="1">
      <alignment horizontal="center"/>
    </xf>
    <xf numFmtId="0" fontId="1" fillId="4" borderId="0" xfId="1" applyFill="1" applyAlignment="1">
      <alignment horizontal="center"/>
    </xf>
    <xf numFmtId="0" fontId="1" fillId="4" borderId="0" xfId="1" applyFill="1" applyAlignment="1">
      <alignment horizontal="left"/>
    </xf>
    <xf numFmtId="0" fontId="1" fillId="4" borderId="0" xfId="1" applyFill="1" applyAlignment="1">
      <alignment horizontal="center" vertical="center"/>
    </xf>
    <xf numFmtId="1" fontId="1" fillId="4" borderId="0" xfId="1" applyNumberFormat="1" applyFill="1" applyAlignment="1">
      <alignment horizontal="center" vertical="center"/>
    </xf>
    <xf numFmtId="0" fontId="9" fillId="4" borderId="0" xfId="1" applyFont="1" applyFill="1" applyAlignment="1">
      <alignment horizontal="left"/>
    </xf>
    <xf numFmtId="0" fontId="10" fillId="0" borderId="0" xfId="1" applyFont="1" applyAlignment="1">
      <alignment horizontal="center"/>
    </xf>
    <xf numFmtId="0" fontId="11" fillId="0" borderId="0" xfId="1" applyFont="1" applyAlignment="1">
      <alignment horizontal="right"/>
    </xf>
    <xf numFmtId="0" fontId="13" fillId="5" borderId="0" xfId="2" applyFont="1" applyFill="1" applyAlignment="1">
      <alignment horizontal="center" wrapText="1"/>
    </xf>
    <xf numFmtId="0" fontId="13" fillId="0" borderId="0" xfId="2" applyFont="1" applyFill="1" applyAlignment="1">
      <alignment horizontal="center" vertical="center" wrapText="1"/>
    </xf>
    <xf numFmtId="0" fontId="13" fillId="0" borderId="0" xfId="2" applyFont="1" applyFill="1" applyAlignment="1">
      <alignment horizontal="center" wrapText="1"/>
    </xf>
    <xf numFmtId="0" fontId="11" fillId="0" borderId="0" xfId="2" applyFont="1" applyFill="1" applyAlignment="1">
      <alignment horizontal="center" vertical="center"/>
    </xf>
    <xf numFmtId="0" fontId="11" fillId="0" borderId="0" xfId="2" applyFont="1" applyFill="1" applyAlignment="1">
      <alignment horizontal="center" wrapText="1"/>
    </xf>
    <xf numFmtId="0" fontId="6" fillId="0" borderId="0" xfId="1" applyFont="1" applyAlignment="1">
      <alignment horizontal="center"/>
    </xf>
    <xf numFmtId="0" fontId="14" fillId="0" borderId="0" xfId="1" applyFont="1" applyAlignment="1">
      <alignment horizontal="left"/>
    </xf>
    <xf numFmtId="0" fontId="16" fillId="0" borderId="0" xfId="1" applyFont="1" applyAlignment="1">
      <alignment horizontal="left"/>
    </xf>
    <xf numFmtId="0" fontId="18" fillId="0" borderId="2" xfId="1" applyFont="1" applyBorder="1" applyAlignment="1">
      <alignment horizontal="center"/>
    </xf>
    <xf numFmtId="0" fontId="18" fillId="0" borderId="3" xfId="1" applyFont="1" applyBorder="1"/>
    <xf numFmtId="0" fontId="18" fillId="0" borderId="3" xfId="1" applyFont="1" applyBorder="1" applyAlignment="1">
      <alignment horizontal="center" wrapText="1"/>
    </xf>
    <xf numFmtId="0" fontId="18" fillId="0" borderId="3" xfId="1" applyFont="1" applyBorder="1" applyAlignment="1">
      <alignment horizontal="left" wrapText="1"/>
    </xf>
    <xf numFmtId="0" fontId="18" fillId="0" borderId="3" xfId="1" applyFont="1" applyBorder="1" applyAlignment="1">
      <alignment wrapText="1"/>
    </xf>
    <xf numFmtId="1" fontId="18" fillId="0" borderId="3" xfId="1" applyNumberFormat="1" applyFont="1" applyBorder="1" applyAlignment="1">
      <alignment horizontal="center" wrapText="1"/>
    </xf>
    <xf numFmtId="0" fontId="12" fillId="0" borderId="0" xfId="2" applyAlignment="1">
      <alignment horizontal="center" vertical="top" wrapText="1"/>
    </xf>
    <xf numFmtId="0" fontId="18" fillId="0" borderId="0" xfId="1" applyFont="1"/>
    <xf numFmtId="0" fontId="18" fillId="0" borderId="5" xfId="1" applyFont="1" applyBorder="1" applyAlignment="1">
      <alignment horizontal="center" vertical="top"/>
    </xf>
    <xf numFmtId="0" fontId="18" fillId="0" borderId="6" xfId="1" applyFont="1" applyBorder="1" applyAlignment="1">
      <alignment vertical="top"/>
    </xf>
    <xf numFmtId="0" fontId="18" fillId="0" borderId="6" xfId="1" applyFont="1" applyBorder="1" applyAlignment="1">
      <alignment horizontal="center" vertical="top" wrapText="1"/>
    </xf>
    <xf numFmtId="0" fontId="18" fillId="0" borderId="6" xfId="1" applyFont="1" applyBorder="1" applyAlignment="1">
      <alignment horizontal="left" vertical="top" wrapText="1"/>
    </xf>
    <xf numFmtId="0" fontId="18" fillId="0" borderId="6" xfId="1" applyFont="1" applyBorder="1" applyAlignment="1">
      <alignment vertical="top" wrapText="1"/>
    </xf>
    <xf numFmtId="0" fontId="18" fillId="0" borderId="6" xfId="1" applyFont="1" applyBorder="1" applyAlignment="1">
      <alignment horizontal="center" vertical="center" wrapText="1"/>
    </xf>
    <xf numFmtId="1" fontId="18" fillId="0" borderId="6" xfId="1" applyNumberFormat="1" applyFont="1" applyBorder="1" applyAlignment="1">
      <alignment horizontal="center" vertical="center" wrapText="1"/>
    </xf>
    <xf numFmtId="0" fontId="20" fillId="0" borderId="0" xfId="1" applyFont="1" applyAlignment="1">
      <alignment vertical="top" wrapText="1"/>
    </xf>
    <xf numFmtId="0" fontId="18" fillId="0" borderId="0" xfId="1" applyFont="1" applyAlignment="1">
      <alignment vertical="top"/>
    </xf>
    <xf numFmtId="0" fontId="18" fillId="8" borderId="0" xfId="1" applyFont="1" applyFill="1" applyAlignment="1">
      <alignment horizontal="center" vertical="top"/>
    </xf>
    <xf numFmtId="0" fontId="18" fillId="8" borderId="0" xfId="1" applyFont="1" applyFill="1" applyAlignment="1">
      <alignment vertical="top" wrapText="1"/>
    </xf>
    <xf numFmtId="0" fontId="18" fillId="8" borderId="0" xfId="1" quotePrefix="1" applyFont="1" applyFill="1" applyAlignment="1">
      <alignment horizontal="center" vertical="top"/>
    </xf>
    <xf numFmtId="0" fontId="18" fillId="8" borderId="0" xfId="1" applyFont="1" applyFill="1" applyAlignment="1">
      <alignment horizontal="left" vertical="top" wrapText="1"/>
    </xf>
    <xf numFmtId="0" fontId="18" fillId="8" borderId="0" xfId="1" applyFont="1" applyFill="1" applyAlignment="1">
      <alignment horizontal="center" vertical="center" wrapText="1"/>
    </xf>
    <xf numFmtId="1" fontId="18" fillId="8" borderId="0" xfId="1" applyNumberFormat="1" applyFont="1" applyFill="1" applyAlignment="1">
      <alignment horizontal="center" vertical="center" wrapText="1"/>
    </xf>
    <xf numFmtId="0" fontId="18" fillId="0" borderId="0" xfId="1" applyFont="1" applyAlignment="1">
      <alignment horizontal="center" vertical="top"/>
    </xf>
    <xf numFmtId="0" fontId="18" fillId="0" borderId="0" xfId="1" applyFont="1" applyAlignment="1">
      <alignment vertical="top" wrapText="1"/>
    </xf>
    <xf numFmtId="0" fontId="18" fillId="0" borderId="0" xfId="1" applyFont="1" applyAlignment="1">
      <alignment horizontal="left" vertical="top" wrapText="1"/>
    </xf>
    <xf numFmtId="0" fontId="18" fillId="0" borderId="0" xfId="1" applyFont="1" applyAlignment="1">
      <alignment horizontal="center" vertical="center" wrapText="1"/>
    </xf>
    <xf numFmtId="1" fontId="18" fillId="0" borderId="0" xfId="1" applyNumberFormat="1" applyFont="1" applyAlignment="1">
      <alignment horizontal="center" vertical="center" wrapText="1"/>
    </xf>
    <xf numFmtId="0" fontId="22" fillId="0" borderId="8" xfId="1" applyFont="1" applyBorder="1" applyAlignment="1">
      <alignment horizontal="center" vertical="top"/>
    </xf>
    <xf numFmtId="0" fontId="22" fillId="0" borderId="9" xfId="1" applyFont="1" applyBorder="1" applyAlignment="1">
      <alignment vertical="top" wrapText="1"/>
    </xf>
    <xf numFmtId="0" fontId="18" fillId="0" borderId="9" xfId="1" applyFont="1" applyBorder="1" applyAlignment="1">
      <alignment vertical="top" wrapText="1"/>
    </xf>
    <xf numFmtId="0" fontId="22" fillId="0" borderId="9" xfId="1" applyFont="1" applyBorder="1" applyAlignment="1">
      <alignment horizontal="center" vertical="top"/>
    </xf>
    <xf numFmtId="0" fontId="22" fillId="0" borderId="9" xfId="1" applyFont="1" applyBorder="1" applyAlignment="1">
      <alignment horizontal="left" vertical="top" wrapText="1"/>
    </xf>
    <xf numFmtId="0" fontId="22" fillId="0" borderId="9" xfId="1" applyFont="1" applyBorder="1" applyAlignment="1">
      <alignment horizontal="center" vertical="center" wrapText="1"/>
    </xf>
    <xf numFmtId="1" fontId="22" fillId="0" borderId="9" xfId="1" applyNumberFormat="1" applyFont="1" applyBorder="1" applyAlignment="1">
      <alignment horizontal="center" vertical="center" wrapText="1"/>
    </xf>
    <xf numFmtId="0" fontId="22" fillId="0" borderId="0" xfId="1" applyFont="1" applyAlignment="1">
      <alignment vertical="top"/>
    </xf>
    <xf numFmtId="0" fontId="24" fillId="0" borderId="0" xfId="1" applyFont="1" applyAlignment="1">
      <alignment horizontal="right"/>
    </xf>
    <xf numFmtId="0" fontId="26" fillId="0" borderId="0" xfId="1" applyFont="1"/>
    <xf numFmtId="0" fontId="18" fillId="0" borderId="12" xfId="1" applyFont="1" applyBorder="1" applyAlignment="1">
      <alignment horizontal="center"/>
    </xf>
    <xf numFmtId="0" fontId="18" fillId="0" borderId="13" xfId="1" applyFont="1" applyBorder="1"/>
    <xf numFmtId="0" fontId="18" fillId="0" borderId="13" xfId="1" applyFont="1" applyBorder="1" applyAlignment="1">
      <alignment horizontal="center" wrapText="1"/>
    </xf>
    <xf numFmtId="0" fontId="18" fillId="0" borderId="13" xfId="1" applyFont="1" applyBorder="1" applyAlignment="1">
      <alignment horizontal="left" wrapText="1"/>
    </xf>
    <xf numFmtId="0" fontId="18" fillId="0" borderId="13" xfId="1" applyFont="1" applyBorder="1" applyAlignment="1">
      <alignment wrapText="1"/>
    </xf>
    <xf numFmtId="1" fontId="18" fillId="0" borderId="13" xfId="1" applyNumberFormat="1" applyFont="1" applyBorder="1" applyAlignment="1">
      <alignment horizontal="center" wrapText="1"/>
    </xf>
    <xf numFmtId="0" fontId="18" fillId="0" borderId="14" xfId="1" applyFont="1" applyBorder="1" applyAlignment="1">
      <alignment horizontal="center" wrapText="1"/>
    </xf>
    <xf numFmtId="0" fontId="18" fillId="0" borderId="16" xfId="1" applyFont="1" applyBorder="1" applyAlignment="1">
      <alignment horizontal="center" vertical="top"/>
    </xf>
    <xf numFmtId="0" fontId="18" fillId="0" borderId="17" xfId="1" applyFont="1" applyBorder="1" applyAlignment="1">
      <alignment vertical="top"/>
    </xf>
    <xf numFmtId="0" fontId="18" fillId="0" borderId="17" xfId="1" applyFont="1" applyBorder="1" applyAlignment="1">
      <alignment horizontal="center" vertical="top" wrapText="1"/>
    </xf>
    <xf numFmtId="0" fontId="18" fillId="0" borderId="17" xfId="1" applyFont="1" applyBorder="1" applyAlignment="1">
      <alignment horizontal="left" vertical="top" wrapText="1"/>
    </xf>
    <xf numFmtId="0" fontId="18" fillId="0" borderId="17" xfId="1" applyFont="1" applyBorder="1" applyAlignment="1">
      <alignment vertical="top" wrapText="1"/>
    </xf>
    <xf numFmtId="1" fontId="18" fillId="0" borderId="0" xfId="1" applyNumberFormat="1" applyFont="1" applyAlignment="1">
      <alignment vertical="top" wrapText="1"/>
    </xf>
    <xf numFmtId="0" fontId="18" fillId="0" borderId="18" xfId="1" applyFont="1" applyBorder="1" applyAlignment="1">
      <alignment horizontal="center" vertical="center" wrapText="1"/>
    </xf>
    <xf numFmtId="0" fontId="18" fillId="9" borderId="0" xfId="1" applyFont="1" applyFill="1" applyAlignment="1">
      <alignment horizontal="center" vertical="top"/>
    </xf>
    <xf numFmtId="0" fontId="18" fillId="9" borderId="0" xfId="1" applyFont="1" applyFill="1" applyAlignment="1">
      <alignment vertical="top" wrapText="1"/>
    </xf>
    <xf numFmtId="0" fontId="18" fillId="9" borderId="0" xfId="1" quotePrefix="1" applyFont="1" applyFill="1" applyAlignment="1">
      <alignment horizontal="center" vertical="top"/>
    </xf>
    <xf numFmtId="0" fontId="18" fillId="9" borderId="0" xfId="1" applyFont="1" applyFill="1" applyAlignment="1">
      <alignment horizontal="left" vertical="top" wrapText="1"/>
    </xf>
    <xf numFmtId="0" fontId="18" fillId="9" borderId="0" xfId="1" quotePrefix="1" applyFont="1" applyFill="1" applyAlignment="1">
      <alignment horizontal="left" vertical="top" wrapText="1"/>
    </xf>
    <xf numFmtId="0" fontId="18" fillId="9" borderId="0" xfId="1" applyFont="1" applyFill="1" applyAlignment="1">
      <alignment horizontal="center" vertical="center" wrapText="1"/>
    </xf>
    <xf numFmtId="1" fontId="18" fillId="9" borderId="19" xfId="1" applyNumberFormat="1" applyFont="1" applyFill="1" applyBorder="1" applyAlignment="1">
      <alignment horizontal="center" vertical="center" wrapText="1"/>
    </xf>
    <xf numFmtId="0" fontId="18" fillId="9" borderId="19" xfId="1" applyFont="1" applyFill="1" applyBorder="1" applyAlignment="1">
      <alignment horizontal="center" vertical="center" wrapText="1"/>
    </xf>
    <xf numFmtId="1" fontId="18" fillId="9" borderId="0" xfId="1" applyNumberFormat="1" applyFont="1" applyFill="1" applyAlignment="1">
      <alignment horizontal="center" vertical="center" wrapText="1"/>
    </xf>
    <xf numFmtId="0" fontId="22" fillId="9" borderId="0" xfId="1" applyFont="1" applyFill="1" applyAlignment="1">
      <alignment vertical="top" wrapText="1"/>
    </xf>
    <xf numFmtId="0" fontId="22" fillId="0" borderId="21" xfId="1" applyFont="1" applyBorder="1" applyAlignment="1">
      <alignment horizontal="center" vertical="top"/>
    </xf>
    <xf numFmtId="0" fontId="22" fillId="0" borderId="22" xfId="1" applyFont="1" applyBorder="1" applyAlignment="1">
      <alignment vertical="top" wrapText="1"/>
    </xf>
    <xf numFmtId="0" fontId="18" fillId="0" borderId="22" xfId="1" applyFont="1" applyBorder="1" applyAlignment="1">
      <alignment vertical="top" wrapText="1"/>
    </xf>
    <xf numFmtId="0" fontId="22" fillId="0" borderId="22" xfId="1" applyFont="1" applyBorder="1" applyAlignment="1">
      <alignment horizontal="center" vertical="top"/>
    </xf>
    <xf numFmtId="0" fontId="22" fillId="0" borderId="22" xfId="1" applyFont="1" applyBorder="1" applyAlignment="1">
      <alignment horizontal="left" vertical="top" wrapText="1"/>
    </xf>
    <xf numFmtId="0" fontId="22" fillId="0" borderId="23" xfId="1" applyFont="1" applyBorder="1" applyAlignment="1">
      <alignment horizontal="center" vertical="center" wrapText="1"/>
    </xf>
    <xf numFmtId="1" fontId="22" fillId="0" borderId="23" xfId="1" applyNumberFormat="1" applyFont="1" applyBorder="1" applyAlignment="1">
      <alignment horizontal="center" vertical="center" wrapText="1"/>
    </xf>
    <xf numFmtId="0" fontId="26" fillId="0" borderId="0" xfId="1" applyFont="1" applyAlignment="1">
      <alignment horizontal="left"/>
    </xf>
    <xf numFmtId="0" fontId="29" fillId="0" borderId="0" xfId="1" applyFont="1" applyAlignment="1">
      <alignment horizontal="right"/>
    </xf>
    <xf numFmtId="0" fontId="31" fillId="0" borderId="0" xfId="1" applyFont="1" applyAlignment="1">
      <alignment horizontal="left"/>
    </xf>
    <xf numFmtId="0" fontId="31" fillId="0" borderId="0" xfId="1" applyFont="1"/>
    <xf numFmtId="0" fontId="18" fillId="0" borderId="25" xfId="1" applyFont="1" applyBorder="1" applyAlignment="1">
      <alignment horizontal="center"/>
    </xf>
    <xf numFmtId="0" fontId="18" fillId="0" borderId="26" xfId="1" applyFont="1" applyBorder="1"/>
    <xf numFmtId="0" fontId="18" fillId="0" borderId="26" xfId="1" applyFont="1" applyBorder="1" applyAlignment="1">
      <alignment horizontal="center" wrapText="1"/>
    </xf>
    <xf numFmtId="0" fontId="18" fillId="0" borderId="26" xfId="1" applyFont="1" applyBorder="1" applyAlignment="1">
      <alignment horizontal="left" wrapText="1"/>
    </xf>
    <xf numFmtId="0" fontId="18" fillId="0" borderId="26" xfId="1" applyFont="1" applyBorder="1" applyAlignment="1">
      <alignment wrapText="1"/>
    </xf>
    <xf numFmtId="1" fontId="18" fillId="0" borderId="26" xfId="1" applyNumberFormat="1" applyFont="1" applyBorder="1" applyAlignment="1">
      <alignment horizontal="center" wrapText="1"/>
    </xf>
    <xf numFmtId="0" fontId="18" fillId="0" borderId="28" xfId="1" applyFont="1" applyBorder="1" applyAlignment="1">
      <alignment horizontal="center" vertical="top"/>
    </xf>
    <xf numFmtId="0" fontId="18" fillId="0" borderId="29" xfId="1" applyFont="1" applyBorder="1" applyAlignment="1">
      <alignment vertical="top"/>
    </xf>
    <xf numFmtId="0" fontId="18" fillId="0" borderId="29" xfId="1" applyFont="1" applyBorder="1" applyAlignment="1">
      <alignment horizontal="center" vertical="top" wrapText="1"/>
    </xf>
    <xf numFmtId="0" fontId="18" fillId="0" borderId="29" xfId="1" applyFont="1" applyBorder="1" applyAlignment="1">
      <alignment horizontal="left" vertical="top" wrapText="1"/>
    </xf>
    <xf numFmtId="0" fontId="18" fillId="0" borderId="29" xfId="1" applyFont="1" applyBorder="1" applyAlignment="1">
      <alignment vertical="top" wrapText="1"/>
    </xf>
    <xf numFmtId="0" fontId="18" fillId="0" borderId="30" xfId="1" applyFont="1" applyBorder="1" applyAlignment="1">
      <alignment horizontal="center" vertical="center" wrapText="1"/>
    </xf>
    <xf numFmtId="1" fontId="18" fillId="0" borderId="30" xfId="1" applyNumberFormat="1" applyFont="1" applyBorder="1" applyAlignment="1">
      <alignment horizontal="center" vertical="center" wrapText="1"/>
    </xf>
    <xf numFmtId="0" fontId="18" fillId="4" borderId="0" xfId="1" applyFont="1" applyFill="1" applyAlignment="1">
      <alignment horizontal="center" vertical="top"/>
    </xf>
    <xf numFmtId="0" fontId="18" fillId="4" borderId="0" xfId="1" applyFont="1" applyFill="1" applyAlignment="1">
      <alignment vertical="top" wrapText="1"/>
    </xf>
    <xf numFmtId="0" fontId="18" fillId="4" borderId="0" xfId="1" applyFont="1" applyFill="1" applyAlignment="1">
      <alignment horizontal="center" vertical="top" wrapText="1"/>
    </xf>
    <xf numFmtId="0" fontId="18" fillId="4" borderId="0" xfId="1" applyFont="1" applyFill="1" applyAlignment="1">
      <alignment horizontal="left" vertical="top" wrapText="1"/>
    </xf>
    <xf numFmtId="0" fontId="22" fillId="4" borderId="0" xfId="1" applyFont="1" applyFill="1" applyAlignment="1">
      <alignment vertical="top" wrapText="1"/>
    </xf>
    <xf numFmtId="0" fontId="22" fillId="4" borderId="0" xfId="1" applyFont="1" applyFill="1" applyAlignment="1">
      <alignment horizontal="center" vertical="center" wrapText="1"/>
    </xf>
    <xf numFmtId="1" fontId="22" fillId="4" borderId="0" xfId="1" applyNumberFormat="1" applyFont="1" applyFill="1" applyAlignment="1">
      <alignment horizontal="center" vertical="center" wrapText="1"/>
    </xf>
    <xf numFmtId="0" fontId="18" fillId="4" borderId="0" xfId="1" quotePrefix="1" applyFont="1" applyFill="1" applyAlignment="1">
      <alignment horizontal="center" vertical="top"/>
    </xf>
    <xf numFmtId="0" fontId="18" fillId="4" borderId="0" xfId="1" applyFont="1" applyFill="1" applyAlignment="1">
      <alignment horizontal="center" vertical="center" wrapText="1"/>
    </xf>
    <xf numFmtId="1" fontId="18" fillId="4" borderId="0" xfId="1" applyNumberFormat="1" applyFont="1" applyFill="1" applyAlignment="1">
      <alignment horizontal="center" vertical="center" wrapText="1"/>
    </xf>
    <xf numFmtId="0" fontId="33" fillId="0" borderId="32" xfId="1" applyFont="1" applyBorder="1" applyAlignment="1">
      <alignment horizontal="center" vertical="top"/>
    </xf>
    <xf numFmtId="0" fontId="33" fillId="0" borderId="33" xfId="1" applyFont="1" applyBorder="1" applyAlignment="1">
      <alignment vertical="top" wrapText="1"/>
    </xf>
    <xf numFmtId="0" fontId="33" fillId="0" borderId="33" xfId="1" applyFont="1" applyBorder="1" applyAlignment="1">
      <alignment horizontal="center" vertical="top" wrapText="1"/>
    </xf>
    <xf numFmtId="0" fontId="33" fillId="0" borderId="33" xfId="1" applyFont="1" applyBorder="1" applyAlignment="1">
      <alignment horizontal="center" vertical="top"/>
    </xf>
    <xf numFmtId="0" fontId="33" fillId="0" borderId="33" xfId="1" applyFont="1" applyBorder="1" applyAlignment="1">
      <alignment horizontal="left" vertical="top" wrapText="1"/>
    </xf>
    <xf numFmtId="0" fontId="33" fillId="0" borderId="33" xfId="1" applyFont="1" applyBorder="1" applyAlignment="1">
      <alignment horizontal="center" vertical="center" wrapText="1"/>
    </xf>
    <xf numFmtId="1" fontId="33" fillId="0" borderId="33" xfId="1" applyNumberFormat="1" applyFont="1" applyBorder="1" applyAlignment="1">
      <alignment horizontal="center" vertical="center" wrapText="1"/>
    </xf>
    <xf numFmtId="0" fontId="33" fillId="0" borderId="0" xfId="1" applyFont="1" applyAlignment="1">
      <alignment vertical="top"/>
    </xf>
    <xf numFmtId="0" fontId="18" fillId="0" borderId="0" xfId="1" quotePrefix="1" applyFont="1" applyAlignment="1">
      <alignment horizontal="center" vertical="top" wrapText="1"/>
    </xf>
    <xf numFmtId="0" fontId="35" fillId="0" borderId="32" xfId="1" applyFont="1" applyBorder="1" applyAlignment="1">
      <alignment horizontal="center" vertical="top"/>
    </xf>
    <xf numFmtId="0" fontId="22" fillId="0" borderId="33" xfId="1" applyFont="1" applyBorder="1" applyAlignment="1">
      <alignment vertical="top" wrapText="1"/>
    </xf>
    <xf numFmtId="0" fontId="18" fillId="0" borderId="33" xfId="1" applyFont="1" applyBorder="1" applyAlignment="1">
      <alignment horizontal="center" vertical="top"/>
    </xf>
    <xf numFmtId="0" fontId="18" fillId="0" borderId="33" xfId="1" quotePrefix="1" applyFont="1" applyBorder="1" applyAlignment="1">
      <alignment horizontal="center" vertical="top"/>
    </xf>
    <xf numFmtId="0" fontId="22" fillId="0" borderId="33" xfId="1" applyFont="1" applyBorder="1" applyAlignment="1">
      <alignment horizontal="center" vertical="top"/>
    </xf>
    <xf numFmtId="0" fontId="18" fillId="0" borderId="33" xfId="1" applyFont="1" applyBorder="1" applyAlignment="1">
      <alignment horizontal="left" vertical="top" wrapText="1"/>
    </xf>
    <xf numFmtId="0" fontId="22" fillId="0" borderId="33" xfId="1" applyFont="1" applyBorder="1" applyAlignment="1">
      <alignment horizontal="left" vertical="top" wrapText="1"/>
    </xf>
    <xf numFmtId="0" fontId="22" fillId="0" borderId="33" xfId="1" applyFont="1" applyBorder="1" applyAlignment="1">
      <alignment horizontal="center" vertical="center" wrapText="1"/>
    </xf>
    <xf numFmtId="1" fontId="22" fillId="0" borderId="33" xfId="1" applyNumberFormat="1" applyFont="1" applyBorder="1" applyAlignment="1">
      <alignment horizontal="center" vertical="center" wrapText="1"/>
    </xf>
    <xf numFmtId="0" fontId="35" fillId="0" borderId="0" xfId="1" applyFont="1" applyAlignment="1">
      <alignment vertical="top"/>
    </xf>
    <xf numFmtId="2" fontId="1" fillId="0" borderId="0" xfId="1" applyNumberFormat="1" applyAlignment="1">
      <alignment horizontal="center" vertical="center"/>
    </xf>
    <xf numFmtId="0" fontId="36" fillId="4" borderId="0" xfId="1" applyFont="1" applyFill="1" applyAlignment="1">
      <alignment horizontal="left"/>
    </xf>
    <xf numFmtId="0" fontId="1" fillId="0" borderId="0" xfId="1" applyAlignment="1">
      <alignment vertical="top"/>
    </xf>
    <xf numFmtId="0" fontId="11" fillId="0" borderId="0" xfId="1" applyFont="1" applyAlignment="1">
      <alignment horizontal="right" vertical="top"/>
    </xf>
    <xf numFmtId="0" fontId="11" fillId="0" borderId="0" xfId="2" applyFont="1" applyFill="1" applyAlignment="1">
      <alignment horizontal="center" vertical="top"/>
    </xf>
    <xf numFmtId="0" fontId="1" fillId="0" borderId="0" xfId="1" applyAlignment="1">
      <alignment horizontal="center" vertical="top"/>
    </xf>
    <xf numFmtId="0" fontId="11" fillId="0" borderId="0" xfId="2" applyFont="1" applyFill="1" applyAlignment="1">
      <alignment vertical="top"/>
    </xf>
    <xf numFmtId="0" fontId="11" fillId="0" borderId="0" xfId="2" applyFont="1" applyFill="1" applyAlignment="1">
      <alignment horizontal="center" vertical="top" wrapText="1"/>
    </xf>
    <xf numFmtId="0" fontId="1" fillId="0" borderId="0" xfId="1" applyAlignment="1">
      <alignment horizontal="left" vertical="top"/>
    </xf>
    <xf numFmtId="0" fontId="14" fillId="0" borderId="0" xfId="1" applyFont="1" applyAlignment="1">
      <alignment horizontal="right"/>
    </xf>
    <xf numFmtId="0" fontId="16" fillId="0" borderId="0" xfId="1" applyFont="1"/>
    <xf numFmtId="0" fontId="17" fillId="5" borderId="1" xfId="1" applyFont="1" applyFill="1" applyBorder="1" applyAlignment="1">
      <alignment vertical="top" wrapText="1"/>
    </xf>
    <xf numFmtId="0" fontId="37" fillId="5" borderId="4" xfId="1" applyFont="1" applyFill="1" applyBorder="1" applyAlignment="1">
      <alignment vertical="top" wrapText="1"/>
    </xf>
    <xf numFmtId="0" fontId="16" fillId="5" borderId="4" xfId="1" applyFont="1" applyFill="1" applyBorder="1" applyAlignment="1">
      <alignment vertical="top" wrapText="1"/>
    </xf>
    <xf numFmtId="1" fontId="18" fillId="8" borderId="0" xfId="1" applyNumberFormat="1" applyFont="1" applyFill="1" applyAlignment="1">
      <alignment horizontal="center" vertical="top"/>
    </xf>
    <xf numFmtId="0" fontId="18" fillId="8" borderId="0" xfId="1" quotePrefix="1" applyFont="1" applyFill="1" applyAlignment="1">
      <alignment horizontal="left" vertical="top" wrapText="1"/>
    </xf>
    <xf numFmtId="1" fontId="18" fillId="0" borderId="0" xfId="1" applyNumberFormat="1" applyFont="1" applyAlignment="1">
      <alignment horizontal="center" vertical="top"/>
    </xf>
    <xf numFmtId="0" fontId="18" fillId="0" borderId="0" xfId="1" quotePrefix="1" applyFont="1" applyAlignment="1">
      <alignment horizontal="center" vertical="top"/>
    </xf>
    <xf numFmtId="1" fontId="22" fillId="0" borderId="8" xfId="1" applyNumberFormat="1" applyFont="1" applyBorder="1" applyAlignment="1">
      <alignment horizontal="center" vertical="top"/>
    </xf>
    <xf numFmtId="0" fontId="35" fillId="0" borderId="9" xfId="1" applyFont="1" applyBorder="1" applyAlignment="1">
      <alignment horizontal="left" vertical="top" wrapText="1"/>
    </xf>
    <xf numFmtId="0" fontId="22" fillId="0" borderId="9" xfId="1" quotePrefix="1" applyFont="1" applyBorder="1" applyAlignment="1">
      <alignment horizontal="center" vertical="top"/>
    </xf>
    <xf numFmtId="0" fontId="18" fillId="8" borderId="0" xfId="1" quotePrefix="1" applyFont="1" applyFill="1" applyAlignment="1">
      <alignment horizontal="center" vertical="top" wrapText="1"/>
    </xf>
    <xf numFmtId="0" fontId="18" fillId="0" borderId="10" xfId="1" applyFont="1" applyBorder="1" applyAlignment="1">
      <alignment vertical="top" wrapText="1"/>
    </xf>
    <xf numFmtId="0" fontId="18" fillId="0" borderId="10" xfId="1" applyFont="1" applyBorder="1" applyAlignment="1">
      <alignment horizontal="center" vertical="top"/>
    </xf>
    <xf numFmtId="0" fontId="18" fillId="0" borderId="10" xfId="1" applyFont="1" applyBorder="1" applyAlignment="1">
      <alignment horizontal="left" vertical="top" wrapText="1"/>
    </xf>
    <xf numFmtId="0" fontId="18" fillId="0" borderId="10" xfId="1" quotePrefix="1" applyFont="1" applyBorder="1" applyAlignment="1">
      <alignment horizontal="center" vertical="top" wrapText="1"/>
    </xf>
    <xf numFmtId="0" fontId="38" fillId="0" borderId="0" xfId="1" applyFont="1" applyAlignment="1">
      <alignment horizontal="left"/>
    </xf>
    <xf numFmtId="0" fontId="22" fillId="9" borderId="0" xfId="1" applyFont="1" applyFill="1" applyAlignment="1">
      <alignment horizontal="center" vertical="top"/>
    </xf>
    <xf numFmtId="0" fontId="35" fillId="9" borderId="0" xfId="1" applyFont="1" applyFill="1" applyAlignment="1">
      <alignment vertical="top" wrapText="1"/>
    </xf>
    <xf numFmtId="0" fontId="35" fillId="9" borderId="0" xfId="1" applyFont="1" applyFill="1" applyAlignment="1">
      <alignment horizontal="center" vertical="top"/>
    </xf>
    <xf numFmtId="0" fontId="35" fillId="9" borderId="0" xfId="1" applyFont="1" applyFill="1" applyAlignment="1">
      <alignment horizontal="left" vertical="top" wrapText="1"/>
    </xf>
    <xf numFmtId="0" fontId="35" fillId="9" borderId="0" xfId="1" applyFont="1" applyFill="1" applyAlignment="1">
      <alignment horizontal="center" vertical="center" wrapText="1"/>
    </xf>
    <xf numFmtId="0" fontId="35" fillId="0" borderId="22" xfId="1" applyFont="1" applyBorder="1" applyAlignment="1">
      <alignment vertical="top" wrapText="1"/>
    </xf>
    <xf numFmtId="0" fontId="35" fillId="0" borderId="22" xfId="1" applyFont="1" applyBorder="1" applyAlignment="1">
      <alignment horizontal="center" vertical="top"/>
    </xf>
    <xf numFmtId="0" fontId="35" fillId="0" borderId="22" xfId="1" applyFont="1" applyBorder="1" applyAlignment="1">
      <alignment horizontal="left" vertical="top"/>
    </xf>
    <xf numFmtId="0" fontId="35" fillId="0" borderId="22" xfId="1" applyFont="1" applyBorder="1" applyAlignment="1">
      <alignment horizontal="left" vertical="top" wrapText="1"/>
    </xf>
    <xf numFmtId="0" fontId="35" fillId="0" borderId="22" xfId="1" applyFont="1" applyBorder="1" applyAlignment="1">
      <alignment horizontal="center" vertical="center"/>
    </xf>
    <xf numFmtId="0" fontId="35" fillId="0" borderId="22" xfId="1" applyFont="1" applyBorder="1" applyAlignment="1">
      <alignment horizontal="center" vertical="center" wrapText="1"/>
    </xf>
    <xf numFmtId="0" fontId="22" fillId="4" borderId="0" xfId="1" applyFont="1" applyFill="1" applyAlignment="1">
      <alignment horizontal="center" vertical="top"/>
    </xf>
    <xf numFmtId="0" fontId="18" fillId="0" borderId="0" xfId="1" quotePrefix="1" applyFont="1" applyAlignment="1">
      <alignment horizontal="left" vertical="top" wrapText="1"/>
    </xf>
    <xf numFmtId="0" fontId="22" fillId="0" borderId="32" xfId="1" applyFont="1" applyBorder="1" applyAlignment="1">
      <alignment horizontal="center" vertical="top"/>
    </xf>
    <xf numFmtId="0" fontId="22" fillId="0" borderId="0" xfId="1" applyFont="1" applyAlignment="1">
      <alignment horizontal="center" vertical="top"/>
    </xf>
    <xf numFmtId="164" fontId="6" fillId="0" borderId="0" xfId="1" applyNumberFormat="1" applyFont="1"/>
    <xf numFmtId="0" fontId="43" fillId="4" borderId="0" xfId="1" applyFont="1" applyFill="1" applyAlignment="1">
      <alignment horizontal="left"/>
    </xf>
    <xf numFmtId="0" fontId="13" fillId="6" borderId="0" xfId="2" applyFont="1" applyFill="1" applyAlignment="1">
      <alignment horizontal="center" wrapText="1"/>
    </xf>
    <xf numFmtId="0" fontId="13" fillId="7" borderId="0" xfId="2" applyFont="1" applyFill="1" applyAlignment="1">
      <alignment horizontal="center" wrapText="1"/>
    </xf>
    <xf numFmtId="0" fontId="11" fillId="0" borderId="0" xfId="2" applyFont="1" applyFill="1" applyAlignment="1">
      <alignment horizontal="left" vertical="top"/>
    </xf>
    <xf numFmtId="0" fontId="44" fillId="0" borderId="0" xfId="1" applyFont="1" applyAlignment="1">
      <alignment horizontal="right"/>
    </xf>
    <xf numFmtId="0" fontId="22" fillId="8" borderId="0" xfId="1" applyFont="1" applyFill="1" applyAlignment="1">
      <alignment vertical="top" wrapText="1"/>
    </xf>
    <xf numFmtId="0" fontId="22" fillId="8" borderId="0" xfId="1" quotePrefix="1" applyFont="1" applyFill="1" applyAlignment="1">
      <alignment horizontal="center" vertical="top"/>
    </xf>
    <xf numFmtId="164" fontId="18" fillId="8" borderId="0" xfId="1" applyNumberFormat="1" applyFont="1" applyFill="1" applyAlignment="1">
      <alignment horizontal="center" vertical="top"/>
    </xf>
    <xf numFmtId="0" fontId="22" fillId="0" borderId="0" xfId="1" quotePrefix="1" applyFont="1" applyAlignment="1">
      <alignment horizontal="center" vertical="top"/>
    </xf>
    <xf numFmtId="0" fontId="35" fillId="0" borderId="8" xfId="1" applyFont="1" applyBorder="1" applyAlignment="1">
      <alignment horizontal="center" vertical="top"/>
    </xf>
    <xf numFmtId="0" fontId="33" fillId="0" borderId="9" xfId="1" applyFont="1" applyBorder="1" applyAlignment="1">
      <alignment vertical="top" wrapText="1"/>
    </xf>
    <xf numFmtId="0" fontId="33" fillId="0" borderId="9" xfId="1" quotePrefix="1" applyFont="1" applyBorder="1" applyAlignment="1">
      <alignment horizontal="center" vertical="top"/>
    </xf>
    <xf numFmtId="0" fontId="33" fillId="0" borderId="9" xfId="1" applyFont="1" applyBorder="1" applyAlignment="1">
      <alignment horizontal="left" vertical="top" wrapText="1"/>
    </xf>
    <xf numFmtId="0" fontId="33" fillId="0" borderId="9" xfId="1" quotePrefix="1" applyFont="1" applyBorder="1" applyAlignment="1">
      <alignment horizontal="left" vertical="top" wrapText="1"/>
    </xf>
    <xf numFmtId="0" fontId="33" fillId="0" borderId="9" xfId="1" applyFont="1" applyBorder="1" applyAlignment="1">
      <alignment horizontal="center" vertical="top"/>
    </xf>
    <xf numFmtId="0" fontId="33" fillId="0" borderId="9" xfId="1" applyFont="1" applyBorder="1" applyAlignment="1">
      <alignment horizontal="center" vertical="center" wrapText="1"/>
    </xf>
    <xf numFmtId="0" fontId="38" fillId="0" borderId="0" xfId="1" applyFont="1" applyAlignment="1">
      <alignment horizontal="right"/>
    </xf>
    <xf numFmtId="0" fontId="22" fillId="9" borderId="0" xfId="1" quotePrefix="1" applyFont="1" applyFill="1" applyAlignment="1">
      <alignment horizontal="center" vertical="top"/>
    </xf>
    <xf numFmtId="164" fontId="18" fillId="9" borderId="0" xfId="1" applyNumberFormat="1" applyFont="1" applyFill="1" applyAlignment="1">
      <alignment horizontal="center" vertical="top"/>
    </xf>
    <xf numFmtId="0" fontId="35" fillId="0" borderId="21" xfId="1" applyFont="1" applyBorder="1" applyAlignment="1">
      <alignment horizontal="center" vertical="top"/>
    </xf>
    <xf numFmtId="0" fontId="33" fillId="0" borderId="23" xfId="1" applyFont="1" applyBorder="1" applyAlignment="1">
      <alignment vertical="top" wrapText="1"/>
    </xf>
    <xf numFmtId="0" fontId="33" fillId="0" borderId="23" xfId="1" quotePrefix="1" applyFont="1" applyBorder="1" applyAlignment="1">
      <alignment horizontal="center" vertical="top"/>
    </xf>
    <xf numFmtId="0" fontId="33" fillId="0" borderId="23" xfId="1" applyFont="1" applyBorder="1" applyAlignment="1">
      <alignment horizontal="left" vertical="top" wrapText="1"/>
    </xf>
    <xf numFmtId="0" fontId="33" fillId="0" borderId="23" xfId="1" quotePrefix="1" applyFont="1" applyBorder="1" applyAlignment="1">
      <alignment horizontal="left" vertical="top" wrapText="1"/>
    </xf>
    <xf numFmtId="0" fontId="33" fillId="0" borderId="23" xfId="1" applyFont="1" applyBorder="1" applyAlignment="1">
      <alignment horizontal="center" vertical="top"/>
    </xf>
    <xf numFmtId="0" fontId="33" fillId="0" borderId="23" xfId="1" applyFont="1" applyBorder="1" applyAlignment="1">
      <alignment horizontal="center" vertical="center" wrapText="1"/>
    </xf>
    <xf numFmtId="0" fontId="6" fillId="0" borderId="0" xfId="1" applyFont="1"/>
    <xf numFmtId="0" fontId="10" fillId="0" borderId="0" xfId="1" applyFont="1" applyAlignment="1">
      <alignment horizontal="right"/>
    </xf>
    <xf numFmtId="0" fontId="21" fillId="4" borderId="0" xfId="1" applyFont="1" applyFill="1" applyAlignment="1">
      <alignment horizontal="center" vertical="top"/>
    </xf>
    <xf numFmtId="164" fontId="18" fillId="0" borderId="0" xfId="1" applyNumberFormat="1" applyFont="1" applyAlignment="1">
      <alignment horizontal="center" vertical="top"/>
    </xf>
    <xf numFmtId="164" fontId="18" fillId="4" borderId="0" xfId="1" applyNumberFormat="1" applyFont="1" applyFill="1" applyAlignment="1">
      <alignment horizontal="center" vertical="top"/>
    </xf>
    <xf numFmtId="165" fontId="6" fillId="0" borderId="0" xfId="1" applyNumberFormat="1" applyFont="1"/>
    <xf numFmtId="0" fontId="18" fillId="4" borderId="34" xfId="1" applyFont="1" applyFill="1" applyBorder="1" applyAlignment="1">
      <alignment vertical="top"/>
    </xf>
    <xf numFmtId="0" fontId="20" fillId="8" borderId="35" xfId="1" applyFont="1" applyFill="1" applyBorder="1" applyAlignment="1">
      <alignment vertical="top"/>
    </xf>
    <xf numFmtId="0" fontId="20" fillId="8" borderId="36" xfId="1" applyFont="1" applyFill="1" applyBorder="1" applyAlignment="1">
      <alignment vertical="top"/>
    </xf>
    <xf numFmtId="0" fontId="20" fillId="4" borderId="37" xfId="1" applyFont="1" applyFill="1" applyBorder="1" applyAlignment="1">
      <alignment vertical="top"/>
    </xf>
    <xf numFmtId="0" fontId="18" fillId="11" borderId="38" xfId="1" applyFont="1" applyFill="1" applyBorder="1" applyAlignment="1">
      <alignment vertical="top"/>
    </xf>
    <xf numFmtId="0" fontId="18" fillId="2" borderId="38" xfId="1" applyFont="1" applyFill="1" applyBorder="1" applyAlignment="1">
      <alignment vertical="top"/>
    </xf>
    <xf numFmtId="0" fontId="18" fillId="4" borderId="38" xfId="1" applyFont="1" applyFill="1" applyBorder="1" applyAlignment="1">
      <alignment vertical="top"/>
    </xf>
    <xf numFmtId="0" fontId="21" fillId="4" borderId="38" xfId="1" applyFont="1" applyFill="1" applyBorder="1" applyAlignment="1">
      <alignment vertical="top"/>
    </xf>
    <xf numFmtId="0" fontId="18" fillId="4" borderId="39" xfId="1" applyFont="1" applyFill="1" applyBorder="1" applyAlignment="1">
      <alignment vertical="top" wrapText="1"/>
    </xf>
    <xf numFmtId="0" fontId="18" fillId="4" borderId="38" xfId="1" applyFont="1" applyFill="1" applyBorder="1" applyAlignment="1">
      <alignment vertical="top" wrapText="1"/>
    </xf>
    <xf numFmtId="0" fontId="20" fillId="4" borderId="37" xfId="1" applyFont="1" applyFill="1" applyBorder="1" applyAlignment="1">
      <alignment vertical="top" wrapText="1"/>
    </xf>
    <xf numFmtId="0" fontId="18" fillId="4" borderId="39" xfId="1" quotePrefix="1" applyFont="1" applyFill="1" applyBorder="1" applyAlignment="1">
      <alignment vertical="top" wrapText="1"/>
    </xf>
    <xf numFmtId="0" fontId="18" fillId="4" borderId="38" xfId="1" quotePrefix="1" applyFont="1" applyFill="1" applyBorder="1" applyAlignment="1">
      <alignment vertical="top" wrapText="1"/>
    </xf>
    <xf numFmtId="0" fontId="50" fillId="4" borderId="38" xfId="1" applyFont="1" applyFill="1" applyBorder="1" applyAlignment="1">
      <alignment horizontal="left" vertical="top" wrapText="1"/>
    </xf>
    <xf numFmtId="0" fontId="47" fillId="4" borderId="39" xfId="1" quotePrefix="1" applyFont="1" applyFill="1" applyBorder="1" applyAlignment="1">
      <alignment vertical="top" wrapText="1"/>
    </xf>
    <xf numFmtId="0" fontId="47" fillId="4" borderId="38" xfId="1" quotePrefix="1" applyFont="1" applyFill="1" applyBorder="1" applyAlignment="1">
      <alignment vertical="top" wrapText="1"/>
    </xf>
    <xf numFmtId="0" fontId="18" fillId="4" borderId="38" xfId="1" applyFont="1" applyFill="1" applyBorder="1" applyAlignment="1">
      <alignment horizontal="left" vertical="top" wrapText="1"/>
    </xf>
    <xf numFmtId="0" fontId="18" fillId="4" borderId="0" xfId="1" applyFont="1" applyFill="1" applyAlignment="1">
      <alignment vertical="top"/>
    </xf>
    <xf numFmtId="0" fontId="0" fillId="0" borderId="0" xfId="1" applyFont="1" applyAlignment="1">
      <alignment vertical="top"/>
    </xf>
    <xf numFmtId="0" fontId="2" fillId="0" borderId="0" xfId="0" quotePrefix="1" applyFont="1" applyAlignment="1">
      <alignment horizontal="right"/>
    </xf>
    <xf numFmtId="0" fontId="2" fillId="0" borderId="0" xfId="0" applyFont="1" applyAlignment="1">
      <alignment horizontal="right" vertical="top" wrapText="1"/>
    </xf>
    <xf numFmtId="0" fontId="64" fillId="2" borderId="0" xfId="0" applyFont="1" applyFill="1"/>
    <xf numFmtId="0" fontId="35" fillId="2" borderId="0" xfId="1" applyFont="1" applyFill="1" applyAlignment="1">
      <alignment horizontal="center" vertical="top"/>
    </xf>
    <xf numFmtId="0" fontId="22" fillId="4" borderId="0" xfId="1" applyFont="1" applyFill="1" applyAlignment="1">
      <alignment horizontal="center" vertical="top" wrapText="1"/>
    </xf>
    <xf numFmtId="0" fontId="66" fillId="0" borderId="0" xfId="1" applyFont="1" applyAlignment="1">
      <alignment horizontal="center" vertical="top" wrapText="1"/>
    </xf>
    <xf numFmtId="0" fontId="66" fillId="4" borderId="0" xfId="1" applyFont="1" applyFill="1" applyAlignment="1">
      <alignment horizontal="center" vertical="top" wrapText="1"/>
    </xf>
    <xf numFmtId="0" fontId="22" fillId="2" borderId="33" xfId="1" applyFont="1" applyFill="1" applyBorder="1" applyAlignment="1">
      <alignment horizontal="left" vertical="top" wrapText="1"/>
    </xf>
    <xf numFmtId="0" fontId="22" fillId="9" borderId="0" xfId="1" applyFont="1" applyFill="1" applyAlignment="1">
      <alignment horizontal="left" vertical="top" wrapText="1"/>
    </xf>
    <xf numFmtId="0" fontId="22" fillId="9" borderId="0" xfId="1" quotePrefix="1" applyFont="1" applyFill="1" applyAlignment="1">
      <alignment horizontal="left" vertical="top" wrapText="1"/>
    </xf>
    <xf numFmtId="0" fontId="22" fillId="0" borderId="0" xfId="1" applyFont="1" applyAlignment="1">
      <alignment horizontal="left" vertical="top" wrapText="1"/>
    </xf>
    <xf numFmtId="0" fontId="22" fillId="9" borderId="0" xfId="1" quotePrefix="1" applyFont="1" applyFill="1" applyAlignment="1">
      <alignment horizontal="center" vertical="top" wrapText="1"/>
    </xf>
    <xf numFmtId="0" fontId="22" fillId="0" borderId="0" xfId="1" applyFont="1" applyAlignment="1">
      <alignment vertical="top" wrapText="1"/>
    </xf>
    <xf numFmtId="0" fontId="22" fillId="0" borderId="0" xfId="1" applyFont="1" applyAlignment="1">
      <alignment horizontal="center" vertical="top" wrapText="1"/>
    </xf>
    <xf numFmtId="0" fontId="22" fillId="8" borderId="0" xfId="1" applyFont="1" applyFill="1" applyAlignment="1">
      <alignment horizontal="center" vertical="top"/>
    </xf>
    <xf numFmtId="0" fontId="22" fillId="8" borderId="0" xfId="1" applyFont="1" applyFill="1" applyAlignment="1">
      <alignment horizontal="left" vertical="top" wrapText="1"/>
    </xf>
    <xf numFmtId="0" fontId="22" fillId="0" borderId="10" xfId="1" quotePrefix="1" applyFont="1" applyBorder="1" applyAlignment="1">
      <alignment horizontal="center" vertical="top"/>
    </xf>
    <xf numFmtId="0" fontId="22" fillId="4" borderId="0" xfId="1" applyFont="1" applyFill="1" applyAlignment="1">
      <alignment horizontal="left" vertical="top" wrapText="1"/>
    </xf>
    <xf numFmtId="0" fontId="22" fillId="0" borderId="0" xfId="1" quotePrefix="1" applyFont="1" applyAlignment="1">
      <alignment horizontal="left" vertical="top" wrapText="1"/>
    </xf>
    <xf numFmtId="0" fontId="18" fillId="2" borderId="0" xfId="1" applyFont="1" applyFill="1" applyAlignment="1">
      <alignment vertical="top"/>
    </xf>
    <xf numFmtId="0" fontId="18" fillId="12" borderId="0" xfId="1" applyFont="1" applyFill="1" applyAlignment="1">
      <alignment vertical="top"/>
    </xf>
    <xf numFmtId="0" fontId="18" fillId="12" borderId="0" xfId="1" applyFont="1" applyFill="1" applyAlignment="1">
      <alignment vertical="top" wrapText="1"/>
    </xf>
    <xf numFmtId="1" fontId="18" fillId="0" borderId="9" xfId="1" applyNumberFormat="1" applyFont="1" applyBorder="1" applyAlignment="1">
      <alignment horizontal="center" vertical="center" wrapText="1"/>
    </xf>
    <xf numFmtId="1" fontId="35" fillId="0" borderId="23" xfId="1" applyNumberFormat="1" applyFont="1" applyBorder="1" applyAlignment="1">
      <alignment horizontal="center" vertical="center" wrapText="1"/>
    </xf>
    <xf numFmtId="1" fontId="33" fillId="0" borderId="9" xfId="1" applyNumberFormat="1" applyFont="1" applyBorder="1" applyAlignment="1">
      <alignment horizontal="center" vertical="center" wrapText="1"/>
    </xf>
    <xf numFmtId="1" fontId="33" fillId="9" borderId="0" xfId="1" applyNumberFormat="1" applyFont="1" applyFill="1" applyAlignment="1">
      <alignment horizontal="center" vertical="center" wrapText="1"/>
    </xf>
    <xf numFmtId="0" fontId="22" fillId="13" borderId="0" xfId="1" applyFont="1" applyFill="1" applyAlignment="1">
      <alignment horizontal="left" vertical="top" wrapText="1"/>
    </xf>
    <xf numFmtId="0" fontId="0" fillId="13" borderId="0" xfId="0" applyFill="1" applyAlignment="1">
      <alignment horizontal="left"/>
    </xf>
    <xf numFmtId="0" fontId="0" fillId="0" borderId="0" xfId="0" applyAlignment="1">
      <alignment horizontal="left" vertical="top" wrapText="1"/>
    </xf>
    <xf numFmtId="0" fontId="17" fillId="6" borderId="11" xfId="1" applyFont="1" applyFill="1" applyBorder="1" applyAlignment="1">
      <alignment horizontal="left" vertical="top" wrapText="1"/>
    </xf>
    <xf numFmtId="0" fontId="27" fillId="6" borderId="15" xfId="1" applyFont="1" applyFill="1" applyBorder="1" applyAlignment="1">
      <alignment horizontal="left" vertical="top" wrapText="1"/>
    </xf>
    <xf numFmtId="0" fontId="27" fillId="6" borderId="20" xfId="1" applyFont="1" applyFill="1" applyBorder="1" applyAlignment="1">
      <alignment horizontal="left" vertical="top" wrapText="1"/>
    </xf>
    <xf numFmtId="0" fontId="17" fillId="10" borderId="24" xfId="1" applyFont="1" applyFill="1" applyBorder="1" applyAlignment="1">
      <alignment horizontal="left" vertical="top" wrapText="1"/>
    </xf>
    <xf numFmtId="0" fontId="32" fillId="10" borderId="27" xfId="1" applyFont="1" applyFill="1" applyBorder="1" applyAlignment="1">
      <alignment horizontal="left" vertical="top" wrapText="1"/>
    </xf>
    <xf numFmtId="0" fontId="32" fillId="10" borderId="31" xfId="1" applyFont="1" applyFill="1" applyBorder="1" applyAlignment="1">
      <alignment horizontal="left" vertical="top" wrapText="1"/>
    </xf>
    <xf numFmtId="0" fontId="17" fillId="10" borderId="24" xfId="1" applyFont="1" applyFill="1" applyBorder="1" applyAlignment="1">
      <alignment horizontal="center" vertical="top" wrapText="1"/>
    </xf>
    <xf numFmtId="0" fontId="17" fillId="10" borderId="27" xfId="1" applyFont="1" applyFill="1" applyBorder="1" applyAlignment="1">
      <alignment horizontal="center" vertical="top" wrapText="1"/>
    </xf>
    <xf numFmtId="0" fontId="17" fillId="10" borderId="31" xfId="1" applyFont="1" applyFill="1" applyBorder="1" applyAlignment="1">
      <alignment horizontal="center" vertical="top" wrapText="1"/>
    </xf>
    <xf numFmtId="0" fontId="13" fillId="5" borderId="0" xfId="2" applyFont="1" applyFill="1" applyAlignment="1">
      <alignment horizontal="center" wrapText="1"/>
    </xf>
    <xf numFmtId="0" fontId="13" fillId="6" borderId="0" xfId="2" applyFont="1" applyFill="1" applyAlignment="1">
      <alignment horizontal="center" vertical="center" wrapText="1"/>
    </xf>
    <xf numFmtId="0" fontId="13" fillId="7" borderId="0" xfId="2" applyFont="1" applyFill="1" applyAlignment="1">
      <alignment horizontal="center" vertical="center" wrapText="1"/>
    </xf>
    <xf numFmtId="0" fontId="17" fillId="5" borderId="1" xfId="1" applyFont="1" applyFill="1" applyBorder="1" applyAlignment="1">
      <alignment horizontal="left" vertical="top" wrapText="1"/>
    </xf>
    <xf numFmtId="0" fontId="17" fillId="5" borderId="4" xfId="1" applyFont="1" applyFill="1" applyBorder="1" applyAlignment="1">
      <alignment horizontal="left" vertical="top" wrapText="1"/>
    </xf>
    <xf numFmtId="0" fontId="17" fillId="5" borderId="7" xfId="1" applyFont="1" applyFill="1" applyBorder="1" applyAlignment="1">
      <alignment horizontal="left" vertical="top" wrapText="1"/>
    </xf>
  </cellXfs>
  <cellStyles count="3">
    <cellStyle name="Hyperlink 2" xfId="2" xr:uid="{6C284484-5131-4CDD-A56C-D860365B0387}"/>
    <cellStyle name="Normal" xfId="0" builtinId="0"/>
    <cellStyle name="Normal 2" xfId="1" xr:uid="{5CC9912D-1512-4301-A211-9F462B41D955}"/>
  </cellStyles>
  <dxfs count="0"/>
  <tableStyles count="0" defaultTableStyle="TableStyleMedium2" defaultPivotStyle="PivotStyleLight16"/>
  <colors>
    <mruColors>
      <color rgb="FF53F931"/>
      <color rgb="FFF9E9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naturalhistorymuseum-my.sharepoint.com/personal/a_varah_nhm_ac_uk/Documents/_Projects/Risk/data/strategy_Farmer%20Focus_2021-10-06.xlsx" TargetMode="External"/><Relationship Id="rId1" Type="http://schemas.openxmlformats.org/officeDocument/2006/relationships/externalLinkPath" Target="https://naturalhistorymuseum-my.sharepoint.com/personal/a_varah_nhm_ac_uk/Documents/_Projects/Risk/data/strategy_Farmer%20Focus_2021-10-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etadata"/>
      <sheetName val="lists"/>
      <sheetName val="FF rotations vertical overview"/>
      <sheetName val="all rotns horizontal overview"/>
      <sheetName val="high density, high resistance"/>
      <sheetName val="H-D, H-R"/>
      <sheetName val="low density, high resistance"/>
      <sheetName val="L-D, H-R"/>
      <sheetName val="low density, low resistance"/>
      <sheetName val="L-D, L-R"/>
      <sheetName val="strategy_Farmer Focus_2021-10-0"/>
    </sheetNames>
    <sheetDataSet>
      <sheetData sheetId="0" refreshError="1"/>
      <sheetData sheetId="1" refreshError="1"/>
      <sheetData sheetId="2" refreshError="1"/>
      <sheetData sheetId="3" refreshError="1"/>
      <sheetData sheetId="4">
        <row r="13">
          <cell r="C13">
            <v>1</v>
          </cell>
        </row>
        <row r="14">
          <cell r="C14">
            <v>2</v>
          </cell>
        </row>
        <row r="15">
          <cell r="C15">
            <v>3</v>
          </cell>
        </row>
        <row r="16">
          <cell r="C16">
            <v>4</v>
          </cell>
        </row>
        <row r="17">
          <cell r="C17">
            <v>5</v>
          </cell>
        </row>
        <row r="18">
          <cell r="C18">
            <v>6</v>
          </cell>
        </row>
      </sheetData>
      <sheetData sheetId="5" refreshError="1"/>
      <sheetData sheetId="6"/>
      <sheetData sheetId="7" refreshError="1"/>
      <sheetData sheetId="8"/>
      <sheetData sheetId="9" refreshError="1"/>
      <sheetData sheetId="10" refreshError="1"/>
    </sheetDataSet>
  </externalBook>
</externalLink>
</file>

<file path=xl/persons/person.xml><?xml version="1.0" encoding="utf-8"?>
<personList xmlns="http://schemas.microsoft.com/office/spreadsheetml/2018/threadedcomments" xmlns:x="http://schemas.openxmlformats.org/spreadsheetml/2006/main">
  <person displayName="Alexa Varah" id="{8C15C04B-B8BB-4A6F-88C6-9005E49D86EE}" userId="Alexa Varah" providerId="None"/>
  <person displayName="Alexa Varah" id="{852C7343-D9CD-3943-BD05-44075D8631EC}" userId="b7bd1ce6bb76dc23" providerId="Windows Live"/>
  <person displayName="Alexa Varah" id="{DF131551-6967-4C7C-92DD-D2205B60402D}" userId="S::a.varah@nhm.ac.uk::322011fb-7cef-443e-acb3-612626bdc463" providerId="AD"/>
  <person displayName="Alexa Varah" id="{F461F3E6-CAC1-4D29-A1DF-159D4EA4E729}" userId="S::Alexa.Varah@ioz.ac.uk::b36d3d10-1a8e-405b-abba-9db04978f55f"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8" dT="2024-09-23T10:55:13.05" personId="{852C7343-D9CD-3943-BD05-44075D8631EC}" id="{F2EDB3DC-9616-AC44-B867-979A325CDD22}">
    <text>This sheet gives only the most ‘destructive’ tillage done. Order is none &lt; subsoil &lt; light &lt; inversion</text>
  </threadedComment>
  <threadedComment ref="B17" dT="2023-05-02T16:05:09.67" personId="{DF131551-6967-4C7C-92DD-D2205B60402D}" id="{11DC3875-2E19-40EC-B43D-71F874174455}">
    <text>This denotes 'more than one ACTIVE INGREDIENT' (it does not mean 'more than one application')</text>
  </threadedComment>
  <threadedComment ref="B21" dT="2023-04-26T09:36:44.48" personId="{DF131551-6967-4C7C-92DD-D2205B60402D}" id="{CA6CEA0E-239B-4045-B934-9C731EAF83A0}">
    <text>ASSUMPTION: other pesticides, such as fungicide or insecticide, are applied to all crops. None applied to leys or fallow.</text>
  </threadedComment>
  <threadedComment ref="B43" dT="2023-04-26T09:36:44.48" personId="{DF131551-6967-4C7C-92DD-D2205B60402D}" id="{A34C172C-C170-48C3-A501-C544F063ED34}">
    <text>ASSUMPTION: other pesticides, such as fungicide or insecticide, are applied to all crops. None applied to leys or fallow.</text>
  </threadedComment>
  <threadedComment ref="B52" dT="2023-04-26T12:51:21.00" personId="{DF131551-6967-4C7C-92DD-D2205B60402D}" id="{6D24146C-7551-40E7-BF66-91C9E110AE6D}">
    <text>This sheet gives only the deepest tillage done. Oder is none &lt; light &lt; subsoil &lt; inversion</text>
  </threadedComment>
  <threadedComment ref="B65" dT="2023-04-26T09:36:44.48" personId="{DF131551-6967-4C7C-92DD-D2205B60402D}" id="{1FCA5240-236A-47FB-AFC7-DE21F6CC69F8}">
    <text>ASSUMPTION: other pesticides, such as fungicide or insecticide, are applied to all crops. None applied to leys or fallow.</text>
  </threadedComment>
  <threadedComment ref="B87" dT="2023-04-26T09:36:44.48" personId="{DF131551-6967-4C7C-92DD-D2205B60402D}" id="{E0EA264E-BE87-43F6-9B9B-559CB858C93F}">
    <text>ASSUMPTION: other pesticides, such as fungicide or insecticide, are applied to all crops. None applied to leys or fallow.</text>
  </threadedComment>
  <threadedComment ref="B109" dT="2023-04-26T09:36:44.48" personId="{DF131551-6967-4C7C-92DD-D2205B60402D}" id="{5FE66761-F1FF-4E93-8C74-0B06307718FF}">
    <text>ASSUMPTION: other pesticides, such as fungicide or insecticide, are applied to all crops. None applied to leys or fallow.</text>
  </threadedComment>
  <threadedComment ref="B118" dT="2023-04-26T12:51:21.00" personId="{DF131551-6967-4C7C-92DD-D2205B60402D}" id="{8297F9D6-9646-476A-8592-F82E767221DE}">
    <text>This sheet gives only the deepest tillage done. Oder is none &lt; light &lt; subsoil &lt; inversion</text>
  </threadedComment>
  <threadedComment ref="B131" dT="2023-04-26T09:36:44.48" personId="{DF131551-6967-4C7C-92DD-D2205B60402D}" id="{EB37B9AE-89BB-4318-81AB-1478D207D12D}">
    <text>ASSUMPTION: other pesticides, such as fungicide or insecticide, are applied to all crops. None applied to leys or fallow.</text>
  </threadedComment>
  <threadedComment ref="B140" dT="2023-04-26T12:51:21.00" personId="{DF131551-6967-4C7C-92DD-D2205B60402D}" id="{0C951E9A-C203-497F-8524-69127FBCE91B}">
    <text>This sheet gives only the deepest tillage done. Oder is none &lt; light &lt; subsoil &lt; inversion</text>
  </threadedComment>
  <threadedComment ref="B153" dT="2023-04-26T09:36:44.48" personId="{DF131551-6967-4C7C-92DD-D2205B60402D}" id="{E9225973-1F93-4870-8B96-FF73C330BEA8}">
    <text>ASSUMPTION: other pesticides, such as fungicide or insecticide, are applied to all crops. None applied to leys or fallow.</text>
  </threadedComment>
  <threadedComment ref="B162" dT="2023-04-26T12:51:21.00" personId="{DF131551-6967-4C7C-92DD-D2205B60402D}" id="{631C1E54-D028-459B-B76F-25661BAB8A35}">
    <text>This sheet gives only the deepest tillage done. Oder is none &lt; light &lt; subsoil &lt; inversion</text>
  </threadedComment>
  <threadedComment ref="B175" dT="2023-04-26T09:36:44.48" personId="{DF131551-6967-4C7C-92DD-D2205B60402D}" id="{DF75B224-9768-465C-BF17-0BA10DF9DF25}">
    <text>ASSUMPTION: other pesticides, such as fungicide or insecticide, are applied to all crops. None applied to leys or fallow.</text>
  </threadedComment>
  <threadedComment ref="B184" dT="2023-04-26T12:51:21.00" personId="{DF131551-6967-4C7C-92DD-D2205B60402D}" id="{85C467AE-9433-4E36-A7F4-AAE9246A1489}">
    <text>This sheet gives only the deepest tillage done. Oder is none &lt; light &lt; subsoil &lt; inversion</text>
  </threadedComment>
  <threadedComment ref="B197" dT="2023-04-26T09:36:44.48" personId="{DF131551-6967-4C7C-92DD-D2205B60402D}" id="{30FCCDB1-FEC9-4153-9DF9-9CFF2AE1CF76}">
    <text>ASSUMPTION: other pesticides, such as fungicide or insecticide, are applied to all crops. None applied to leys or fallow.</text>
  </threadedComment>
  <threadedComment ref="B206" dT="2023-04-26T12:51:21.00" personId="{DF131551-6967-4C7C-92DD-D2205B60402D}" id="{996F7BEF-C373-4097-8ACF-60536CBE4F99}">
    <text>This sheet gives only the deepest tillage done. Oder is none &lt; light &lt; subsoil &lt; inversion</text>
  </threadedComment>
  <threadedComment ref="B219" dT="2023-04-26T09:36:44.48" personId="{DF131551-6967-4C7C-92DD-D2205B60402D}" id="{B7A1CA26-FC63-44E3-9046-B9BA8244D11C}">
    <text>ASSUMPTION: other pesticides, such as fungicide or insecticide, are applied to all crops. None applied to leys or fallow.</text>
  </threadedComment>
  <threadedComment ref="B228" dT="2023-04-26T12:51:21.00" personId="{DF131551-6967-4C7C-92DD-D2205B60402D}" id="{7F96E8C6-3892-4C0D-B935-4C07726D88EB}">
    <text>This sheet gives only the deepest tillage done. Oder is none &lt; light &lt; subsoil &lt; inversion</text>
  </threadedComment>
  <threadedComment ref="B241" dT="2023-04-26T09:36:44.48" personId="{DF131551-6967-4C7C-92DD-D2205B60402D}" id="{BAF9A45D-6B84-4040-9B2C-C87802FB258E}">
    <text>ASSUMPTION: other pesticides, such as fungicide or insecticide, are applied to all crops. None applied to leys or fallow.</text>
  </threadedComment>
  <threadedComment ref="B250" dT="2023-04-26T12:51:21.00" personId="{DF131551-6967-4C7C-92DD-D2205B60402D}" id="{C1D20C12-038D-4982-AD3C-7F9AB0861446}">
    <text>This sheet gives only the deepest tillage done. Oder is none &lt; light &lt; subsoil &lt; inversion</text>
  </threadedComment>
  <threadedComment ref="B263" dT="2023-04-26T09:36:44.48" personId="{DF131551-6967-4C7C-92DD-D2205B60402D}" id="{F3789F39-9CAC-484E-80F7-B98C3196ACCB}">
    <text>ASSUMPTION: other pesticides, such as fungicide or insecticide, are applied to all crops. None applied to leys or fallow.</text>
  </threadedComment>
  <threadedComment ref="B272" dT="2023-04-26T12:51:21.00" personId="{DF131551-6967-4C7C-92DD-D2205B60402D}" id="{27F075D1-102D-4A0D-9376-945D97E5C24D}">
    <text>This sheet gives only the deepest tillage done. Oder is none &lt; light &lt; subsoil &lt; inversion</text>
  </threadedComment>
  <threadedComment ref="B285" dT="2023-04-26T09:36:44.48" personId="{DF131551-6967-4C7C-92DD-D2205B60402D}" id="{420B30EE-BEC5-4302-9A00-98E0520F8D4A}">
    <text>ASSUMPTION: other pesticides, such as fungicide or insecticide, are applied to all crops. None applied to leys or fallow.</text>
  </threadedComment>
  <threadedComment ref="B294" dT="2023-04-26T12:51:21.00" personId="{DF131551-6967-4C7C-92DD-D2205B60402D}" id="{C7A92678-081F-43F5-8E5C-87659E8929F8}">
    <text>This sheet gives only the deepest tillage done. Oder is none &lt; light &lt; subsoil &lt; inversion</text>
  </threadedComment>
  <threadedComment ref="B307" dT="2023-04-26T09:36:44.48" personId="{DF131551-6967-4C7C-92DD-D2205B60402D}" id="{D1CD8895-9719-4C84-9504-CC905AD2DB6B}">
    <text>ASSUMPTION: other pesticides, such as fungicide or insecticide, are applied to all crops. None applied to leys or fallow.</text>
  </threadedComment>
  <threadedComment ref="B316" dT="2023-04-26T12:51:21.00" personId="{DF131551-6967-4C7C-92DD-D2205B60402D}" id="{480D747A-F64D-4614-A5B4-9A4D3EDDC4AF}">
    <text>This sheet gives only the deepest tillage done. Oder is none &lt; light &lt; subsoil &lt; inversion</text>
  </threadedComment>
  <threadedComment ref="B329" dT="2023-04-26T09:36:44.48" personId="{DF131551-6967-4C7C-92DD-D2205B60402D}" id="{36D8351F-D1EF-479A-9DC2-16B3740E9B60}">
    <text>ASSUMPTION: other pesticides, such as fungicide or insecticide, are applied to all crops. None applied to leys or fallow.</text>
  </threadedComment>
  <threadedComment ref="B335" dT="2023-04-26T12:51:21.00" personId="{DF131551-6967-4C7C-92DD-D2205B60402D}" id="{B50FF416-15A1-4A62-B76A-C62C8BEEB1D7}">
    <text>This sheet gives only the deepest tillage done. Oder is none &lt; light &lt; subsoil &lt; inversion</text>
  </threadedComment>
  <threadedComment ref="B345" dT="2023-04-26T09:36:44.48" personId="{DF131551-6967-4C7C-92DD-D2205B60402D}" id="{9D830EA5-07E1-43A7-99E5-7900F022B2CA}">
    <text>ASSUMPTION: other pesticides, such as fungicide or insecticide, are applied to all crops. None applied to leys or fallow.</text>
  </threadedComment>
  <threadedComment ref="B350" dT="2023-04-26T12:51:21.00" personId="{DF131551-6967-4C7C-92DD-D2205B60402D}" id="{23D8FC39-4940-4E2E-B81B-D465C3516372}">
    <text>This sheet gives only the deepest tillage done. Oder is none &lt; light &lt; subsoil &lt; inversion</text>
  </threadedComment>
  <threadedComment ref="B360" dT="2023-04-26T09:36:44.48" personId="{DF131551-6967-4C7C-92DD-D2205B60402D}" id="{849B7F6D-7ADB-44DE-8D84-E35897831F5C}">
    <text>ASSUMPTION: other pesticides, such as fungicide or insecticide, are applied to all crops. None applied to leys or fallow.</text>
  </threadedComment>
  <threadedComment ref="B365" dT="2023-04-26T12:51:21.00" personId="{DF131551-6967-4C7C-92DD-D2205B60402D}" id="{DCAA1111-7CF4-B649-A071-837ABE099276}">
    <text>This sheet gives only the deepest tillage done. Oder is none &lt; light &lt; subsoil &lt; inversion</text>
  </threadedComment>
  <threadedComment ref="B375" dT="2023-04-26T09:36:44.48" personId="{DF131551-6967-4C7C-92DD-D2205B60402D}" id="{29686083-9DAB-8146-B493-9A6A5AD61032}">
    <text>ASSUMPTION: other pesticides, such as fungicide or insecticide, are applied to all crops. None applied to leys or fallow.</text>
  </threadedComment>
</ThreadedComments>
</file>

<file path=xl/threadedComments/threadedComment2.xml><?xml version="1.0" encoding="utf-8"?>
<ThreadedComments xmlns="http://schemas.microsoft.com/office/spreadsheetml/2018/threadedcomments" xmlns:x="http://schemas.openxmlformats.org/spreadsheetml/2006/main">
  <threadedComment ref="B8" dT="2023-04-26T12:51:21.00" personId="{DF131551-6967-4C7C-92DD-D2205B60402D}" id="{92260C4B-9C1C-4A28-B02A-D08441B8A576}">
    <text>This sheet gives only the deepest tillage done. Oder is none &lt; light &lt; subsoil &lt; inversion</text>
  </threadedComment>
  <threadedComment ref="C16" dT="2023-04-26T09:33:19.18" personId="{DF131551-6967-4C7C-92DD-D2205B60402D}" id="{FB5D0DC5-9419-4EC1-88D4-AC97CAD1D9B1}">
    <text>Need to know whether this is volume, number of actives, number of applications….</text>
  </threadedComment>
  <threadedComment ref="B21" dT="2023-04-26T09:36:44.48" personId="{DF131551-6967-4C7C-92DD-D2205B60402D}" id="{735C0675-5275-4344-BD02-434251047DE8}">
    <text>ASSUMPTION: other pesticides, such as fungicide or insecticide, are applied to all crops. None applied to leys or fallow.</text>
  </threadedComment>
  <threadedComment ref="C38" dT="2023-04-26T09:33:19.18" personId="{DF131551-6967-4C7C-92DD-D2205B60402D}" id="{C69F4589-001D-4BD8-A275-DA93DF72A87C}">
    <text>Need to know whether this is volume, number of actives, number of applications….</text>
  </threadedComment>
  <threadedComment ref="B43" dT="2023-04-26T09:36:44.48" personId="{DF131551-6967-4C7C-92DD-D2205B60402D}" id="{4F47A685-5380-4593-B2BD-F2F9894D0067}">
    <text>ASSUMPTION: other pesticides, such as fungicide or insecticide, are applied to all crops. None applied to leys or fallow.</text>
  </threadedComment>
  <threadedComment ref="B52" dT="2023-04-26T12:51:21.00" personId="{DF131551-6967-4C7C-92DD-D2205B60402D}" id="{BA2B14DC-E118-4CC0-9B60-22AEB84BF390}">
    <text>This sheet gives only the deepest tillage done. Oder is none &lt; light &lt; subsoil &lt; inversion</text>
  </threadedComment>
  <threadedComment ref="C60" dT="2023-04-26T09:33:19.18" personId="{DF131551-6967-4C7C-92DD-D2205B60402D}" id="{ADDC4FB4-7868-4ABA-8111-17EE83C3CA3E}">
    <text>Need to know whether this is volume, number of actives, number of applications….</text>
  </threadedComment>
  <threadedComment ref="B65" dT="2023-04-26T09:36:44.48" personId="{DF131551-6967-4C7C-92DD-D2205B60402D}" id="{D505D4C4-BE31-479A-9DE4-1A4946436BED}">
    <text>ASSUMPTION: other pesticides, such as fungicide or insecticide, are applied to all crops. None applied to leys or fallow.</text>
  </threadedComment>
  <threadedComment ref="C82" dT="2023-04-26T09:33:19.18" personId="{DF131551-6967-4C7C-92DD-D2205B60402D}" id="{820FC206-7878-4242-86A5-6D4CDAEDBBEB}">
    <text>Need to know whether this is volume, number of actives, number of applications….</text>
  </threadedComment>
  <threadedComment ref="B87" dT="2023-04-26T09:36:44.48" personId="{DF131551-6967-4C7C-92DD-D2205B60402D}" id="{FFFBBAC2-0851-42B3-97AC-467782EA9B44}">
    <text>ASSUMPTION: other pesticides, such as fungicide or insecticide, are applied to all crops. None applied to leys or fallow.</text>
  </threadedComment>
  <threadedComment ref="C104" dT="2023-04-26T09:33:19.18" personId="{DF131551-6967-4C7C-92DD-D2205B60402D}" id="{FFE420A0-8527-4699-8400-0E4DC8145D63}">
    <text>Need to know whether this is volume, number of actives, number of applications….</text>
  </threadedComment>
  <threadedComment ref="B109" dT="2023-04-26T09:36:44.48" personId="{DF131551-6967-4C7C-92DD-D2205B60402D}" id="{6C372DC9-0A4C-4DF8-8C09-CC2749806331}">
    <text>ASSUMPTION: other pesticides, such as fungicide or insecticide, are applied to all crops. None applied to leys or fallow.</text>
  </threadedComment>
  <threadedComment ref="B118" dT="2023-04-26T12:51:21.00" personId="{DF131551-6967-4C7C-92DD-D2205B60402D}" id="{DA6980C1-CB18-497B-807B-CCF91E790BE2}">
    <text>This sheet gives only the deepest tillage done. Oder is none &lt; light &lt; subsoil &lt; inversion</text>
  </threadedComment>
  <threadedComment ref="C126" dT="2023-04-26T09:33:19.18" personId="{DF131551-6967-4C7C-92DD-D2205B60402D}" id="{4F778653-69AE-4F0C-A79D-44A133546BED}">
    <text>Need to know whether this is volume, number of actives, number of applications….</text>
  </threadedComment>
  <threadedComment ref="B131" dT="2023-04-26T09:36:44.48" personId="{DF131551-6967-4C7C-92DD-D2205B60402D}" id="{ED197540-492F-4F2E-9450-75B92B5B0E6D}">
    <text>ASSUMPTION: other pesticides, such as fungicide or insecticide, are applied to all crops. None applied to leys or fallow.</text>
  </threadedComment>
  <threadedComment ref="B140" dT="2023-04-26T12:51:21.00" personId="{DF131551-6967-4C7C-92DD-D2205B60402D}" id="{F69AA55E-1B32-434A-9304-9BA0C74894CB}">
    <text>This sheet gives only the deepest tillage done. Oder is none &lt; light &lt; subsoil &lt; inversion</text>
  </threadedComment>
  <threadedComment ref="C148" dT="2023-04-26T09:33:19.18" personId="{DF131551-6967-4C7C-92DD-D2205B60402D}" id="{34128953-2227-4893-A8E9-BF3C8EA7C13E}">
    <text>Need to know whether this is volume, number of actives, number of applications….</text>
  </threadedComment>
  <threadedComment ref="B153" dT="2023-04-26T09:36:44.48" personId="{DF131551-6967-4C7C-92DD-D2205B60402D}" id="{359CA0E2-02C9-4F4B-BAF9-6ADE70EB4AA0}">
    <text>ASSUMPTION: other pesticides, such as fungicide or insecticide, are applied to all crops. None applied to leys or fallow.</text>
  </threadedComment>
  <threadedComment ref="B162" dT="2023-04-26T12:51:21.00" personId="{DF131551-6967-4C7C-92DD-D2205B60402D}" id="{867896E8-2941-4075-831F-164A058F7397}">
    <text>This sheet gives only the deepest tillage done. Oder is none &lt; light &lt; subsoil &lt; inversion</text>
  </threadedComment>
  <threadedComment ref="C170" dT="2023-04-26T09:33:19.18" personId="{DF131551-6967-4C7C-92DD-D2205B60402D}" id="{DCF6A593-A04B-4D0D-9B8C-29DCD6439FB1}">
    <text>Need to know whether this is volume, number of actives, number of applications….</text>
  </threadedComment>
  <threadedComment ref="B175" dT="2023-04-26T09:36:44.48" personId="{DF131551-6967-4C7C-92DD-D2205B60402D}" id="{419ACE50-FB3C-4F48-9536-38DA9E7E9DC2}">
    <text>ASSUMPTION: other pesticides, such as fungicide or insecticide, are applied to all crops. None applied to leys or fallow.</text>
  </threadedComment>
  <threadedComment ref="B184" dT="2023-04-26T12:51:21.00" personId="{DF131551-6967-4C7C-92DD-D2205B60402D}" id="{DCC6B744-091B-4F61-B4AF-45CE5EBE3FD8}">
    <text>This sheet gives only the deepest tillage done. Oder is none &lt; light &lt; subsoil &lt; inversion</text>
  </threadedComment>
  <threadedComment ref="C192" dT="2023-04-26T09:33:19.18" personId="{DF131551-6967-4C7C-92DD-D2205B60402D}" id="{370D4F08-E33D-42AF-BB3A-DD784F425720}">
    <text>Need to know whether this is volume, number of actives, number of applications….</text>
  </threadedComment>
  <threadedComment ref="B197" dT="2023-04-26T09:36:44.48" personId="{DF131551-6967-4C7C-92DD-D2205B60402D}" id="{6B32305E-CDCF-418D-A855-D9760CC88F1E}">
    <text>ASSUMPTION: other pesticides, such as fungicide or insecticide, are applied to all crops. None applied to leys or fallow.</text>
  </threadedComment>
  <threadedComment ref="B206" dT="2023-04-26T12:51:21.00" personId="{DF131551-6967-4C7C-92DD-D2205B60402D}" id="{06C1C24E-33FB-4D55-A630-6C9E4E42D6DF}">
    <text>This sheet gives only the deepest tillage done. Oder is none &lt; light &lt; subsoil &lt; inversion</text>
  </threadedComment>
  <threadedComment ref="C214" dT="2023-04-26T09:33:19.18" personId="{DF131551-6967-4C7C-92DD-D2205B60402D}" id="{C208FEFD-4AEF-4B4D-BFAA-A9BA11762B47}">
    <text>Need to know whether this is volume, number of actives, number of applications….</text>
  </threadedComment>
  <threadedComment ref="B219" dT="2023-04-26T09:36:44.48" personId="{DF131551-6967-4C7C-92DD-D2205B60402D}" id="{7B106129-F7AD-44BD-9EED-0CC456102324}">
    <text>ASSUMPTION: other pesticides, such as fungicide or insecticide, are applied to all crops. None applied to leys or fallow.</text>
  </threadedComment>
  <threadedComment ref="B228" dT="2023-04-26T12:51:21.00" personId="{DF131551-6967-4C7C-92DD-D2205B60402D}" id="{44DA5F5D-CCE1-4BED-8AF3-A5E2585A42AE}">
    <text>This sheet gives only the deepest tillage done. Oder is none &lt; light &lt; subsoil &lt; inversion</text>
  </threadedComment>
  <threadedComment ref="C236" dT="2023-04-26T09:33:19.18" personId="{DF131551-6967-4C7C-92DD-D2205B60402D}" id="{8DE246F0-19C7-457D-BB1C-1332595707BD}">
    <text>Need to know whether this is volume, number of actives, number of applications….</text>
  </threadedComment>
  <threadedComment ref="B241" dT="2023-04-26T09:36:44.48" personId="{DF131551-6967-4C7C-92DD-D2205B60402D}" id="{348FA4EE-381E-4B1F-ACC3-6DB629EA0C50}">
    <text>ASSUMPTION: other pesticides, such as fungicide or insecticide, are applied to all crops. None applied to leys or fallow.</text>
  </threadedComment>
  <threadedComment ref="B250" dT="2023-04-26T12:51:21.00" personId="{DF131551-6967-4C7C-92DD-D2205B60402D}" id="{681DD238-729D-45E6-88F2-E56B66F18460}">
    <text>This sheet gives only the deepest tillage done. Oder is none &lt; light &lt; subsoil &lt; inversion</text>
  </threadedComment>
  <threadedComment ref="C258" dT="2023-04-26T09:33:19.18" personId="{DF131551-6967-4C7C-92DD-D2205B60402D}" id="{F7C697D0-E9DB-448C-9B9B-7C986417608D}">
    <text>Need to know whether this is volume, number of actives, number of applications….</text>
  </threadedComment>
  <threadedComment ref="B263" dT="2023-04-26T09:36:44.48" personId="{DF131551-6967-4C7C-92DD-D2205B60402D}" id="{E7C00740-442B-47EC-88B3-89F0108D2421}">
    <text>ASSUMPTION: other pesticides, such as fungicide or insecticide, are applied to all crops. None applied to leys or fallow.</text>
  </threadedComment>
  <threadedComment ref="B272" dT="2023-04-26T12:51:21.00" personId="{DF131551-6967-4C7C-92DD-D2205B60402D}" id="{D55CF3CC-1D32-4709-BF1F-C9CE09F51DB1}">
    <text>This sheet gives only the deepest tillage done. Oder is none &lt; light &lt; subsoil &lt; inversion</text>
  </threadedComment>
  <threadedComment ref="C280" dT="2023-04-26T09:33:19.18" personId="{DF131551-6967-4C7C-92DD-D2205B60402D}" id="{E2D1F89D-F250-41A9-A458-FA50A82B4E24}">
    <text>Need to know whether this is volume, number of actives, number of applications….</text>
  </threadedComment>
  <threadedComment ref="B285" dT="2023-04-26T09:36:44.48" personId="{DF131551-6967-4C7C-92DD-D2205B60402D}" id="{38112F3B-5385-456C-B5FA-959881F3BB67}">
    <text>ASSUMPTION: other pesticides, such as fungicide or insecticide, are applied to all crops. None applied to leys or fallow.</text>
  </threadedComment>
  <threadedComment ref="B294" dT="2023-04-26T12:51:21.00" personId="{DF131551-6967-4C7C-92DD-D2205B60402D}" id="{585CBE4B-4F7D-48CF-BB61-0E5C1E48EBC3}">
    <text>This sheet gives only the deepest tillage done. Oder is none &lt; light &lt; subsoil &lt; inversion</text>
  </threadedComment>
  <threadedComment ref="C302" dT="2023-04-26T09:33:19.18" personId="{DF131551-6967-4C7C-92DD-D2205B60402D}" id="{72F2EE82-C3A0-4939-8528-66B6F572271E}">
    <text>Need to know whether this is volume, number of actives, number of applications….</text>
  </threadedComment>
  <threadedComment ref="B307" dT="2023-04-26T09:36:44.48" personId="{DF131551-6967-4C7C-92DD-D2205B60402D}" id="{199627C3-6AEB-48B6-8C33-C19419847C29}">
    <text>ASSUMPTION: other pesticides, such as fungicide or insecticide, are applied to all crops. None applied to leys or fallow.</text>
  </threadedComment>
  <threadedComment ref="B316" dT="2023-04-26T12:51:21.00" personId="{DF131551-6967-4C7C-92DD-D2205B60402D}" id="{57B902C5-63CA-481A-A458-ECAC83714F35}">
    <text>This sheet gives only the deepest tillage done. Oder is none &lt; light &lt; subsoil &lt; inversion</text>
  </threadedComment>
  <threadedComment ref="C324" dT="2023-04-26T09:33:19.18" personId="{DF131551-6967-4C7C-92DD-D2205B60402D}" id="{19BDEF3A-91AE-4C10-A61C-EA45902EEA5F}">
    <text>Need to know whether this is volume, number of actives, number of applications….</text>
  </threadedComment>
  <threadedComment ref="B329" dT="2023-04-26T09:36:44.48" personId="{DF131551-6967-4C7C-92DD-D2205B60402D}" id="{469FFD3A-849C-4EA9-B1C7-6DB844068FB0}">
    <text>ASSUMPTION: other pesticides, such as fungicide or insecticide, are applied to all crops. None applied to leys or fallow.</text>
  </threadedComment>
</ThreadedComments>
</file>

<file path=xl/threadedComments/threadedComment3.xml><?xml version="1.0" encoding="utf-8"?>
<ThreadedComments xmlns="http://schemas.microsoft.com/office/spreadsheetml/2018/threadedcomments" xmlns:x="http://schemas.openxmlformats.org/spreadsheetml/2006/main">
  <threadedComment ref="E13" dT="2019-06-24T08:46:10.71" personId="{F461F3E6-CAC1-4D29-A1DF-159D4EA4E729}" id="{5842E687-F68A-4D54-ABF2-AAC73B68997B}">
    <text>I picked:
window 15th - 31st Aug
20th Aug if have to choose</text>
  </threadedComment>
  <threadedComment ref="J13" dT="2021-10-07T12:14:51.17" personId="{DF131551-6967-4C7C-92DD-D2205B60402D}" id="{1BCEF04F-DBD1-4F45-B9E8-C6E691C72CE9}">
    <text>disc early Sep 5cm
disc late Sep 5cm
Repeat in month 13</text>
  </threadedComment>
  <threadedComment ref="D14" dT="2020-05-29T14:03:04.19" personId="{8C15C04B-B8BB-4A6F-88C6-9005E49D86EE}" id="{0520E149-D262-4BEE-9A3F-2A0DB3DBB4E9}">
    <text>assume maize is for forage.
Run as spring OSR in ECOMOD.
N.B. Both Nix 2019 and ABC 2019 say maize can be grown south of a line from Bristol to East Anglia, excluding the far SW. And that it's best on lighter land as harvesting is late. Why have they put it in the north on heavy soil?!</text>
  </threadedComment>
  <threadedComment ref="L14" dT="2021-10-19T14:21:36.35" personId="{DF131551-6967-4C7C-92DD-D2205B60402D}" id="{FB2A6101-0E58-467F-88EA-1D03FCE4A496}">
    <text>MAIZE:
At SNS 0 = 150 kg[N]/ha
At SNS 1 = 100 kg[N]/ha
10-15 kg[N]/ha applied below the seed at drilling (e.g. 7th March or give it same window as drilling).
The remainder applied as soon as the crop has emerged (find out when emergence is).
Spring OSR:
At SNS 0 = 150 kg[N]/ha
At SNS 1 = 120 kg[N]/ha
Apply all the nitrogen in the seedbed.
On light sand soils where the total rate is more than 80 kg N/ha, the dressing should be split, with 50 kg N/ha in the seedbed and the remainder by early May.</text>
  </threadedComment>
  <threadedComment ref="D15" dT="2021-02-26T14:30:03.18" personId="{DF131551-6967-4C7C-92DD-D2205B60402D}" id="{70535FAE-279F-456F-9586-3D952A325CCD}">
    <text>Assume all spring barley is for malting. I've used two malting varieties to get coefs for DSSAT.
AHDB barley growth guide 2018:
Spring barley is typically sown from December until late April.
Spring barley is relatively frost-sensitive, so early sowing is not common in the North.</text>
  </threadedComment>
  <threadedComment ref="E15" dT="2019-06-24T08:49:25.78" personId="{F461F3E6-CAC1-4D29-A1DF-159D4EA4E729}" id="{15450315-727B-4FF5-B123-5DD9E580EB57}">
    <text>window : 1st 2 weeks March.
This is late-drilled.</text>
  </threadedComment>
  <threadedComment ref="J15" dT="2021-03-30T09:56:19.56" personId="{DF131551-6967-4C7C-92DD-D2205B60402D}" id="{F68AAF1F-F29C-4C7F-A212-F8C0A229DE0C}">
    <text>disc 5cm</text>
  </threadedComment>
  <threadedComment ref="L15" dT="2021-10-19T14:18:34.08" personId="{DF131551-6967-4C7C-92DD-D2205B60402D}" id="{91A973FC-13F7-4F0F-8D9D-C1A16EF2CF0F}">
    <text>apply it all in the seedbed.
Same amount on light soils (RB209 says 80kg/ha on light sand soils but as our light soils aren't that sandy, stick with the amount for 'other mineral soils').</text>
  </threadedComment>
  <threadedComment ref="E16" dT="2019-06-24T08:50:08.15" personId="{F461F3E6-CAC1-4D29-A1DF-159D4EA4E729}" id="{E4DB11D5-915C-4253-8061-BE870D2DE504}">
    <text>2nd two weeks October</text>
  </threadedComment>
  <threadedComment ref="F16" dT="2021-09-28T12:16:19.03" personId="{DF131551-6967-4C7C-92DD-D2205B60402D}" id="{299A9D17-8793-41AE-A6B4-7C21C2CF54DD}">
    <text>Use same as specified by farmers in central region.</text>
  </threadedComment>
  <threadedComment ref="G16" dT="2021-09-28T11:40:59.05" personId="{DF131551-6967-4C7C-92DD-D2205B60402D}" id="{3227A855-7369-4B53-BFFE-FB6D9BEB788F}">
    <text>Based on the farmer's stated seed rate (I've used the seed rate specified for central region), and using estimates for germination and establishment based on sowing time and location, the seed rate calculator says the established population will be 300 plants/m2. I assume the farmers are going for higher density than the AHDB benchmark of 260 to combat black-grass.</text>
  </threadedComment>
  <threadedComment ref="J16" dT="2021-10-07T12:14:24.61" personId="{DF131551-6967-4C7C-92DD-D2205B60402D}" id="{B701179C-558B-4528-8185-E552FEC0A51D}">
    <text>2 stale seedbeds</text>
  </threadedComment>
  <threadedComment ref="L16" dT="2021-04-19T11:39:26.81" personId="{DF131551-6967-4C7C-92DD-D2205B60402D}" id="{E69114BB-E8CC-40C6-86C5-3270BAB512D7}">
    <text>Farmers didn't specify so used RB209.
230kg[N]/ha total:
40 kg/ha mid-Feb to mid-March
95 kg/ha early April
95 kg/ha late April</text>
  </threadedComment>
  <threadedComment ref="N16" dT="2022-05-23T12:15:03.90" personId="{DF131551-6967-4C7C-92DD-D2205B60402D}" id="{AF6AE7AD-3DDA-4510-99D1-57E7FC94BF39}">
    <text>Where Avadex XL is used, use a rate of 5l/ha to give correct prices. This is based on the fact that 15kg/ha of Avadex XL (which is a granular application) costs the same as 5l of Avadex Factor. NB it doesn't give the same rate so don't use this substitute exactly like this in the CFT.</text>
  </threadedComment>
  <threadedComment ref="E17" dT="2019-06-24T08:50:19.71" personId="{F461F3E6-CAC1-4D29-A1DF-159D4EA4E729}" id="{805156C8-9763-4ACC-AE1E-4924FDB2ACEB}">
    <text>window 25th Aug - 3rd Sep</text>
  </threadedComment>
  <threadedComment ref="H17" dT="2021-09-30T15:18:36.09" personId="{DF131551-6967-4C7C-92DD-D2205B60402D}" id="{D333C4C8-CDBB-4BC5-8355-B5E6EED5ED73}">
    <text>Establishing oilseed rape in rows wider than 30cm apart has become more common in recent years.
From 2018 article (https://www.fwi.co.uk/arable/establishment/good-establishment-vital-high-osr-yields):
Adas work suggests row width can be increased up to 48cm, without affecting yields. Going from 48cm up to 72cm did reduce yield potential.</text>
  </threadedComment>
  <threadedComment ref="L17" dT="2021-10-19T15:09:36.22" personId="{DF131551-6967-4C7C-92DD-D2205B60402D}" id="{24D85ADE-AB26-415A-B216-22CA1E02B9CD}">
    <text>30kg/ha at drilling - 30th Aug
95ka/ha late Feb/early March - 1st March
95 kg/ha early April - 1st April</text>
  </threadedComment>
  <threadedComment ref="E18" dT="2019-06-24T08:51:27.87" personId="{F461F3E6-CAC1-4D29-A1DF-159D4EA4E729}" id="{29B89220-D021-4B63-B476-385DD960218E}">
    <text>2nd 2 weeks October</text>
  </threadedComment>
  <threadedComment ref="F18" dT="2021-09-28T12:16:19.03" personId="{DF131551-6967-4C7C-92DD-D2205B60402D}" id="{0A4ECA93-3CA2-4894-A523-A6F7934A9EC0}">
    <text>Use same as specified by farmers in central region.</text>
  </threadedComment>
  <threadedComment ref="G18" dT="2021-10-07T12:38:31.78" personId="{DF131551-6967-4C7C-92DD-D2205B60402D}" id="{9742259E-0703-41A7-8861-8C58489A84C8}">
    <text>Based on the farmer's stated seed rate (I've used the seed rate specified for central region), and using estimates for germination and establishment based on sowing time and location, the seed rate calculator says the established population will be 300 plants/m2. I assume the farmers are going for higher density than the AHDB benchmark of 260 to combat black-grass.</text>
  </threadedComment>
  <threadedComment ref="J18" dT="2021-10-07T12:14:17.30" personId="{DF131551-6967-4C7C-92DD-D2205B60402D}" id="{A897FEA5-C978-40B0-833D-3415C352FFFF}">
    <text>2 stale seedbeds</text>
  </threadedComment>
  <threadedComment ref="L18" dT="2021-04-19T11:39:26.81" personId="{DF131551-6967-4C7C-92DD-D2205B60402D}" id="{6597F6B9-29DC-490C-85B5-3B30D62BCA52}">
    <text>230kg[N]/ha total:
40 kg/ha mid-Feb to mid-March
95 kg/ha early April
95 kg/ha late April</text>
  </threadedComment>
  <threadedComment ref="N18" dT="2022-05-23T12:15:21.96" personId="{DF131551-6967-4C7C-92DD-D2205B60402D}" id="{BEE3A72F-BBE5-439C-B2C8-7B7AFB6CFEB5}">
    <text>Where Avadex XL is used, use a rate of 5l/ha to give correct prices. This is based on the fact that 15kg/ha of Avadex XL (which is a granular application) costs the same as 5l of Avadex Factor. NB it doesn't give the same rate so don't use this substitute exactly like this in the CFT.</text>
  </threadedComment>
  <threadedComment ref="D23" dT="2020-02-21T10:40:51.30" personId="{F461F3E6-CAC1-4D29-A1DF-159D4EA4E729}" id="{EBACE34D-99A2-441A-9D62-EB58EB4CAAED}">
    <text>https://www.grainco.co.uk/seed.html advice:
we recommend 50 tgw as an average for winter wheat and 45 tgw for winter barley</text>
  </threadedComment>
  <threadedComment ref="F23" dT="2021-09-28T12:13:52.87" personId="{DF131551-6967-4C7C-92DD-D2205B60402D}" id="{91C3CB1A-78C7-44F6-A803-AB695AD9815F}">
    <text>Farmers specified 250 kg/ha</text>
  </threadedComment>
  <threadedComment ref="G23" dT="2021-09-28T11:40:59.05" personId="{DF131551-6967-4C7C-92DD-D2205B60402D}" id="{981A4927-9335-44F4-BB07-7485BB24FB6E}">
    <text>Based on the farmer's stated seed rate, and using estimates for germination and establishment based on sowing time and location, the seed rate calculator says the established population will be 300 plants/m2. I assume the farmers are going for higher density than the AHDB benchmark of 260 to combat black-grass.</text>
  </threadedComment>
  <threadedComment ref="L23" dT="2021-10-19T15:15:11.38" personId="{DF131551-6967-4C7C-92DD-D2205B60402D}" id="{77409C74-29A5-467C-B483-F89C2A7ACE84}">
    <text>Farmers specified 240-460 kg[N]/ha so go in the middle at 250.
40 kg/ha in Feb
105 kg/ha early April
105 kg/ha late April</text>
  </threadedComment>
  <threadedComment ref="N23" dT="2022-05-23T12:15:28.36" personId="{DF131551-6967-4C7C-92DD-D2205B60402D}" id="{5BE6DC5A-1E97-4C89-BC6B-D781360878B0}">
    <text>Where Avadex XL is used, use a rate of 5l/ha to give correct prices. This is based on the fact that 15kg/ha of Avadex XL (which is a granular application) costs the same as 5l of Avadex Factor. NB it doesn't give the same rate so don't use this substitute exactly like this in the CFT.</text>
  </threadedComment>
  <threadedComment ref="D24" dT="2021-02-26T14:29:20.10" personId="{DF131551-6967-4C7C-92DD-D2205B60402D}" id="{F78D3430-E18C-4BA6-92F5-057069029A92}">
    <text>Assume all spring barley is for malting. I've used two malting varieties to get coefs for DSSAT.
AHDB barley growth guide 2018: 
Spring barley is typically sown from December until late April.
N.B. their alternative for yr 2 was fallow. Dave Brightman said this about a fallow:
"I would suggest that for fallow there would probably be two or three cultivations through the year, each preceded by glyphosate, if weather and ground conditions permitted."</text>
  </threadedComment>
  <threadedComment ref="E24" dT="2020-05-21T10:56:29.93" personId="{8C15C04B-B8BB-4A6F-88C6-9005E49D86EE}" id="{AE30B4B7-65B5-4506-8365-6FC74039A3D4}">
    <text>Spring barley normally sown end Feb/ March.
Dave Brightman said:
"while we might like to drill spring barley before April, in the four years we have been doing it on my heavy ground in recent times, the earliest we have started drilling [spring barley] was 25th March and the latest we have finished was 27th April. We have always applied qlyphosate at least once before drilling."
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ext>
  </threadedComment>
  <threadedComment ref="I24" dT="2020-05-21T10:57:38.65" personId="{8C15C04B-B8BB-4A6F-88C6-9005E49D86EE}" id="{8B1C19F5-B509-4800-8AF8-2F06A40790F5}">
    <text>NB strut and parker say 5cm safer</text>
  </threadedComment>
  <threadedComment ref="L24" dT="2021-10-19T15:16:15.20" personId="{DF131551-6967-4C7C-92DD-D2205B60402D}" id="{10BEAE07-6A25-488C-A7FB-4CF453A5A840}">
    <text>Farmers specified 150-160 kg[N]/ha.
Amount is higher than in the recommended tables (RB209) - I assume this is because it's sown so late.
Apply it all in the seedbed.</text>
  </threadedComment>
  <threadedComment ref="E25" dT="2021-09-27T17:22:23.15" personId="{DF131551-6967-4C7C-92DD-D2205B60402D}" id="{C29FDC00-B704-470C-BA8E-84B692CA654C}">
    <text>From here https://www.aafarmer.co.uk/news/yukon-spring-bean-lives-up-to-its-early-to-harvest-promise.html:
Growers in Dunfermline, Fife said they drilled spring bean 25th March, in line with most others in the area, but harvested on 15th Sep, about 14 days earlier than most other growers in the area.</text>
  </threadedComment>
  <threadedComment ref="G25" dT="2021-09-27T16:58:31.17" personId="{DF131551-6967-4C7C-92DD-D2205B60402D}" id="{C570C148-5FCD-4288-8B67-CC509DF94C09}">
    <text>Apparently farmers in East specified 60 plants/m2 so use this here too.
From https://www.fwi.co.uk/arable/pulses/guide-to-growing-a-successful-spring-bean-break-crop:
A target density of 50-55 plants/sq m is recommended on most land types, but where ground is particularly fertile a target density of 40 plants/sq m is more appropriate.
From https://www.aafarmer.co.uk/news/spring-cropping-is-your-finger-on-the-pulse.html :
Seed rate and plant population
for spring beans based on data from the Optibean project shows that maximum yields are obtained from 60-65 plants/ m2. But when taking into account seed cost and produce value, the economic target population is 50-55 plants/m2. This is for soils/areas that produce typical bean growth. For fertile soils, or areas that produce very vigorous growth, target populations should remain at 35-45 plants/m2.</text>
  </threadedComment>
  <threadedComment ref="D26" dT="2020-04-23T17:53:02.51" personId="{F461F3E6-CAC1-4D29-A1DF-159D4EA4E729}" id="{4FB85184-3DC2-4E9F-B15D-72595C1C7C77}">
    <text>https://www.grainco.co.uk/seed.html advice:
we recommend 50 tgw as an average for winter wheat and 45 tgw for winter barley</text>
  </threadedComment>
  <threadedComment ref="F26" dT="2021-09-28T12:13:52.87" personId="{DF131551-6967-4C7C-92DD-D2205B60402D}" id="{F21F3965-A495-4150-8869-3B9B4D594E24}">
    <text>Farmers specified 250 kg/ha</text>
  </threadedComment>
  <threadedComment ref="G26" dT="2021-09-28T11:40:59.05" personId="{DF131551-6967-4C7C-92DD-D2205B60402D}" id="{FDB73DF0-D111-4DFC-AC2F-FEA615F1BF7B}">
    <text>Based on the farmer's stated seed rate, and using estimates for germination and establishment based on sowing time and location, the seed rate calculator says the established population will be 300 plants/m2. I assume the farmers are going for higher density than the AHDB benchmark of 260 to combat black-grass.</text>
  </threadedComment>
  <threadedComment ref="L26" dT="2021-10-19T15:15:11.38" personId="{DF131551-6967-4C7C-92DD-D2205B60402D}" id="{CA8D9129-3F4B-4E1D-8527-FD3DAF153D54}">
    <text>Farmers specified 240-460 kg[N]/ha so go in the middle at 250.
40 kg/ha in Feb
105 kg/ha early April
105 kg/ha late April</text>
  </threadedComment>
  <threadedComment ref="N26" dT="2022-05-23T12:15:35.85" personId="{DF131551-6967-4C7C-92DD-D2205B60402D}" id="{52895985-AD39-471B-A5F3-DCC085B626CD}">
    <text>Where Avadex XL is used, use a rate of 5l/ha to give correct prices. This is based on the fact that 15kg/ha of Avadex XL (which is a granular application) costs the same as 5l of Avadex Factor. NB it doesn't give the same rate so don't use this substitute exactly like this in the CFT.</text>
  </threadedComment>
  <threadedComment ref="D27" dT="2020-04-23T18:00:33.00" personId="{F461F3E6-CAC1-4D29-A1DF-159D4EA4E729}" id="{D9F80A6D-02BB-4EC2-9BC9-B0B0B369F7DC}">
    <text>assume all spring barley is for malting</text>
  </threadedComment>
  <threadedComment ref="E27" dT="2020-05-21T10:56:29.93" personId="{8C15C04B-B8BB-4A6F-88C6-9005E49D86EE}" id="{A9D1DDDC-186F-47AC-A108-7B914CBA6AAA}">
    <text>Spring barley normally sown end Feb/ March.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ext>
  </threadedComment>
  <threadedComment ref="L27" dT="2021-10-19T15:16:15.20" personId="{DF131551-6967-4C7C-92DD-D2205B60402D}" id="{6835C6E1-2364-4DF8-9B45-CF5C0D379D62}">
    <text>Farmers specified 150-160 kg[N]/ha.
Amount is higher than in the recommended tables (RB209) - I assume this is because it's sown so late.
Apply it all in the seedbed.</text>
  </threadedComment>
  <threadedComment ref="L28" dT="2021-10-19T15:18:13.79" personId="{DF131551-6967-4C7C-92DD-D2205B60402D}" id="{5EC4572C-1405-43BC-9B89-ADE6A77CBC7B}">
    <text>Farmers said 'as standard'.
30kg/ha at drilling - 30th Aug
95ka/ha late Feb/early March - 1st March
95 kg/ha early April - 1st April</text>
  </threadedComment>
  <threadedComment ref="F33" dT="2021-09-28T12:13:52.87" personId="{DF131551-6967-4C7C-92DD-D2205B60402D}" id="{7159B486-50E3-4181-BD92-3896768836FD}">
    <text>Farmers specified 250 kg/ha for heavy soils, which gave an established population of 300 plants/m2. Assuming better establishment in light soils, seed rate here 240gh/ha.</text>
  </threadedComment>
  <threadedComment ref="G33" dT="2021-09-28T11:40:59.05" personId="{DF131551-6967-4C7C-92DD-D2205B60402D}" id="{6B224874-07CD-4036-8816-4F8CA77F6633}">
    <text>Based on the farmer's stated seed rate for heavy soils, and using estimates for germination and establishment based on sowing time and location, the seed rate calculator says the established population will be 300 plants/m2. I assume the farmers are going for higher density than the AHDB benchmark of 260 to combat black-grass.</text>
  </threadedComment>
  <threadedComment ref="L33" dT="2021-10-19T15:15:11.38" personId="{DF131551-6967-4C7C-92DD-D2205B60402D}" id="{D3912999-25D9-4CD5-959B-C723685AF617}">
    <text>Farmers specified 240-460 kg[N]/ha so go in the middle at 250.
40 kg/ha in Feb
105 kg/ha early April
105 kg/ha late April</text>
  </threadedComment>
  <threadedComment ref="N33" dT="2022-05-23T12:15:49.31" personId="{DF131551-6967-4C7C-92DD-D2205B60402D}" id="{B3AB6600-4E58-4F5D-93A9-765F570203BB}">
    <text>Where Avadex XL is used, use a rate of 5l/ha to give correct prices. This is based on the fact that 15kg/ha of Avadex XL (which is a granular application) costs the same as 5l of Avadex Factor. NB it doesn't give the same rate so don't use this substitute exactly like this in the CFT.</text>
  </threadedComment>
  <threadedComment ref="D34" dT="2021-02-26T14:29:20.10" personId="{DF131551-6967-4C7C-92DD-D2205B60402D}" id="{7737BDF9-F717-42EA-A2B1-75030326A425}">
    <text>Assume all spring barley is for malting. I've used two malting varieties to get coefs for DSSAT.
AHDB barley growth guide 2018: 
Spring barley is typically sown from December until late April.
N.B. their alternative for yr 2 was fallow. Dave Brightman said this about a fallow:
"I would suggest that for fallow there would probably be two or three cultivations through the year, each preceded by glyphosate, if weather and ground conditions permitted."</text>
  </threadedComment>
  <threadedComment ref="E34" dT="2020-05-21T10:56:29.93" personId="{8C15C04B-B8BB-4A6F-88C6-9005E49D86EE}" id="{61DADB81-D4CD-4241-AF89-76849D51814A}">
    <text>Spring barley normally sown end Feb/ March.
Dave Brightman said:
"while we might like to drill spring barley before April, in the four years we have been doing it on my heavy ground in recent times, the earliest we have started drilling [spring barley] was 25th March and the latest we have finished was 27th April. We have always applied glyphosate at least once before drilling."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ext>
  </threadedComment>
  <threadedComment ref="L34" dT="2021-10-19T15:16:15.20" personId="{DF131551-6967-4C7C-92DD-D2205B60402D}" id="{D6BA8870-ADA1-4034-B4AD-EA8485AC3727}">
    <text>Farmers specified 150-160 kg[N]/ha.
Amount is higher than in the recommended tables (RB209) - I assume this is because it's sown so late.
Apply it all in the seedbed.</text>
  </threadedComment>
  <threadedComment ref="F36" dT="2021-09-28T12:13:52.87" personId="{DF131551-6967-4C7C-92DD-D2205B60402D}" id="{69E62D59-279D-4D2B-8DF7-62A67977FB9A}">
    <text>Farmers specified 250 kg/ha for heavy soils, which gave an established population of 300 plants/m2. Assuming better establishment in light soils, seed rate here 240gh/ha.</text>
  </threadedComment>
  <threadedComment ref="G36" dT="2021-09-28T11:40:59.05" personId="{DF131551-6967-4C7C-92DD-D2205B60402D}" id="{5E71B605-0110-48D3-B47F-719493CABB44}">
    <text>Based on the farmer's stated seed rate for heavy soils, and using estimates for germination and establishment based on sowing time and location, the seed rate calculator says the established population will be 300 plants/m2. I assume the farmers are going for higher density than the AHDB benchmark of 260 to combat black-grass.</text>
  </threadedComment>
  <threadedComment ref="L36" dT="2021-10-19T15:15:11.38" personId="{DF131551-6967-4C7C-92DD-D2205B60402D}" id="{AB1DD05A-E84E-4E44-A154-57686CAEBC4D}">
    <text>Farmers specified 240-460 kg[N]/ha so go in the middle at 250.
40 kg/ha in Feb
105 kg/ha early April
105 kg/ha late April</text>
  </threadedComment>
  <threadedComment ref="N36" dT="2022-05-23T12:15:58.33" personId="{DF131551-6967-4C7C-92DD-D2205B60402D}" id="{0F14D1F3-7F31-4214-BAA4-489D29DA575C}">
    <text>Where Avadex XL is used, use a rate of 5l/ha to give correct prices. This is based on the fact that 15kg/ha of Avadex XL (which is a granular application) costs the same as 5l of Avadex Factor. NB it doesn't give the same rate so don't use this substitute exactly like this in the CFT.</text>
  </threadedComment>
  <threadedComment ref="D37" dT="2020-04-23T18:00:33.00" personId="{F461F3E6-CAC1-4D29-A1DF-159D4EA4E729}" id="{C70CB7D5-6A25-4174-BFCE-D990026186B2}">
    <text>assume all spring barley is for malting</text>
  </threadedComment>
  <threadedComment ref="E37" dT="2020-05-21T10:56:29.93" personId="{8C15C04B-B8BB-4A6F-88C6-9005E49D86EE}" id="{7F962C2C-98A5-4814-9E05-30D256506F3C}">
    <text>Spring barley normally sown end Feb/ March.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ext>
  </threadedComment>
  <threadedComment ref="L37" dT="2021-10-19T15:16:15.20" personId="{DF131551-6967-4C7C-92DD-D2205B60402D}" id="{302170B0-AD99-4647-B481-57B2B51CE3FC}">
    <text>Farmers specified 150-160 kg[N]/ha.
Amount is higher than in the recommended tables (RB209) - I assume this is because it's sown so late.
Apply it all in the seedbed.</text>
  </threadedComment>
  <threadedComment ref="L38" dT="2021-10-19T15:18:13.79" personId="{DF131551-6967-4C7C-92DD-D2205B60402D}" id="{50753E8F-F373-4A6B-A86A-8024AFBBB304}">
    <text>Farmers said 'as standard'.
30kg/ha at drilling - 30th Aug
95ka/ha late Feb/early March - 1st March
95 kg/ha early April - 1st April</text>
  </threadedComment>
  <threadedComment ref="D43" dT="2020-05-22T10:33:58.12" personId="{8C15C04B-B8BB-4A6F-88C6-9005E49D86EE}" id="{BBC60093-39C1-4DA7-88C7-5FED2FD61D85}">
    <text>SPRING OILSEED RAPE:
most varieties sown now are hybrids, see https://ahdb.org.uk/rl  page 52
SPRING LINSEED:
Nix says spring linseed is harvested end Aug - early Sep</text>
  </threadedComment>
  <threadedComment ref="E43" dT="2020-05-22T10:27:08.47" personId="{8C15C04B-B8BB-4A6F-88C6-9005E49D86EE}" id="{905CAD05-FDBE-4D12-AD58-9652F6067A11}">
    <text>SPRING OILSEED RAPE
(From https://www.agricentre.basf.co.uk/en/Products/InVigor/Spring-Oilseed-Rape-Seed/)
SOWING: Late march or early April are best when soil temperatures are warm enough to give the crop a quick start. The soil should be warm, around 9-10°C, with a minimum soil pH of 6-6.5.
Use a higher seed rate than for WOSR. Drill at around 80 to 90 seeds/m2, aiming to achieve a plant population of around 70 plants/m2.
From (https://www.thescottishfarmer.co.uk/arable/19045582.dsv-says-time-take-fresh-look-spring-osr/), written 30th Jan 2021: "The optimum sowing date for spring oilseed rape is from mid-March to mid-April, with a firm but moist seedbed being the aim.... Ideally, you should be aiming for between 60-80 seeds per m², depending on soil conditions and sowing date."
SPRING LINSEED
The optimum period for drilling linseed is mid March to mid April, but it can still be satisfactorily drilled into May provided there is moisture available. (From https://www.premiumcrops.com/spring-linseed/faqs.html)</text>
  </threadedComment>
  <threadedComment ref="F43" dT="2021-05-10T14:13:43.98" personId="{DF131551-6967-4C7C-92DD-D2205B60402D}" id="{EBFB98E6-4B2F-4A95-8225-10640C0F653E}">
    <text>Seed rate for spring linseed would be 52 kg/ha. However, in DSSAT I need to use spring OSR as a proxy.
SPRING OILSEED RAPE:
From here (https://www.fwi.co.uk/arable/tips-for-sowing-spring-oilseed-rape), written in 2013: 
"Knowing the thousand grain weight of seed is one of the most critical points..... Spring varieties have a much lower value than their winter counterparts so it is easy to sow too thick a stand. Aim for 60-80 plants/sq m – use TGW to sow 120-150 seeds/sq m (conventional varieties); 100-120 seeds/sq m (hybrids).... [Although] Simon Kightley, oilseed rape specialist at NIAB TAG, advises slightly higher rates – 150/sq m for conventional and 120 for hybrids."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ext>
  </threadedComment>
  <threadedComment ref="G43" dT="2021-05-10T14:11:18.59" personId="{DF131551-6967-4C7C-92DD-D2205B60402D}" id="{40F15ADC-74C7-43CB-9A41-364BE738D309}">
    <text>Established plant population for spring linseed would be 400 plants/m2. However, in DSSAT I need to use spring OSR as a proxy.</text>
  </threadedComment>
  <threadedComment ref="I43" dT="2020-05-21T13:06:43.08" personId="{8C15C04B-B8BB-4A6F-88C6-9005E49D86EE}" id="{C4657C10-9C69-4ED5-A1F1-0B9066212E57}">
    <text>NB: Stomp Aqua label says that for spring barley (it doesn't mention spring linseed) seed must be covered by a MINIMUM of 3.2cm settled soil. Normal depth for spring linseed drilling is 14-25mm (elsewhere says 1-2cm). Note that this depth isn't ok with Stomp Aqua.</text>
  </threadedComment>
  <threadedComment ref="L43" dT="2021-05-10T14:19:19.09" personId="{DF131551-6967-4C7C-92DD-D2205B60402D}" id="{61045807-4ECD-4D82-ACF6-268D6DD1590C}">
    <text>SPRING OILSEED RAPE:
From RB209:
At SNS index = 0 :
light sand soil 120 kg/ha
other mineral soil 150 kg/ha.
Apply all the nitrogen in the seedbed. On light sand soils where the total rate is more than 80 kg N/ha, the dressing should be split, with 50 kg N/ha in the seedbed and the remainder by early May.
From https://www.agricentre.basf.co.uk/en/Products/InVigor/Spring-Oilseed-Rape-Seed/ :
Apply split doses of N between 100kg/ha and 150kg/ha at sowing time and at emergence. 
From https://www.thescottishfarmer.co.uk/arable/19045582.dsv-says-time-take-fresh-look-spring-osr/ (written 30th Jan 2021): "An early application of 80-100kg N/ha is advised soon after sowing and this should be followed by a further 40kg N/ha at stem elongation."
From https://www.fwi.co.uk/arable/tips-for-sowing-spring-oilseed-rape (written in 2013): Apply half of N to seed-bed and other half soon after emergence.
BUT see https://www.teagasc.ie/crops/soil--soil-fertility/crop-n-p-k-advice/oilseed-rape---spring/ :
The first split of N should be applied in late February and the remainder in the first week of April. The first split should be about 30% of the total. It is unlikely that the application of N at sowing time is justified, but if it is used, it should not exceed 40 kg/ha of N. Fertilizer applications should not be combined drilled as this may delay germination.
SPRING LINSEED:
From RB209:
At SNS index = 0 :
light sand soil 80 kg/ha
other mineral soil 100 kg/ha.
Apply all the nitrogen in the seedbed. On light sand soils where the total rate is more than 80 kg N/ha, the dressing should be split, with 50 kg N/ha in the seedbed and the remainder by early May.</text>
  </threadedComment>
  <threadedComment ref="N43" dT="2019-01-17T08:41:47.60" personId="{F461F3E6-CAC1-4D29-A1DF-159D4EA4E729}" id="{14BA4AD6-8CC8-4ED7-8FFF-664F73DDC238}">
    <text>N.B. Stomp Aqua label says that max rate for spring barley (it doesn't mention spring linseed) is 2.9l/ha</text>
  </threadedComment>
  <threadedComment ref="G44" dT="2021-09-27T16:58:31.17" personId="{DF131551-6967-4C7C-92DD-D2205B60402D}" id="{F06D2CCF-7F3D-4378-B66F-784A3293843B}">
    <text>Farmers specified 60 plants/m2
From https://www.fwi.co.uk/arable/pulses/guide-to-growing-a-successful-spring-bean-break-crop:
A target density of 50-55 plants/sq m is recommended on most land types, but where ground is particularly fertile a target density of 40 plants/sq m is more appropriate.
From https://www.aafarmer.co.uk/news/spring-cropping-is-your-finger-on-the-pulse.html :
Seed rate and plant population
for spring beans based on data from the Optibean project shows that maximum yields are obtained from 60-65 plants/ m2. But when taking into account seed cost and produce value, the economic target population is 50-55 plants/m2. This is for soils/areas that produce typical bean growth. For fertile soils, or areas that produce very vigorous growth, target populations should remain at 35-45 plants/m2.</text>
  </threadedComment>
  <threadedComment ref="F45" dT="2021-09-28T10:59:47.12" personId="{DF131551-6967-4C7C-92DD-D2205B60402D}" id="{87AB53B0-0B87-49A3-952F-33CB7E34F36B}">
    <text>Farmers specified 200 kg/ha.
For a target plant pop of 260 plants/m2, where TGW = 50 g/1000 seeds, germination = 80% and field losses = 20%, then 200 kg/ha (which is approx 400 seeds/m2) is sufficient.</text>
  </threadedComment>
  <threadedComment ref="G45" dT="2021-09-28T11:02:46.06" personId="{DF131551-6967-4C7C-92DD-D2205B60402D}" id="{92625D0F-5D54-4097-BCF7-968101A5F78A}">
    <text>The HGCA benchmark target population is 260plants/m2</text>
  </threadedComment>
  <threadedComment ref="L45" dT="2020-04-23T10:51:20.51" personId="{F461F3E6-CAC1-4D29-A1DF-159D4EA4E729}" id="{62C3E3F4-64AF-4FD8-836E-E2FDC1F0A03F}">
    <text>40 kg/ha in Feb, 
100 kg/ha early April, 
80 kg/ha late April.</text>
  </threadedComment>
  <threadedComment ref="N45" dT="2022-05-23T11:57:56.34" personId="{DF131551-6967-4C7C-92DD-D2205B60402D}" id="{924D362B-923F-49D0-A230-A1EA1F28D020}">
    <text>Where Avadex XL is used, use a rate of 5l/ha to give correct prices. This is based on the fact that 15kg/ha of Avadex XL (which is a granular application) costs the same as 5l of Avadex Factor. NB it doesn't give the same rate so don't use this substitute exactly like this in the CFT.</text>
  </threadedComment>
  <threadedComment ref="D46" dT="2020-05-21T11:35:22.01" personId="{8C15C04B-B8BB-4A6F-88C6-9005E49D86EE}" id="{7DCBF8B9-B5C8-4E6D-ABAE-C3A8974F5E73}">
    <text>In ECOMOD we have to use spring barley as a proxy</text>
  </threadedComment>
  <threadedComment ref="E46" dT="2020-05-21T11:40:00.04" personId="{8C15C04B-B8BB-4A6F-88C6-9005E49D86EE}" id="{95336F18-9C75-4919-A7F4-F3DA4C82E21A}">
    <text>optimum drilling for spring oats is March</text>
  </threadedComment>
  <threadedComment ref="G46" dT="2021-10-20T11:24:58.73" personId="{DF131551-6967-4C7C-92DD-D2205B60402D}" id="{51E933E2-7616-4458-9747-8E32CAC4C277}">
    <text>SPRING OATS:
VCU trials procedures for 2021 harvest specify target population 300 plants/m2
SPRING BARLEY:
The HGCA benchmark target population is 260plants/m2</text>
  </threadedComment>
  <threadedComment ref="L46" dT="2021-10-19T15:24:50.71" personId="{DF131551-6967-4C7C-92DD-D2205B60402D}" id="{95B94AC6-3048-4C89-BBE3-5BBA66957C28}">
    <text>Farmers specified 100 kgN
RB209 says for crops drilled from March onwards, it's all applied in the seedbed</text>
  </threadedComment>
  <threadedComment ref="F47" dT="2021-09-28T10:59:47.12" personId="{DF131551-6967-4C7C-92DD-D2205B60402D}" id="{F7F37ADA-468D-4B77-A576-D489B9A4FD0A}">
    <text>Farmers specified 200 kg/ha.
For a target plant pop of 260 plants/m2, where TGW = 50 g/1000 seeds, germination = 80% and field losses = 20%, then 200 kg/ha (which is approx 400 seeds/m2) is sufficient.</text>
  </threadedComment>
  <threadedComment ref="G47" dT="2021-09-28T11:02:46.06" personId="{DF131551-6967-4C7C-92DD-D2205B60402D}" id="{B1BF7FAB-0310-4511-988A-4018CA1451C1}">
    <text>The HGCA benchmark target population is 260plants/m2</text>
  </threadedComment>
  <threadedComment ref="L47" dT="2020-04-23T10:51:20.51" personId="{F461F3E6-CAC1-4D29-A1DF-159D4EA4E729}" id="{7EDC0EB5-951B-436A-9543-3E7574D259AC}">
    <text>40 kg/ha in Feb
100 kg/ha early April
80 kg/ha late April</text>
  </threadedComment>
  <threadedComment ref="N47" dT="2022-05-23T11:57:56.34" personId="{DF131551-6967-4C7C-92DD-D2205B60402D}" id="{C9EC8758-8022-450E-ACEA-2D8F0BF6D0F9}">
    <text>Where Avadex XL is used, use a rate of 5l/ha to give correct prices. This is based on the fact that 15kg/ha of Avadex XL (which is a granular application) costs the same as 5l of Avadex Factor. NB it doesn't give the same rate so don't use this substitute exactly like this in the CFT.</text>
  </threadedComment>
  <threadedComment ref="D48" dT="2020-05-22T10:33:58.12" personId="{8C15C04B-B8BB-4A6F-88C6-9005E49D86EE}" id="{F7F54F51-12FD-47B7-9479-25059F7B1775}">
    <text>SPRING OILSEED RAPE:
most varieties sown now are hybrids, see https://ahdb.org.uk/rl  page 52
SPRING LINSEED:
Nix says spring linseed is harvested end Aug - early Sep</text>
  </threadedComment>
  <threadedComment ref="E48" dT="2020-05-22T10:27:08.47" personId="{8C15C04B-B8BB-4A6F-88C6-9005E49D86EE}" id="{7B6E914E-A16C-4240-823D-226E25EDEBDE}">
    <text>SPRING OILSEED RAPE
(From https://www.agricentre.basf.co.uk/en/Products/InVigor/Spring-Oilseed-Rape-Seed/)
SOWING: Late march or early April are best when soil temperatures are warm enough to give the crop a quick start. The soil should be warm, around 9-10°C, with a minimum soil pH of 6-6.5.
Use a higher seed rate than for WOSR. Drill at around 80 to 90 seeds/m2, aiming to achieve a plant population of around 70 plants/m2.
From (https://www.thescottishfarmer.co.uk/arable/19045582.dsv-says-time-take-fresh-look-spring-osr/), written 30th Jan 2021: "The optimum sowing date for spring oilseed rape is from mid-March to mid-April, with a firm but moist seedbed being the aim.... Ideally, you should be aiming for between 60-80 seeds per m², depending on soil conditions and sowing date."
SPRING LINSEED
The optimum period for drilling linseed is mid March to mid April, but it can still be satisfactorily drilled into May provided there is moisture available. (From https://www.premiumcrops.com/spring-linseed/faqs.html)</text>
  </threadedComment>
  <threadedComment ref="F48" dT="2021-05-10T14:13:43.98" personId="{DF131551-6967-4C7C-92DD-D2205B60402D}" id="{6D619B81-6779-4C40-983E-EBE101343FED}">
    <text>Seed rate for spring linseed would be 52 kg/ha. However, in DSSAT I need to use spring OSR as a proxy.
SPRING OILSEED RAPE:
From here (https://www.fwi.co.uk/arable/tips-for-sowing-spring-oilseed-rape), written in 2013: 
"Knowing the thousand grain weight of seed is one of the most critical points..... Spring varieties have a much lower value than their winter counterparts so it is easy to sow too thick a stand. Aim for 60-80 plants/sq m – use TGW to sow 120-150 seeds/sq m (conventional varieties); 100-120 seeds/sq m (hybrids).... [Although] Simon Kightley, oilseed rape specialist at NIAB TAG, advises slightly higher rates – 150/sq m for conventional and 120 for hybrids."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ext>
  </threadedComment>
  <threadedComment ref="G48" dT="2021-05-10T14:11:18.59" personId="{DF131551-6967-4C7C-92DD-D2205B60402D}" id="{A4A076B1-10FB-4956-AB5A-DFE3B03F6040}">
    <text>Established plant population for spring linseed would be 400 plants/m2. However, in DSSAT I need to use spring OSR as a proxy.</text>
  </threadedComment>
  <threadedComment ref="I48" dT="2020-05-21T13:06:43.08" personId="{8C15C04B-B8BB-4A6F-88C6-9005E49D86EE}" id="{7A5EDD9D-3B0A-46ED-8DDF-124264183892}">
    <text>NB: Stomp Aqua label says that for spring barley (it doesn't mention spring linseed) seed must be covered by a MINIMUM of 3.2cm settled soil. Normal depth for spring linseed drilling is 14-25mm (elsewhere says 1-2cm). Note that this depth isn't ok with Stomp Aqua.</text>
  </threadedComment>
  <threadedComment ref="L48" dT="2021-05-10T14:19:19.09" personId="{DF131551-6967-4C7C-92DD-D2205B60402D}" id="{BC6112DC-F1F6-4574-B581-049A5D9CBEF6}">
    <text>SPRING OILSEED RAPE:
From RB209:
At SNS index = 0 :
light sand soil 120 kg/ha
other mineral soil 150 kg/ha.
Apply all the nitrogen in the seedbed. On light sand soils where the total rate is more than 80 kg N/ha, the dressing should be split, with 50 kg N/ha in the seedbed and the remainder by early May.
From https://www.agricentre.basf.co.uk/en/Products/InVigor/Spring-Oilseed-Rape-Seed/ :
Apply split doses of N between 100kg/ha and 150kg/ha at sowing time and at emergence. 
From https://www.thescottishfarmer.co.uk/arable/19045582.dsv-says-time-take-fresh-look-spring-osr/ (written 30th Jan 2021): "An early application of 80-100kg N/ha is advised soon after sowing and this should be followed by a further 40kg N/ha at stem elongation."
From https://www.fwi.co.uk/arable/tips-for-sowing-spring-oilseed-rape (written in 2013): Apply half of N to seed-bed and other half soon after emergence.
BUT see https://www.teagasc.ie/crops/soil--soil-fertility/crop-n-p-k-advice/oilseed-rape---spring/ :
The first split of N should be applied in late February and the remainder in the first week of April. The first split should be about 30% of the total. It is unlikely that the application of N at sowing time is justified, but if it is used, it should not exceed 40 kg/ha of N. Fertilizer applications should not be combined drilled as this may delay germination.
SPRING LINSEED:
From RB209:
At SNS index = 0 :
light sand soil 80 kg/ha
other mineral soil 100 kg/ha.
Apply all the nitrogen in the seedbed. On light sand soils where the total rate is more than 80 kg N/ha, the dressing should be split, with 50 kg N/ha in the seedbed and the remainder by early May.</text>
  </threadedComment>
  <threadedComment ref="N48" dT="2019-01-17T08:41:47.60" personId="{F461F3E6-CAC1-4D29-A1DF-159D4EA4E729}" id="{BFDDCD1D-C99E-49CB-B44C-8FADDFD4E235}">
    <text>N.B. Stomp Aqua label says that max rate for spring barley (it doesn't mention spring linseed) is 2.9l/ha</text>
  </threadedComment>
  <threadedComment ref="D53" dT="2020-05-22T10:33:58.12" personId="{8C15C04B-B8BB-4A6F-88C6-9005E49D86EE}" id="{A2B963E7-ADDC-2F42-BDC5-4967A9F8F4BD}">
    <text>SPRING OILSEED RAPE:
most varieties sown now are hybrids, see https://ahdb.org.uk/rl  page 52
SPRING LINSEED:
Nix says spring linseed is harvested end Aug - early Sep</text>
  </threadedComment>
  <threadedComment ref="E53" dT="2020-05-22T10:27:08.47" personId="{8C15C04B-B8BB-4A6F-88C6-9005E49D86EE}" id="{258FD2E5-56B0-6F42-AE27-EF040F00D74A}">
    <text>SPRING OILSEED RAPE
(From https://www.agricentre.basf.co.uk/en/Products/InVigor/Spring-Oilseed-Rape-Seed/)
SOWING: Late march or early April are best when soil temperatures are warm enough to give the crop a quick start. The soil should be warm, around 9-10°C, with a minimum soil pH of 6-6.5.
Use a higher seed rate than for WOSR. Drill at around 80 to 90 seeds/m2, aiming to achieve a plant population of around 70 plants/m2.
From (https://www.thescottishfarmer.co.uk/arable/19045582.dsv-says-time-take-fresh-look-spring-osr/), written 30th Jan 2021: "The optimum sowing date for spring oilseed rape is from mid-March to mid-April, with a firm but moist seedbed being the aim.... Ideally, you should be aiming for between 60-80 seeds per m², depending on soil conditions and sowing date."
SPRING LINSEED
The optimum period for drilling linseed is mid March to mid April, but it can still be satisfactorily drilled into May provided there is moisture available. (From https://www.premiumcrops.com/spring-linseed/faqs.html)</text>
  </threadedComment>
  <threadedComment ref="F53" dT="2021-05-10T14:13:43.98" personId="{DF131551-6967-4C7C-92DD-D2205B60402D}" id="{31D6519D-85D5-8C42-8C41-F88ABF355BA2}">
    <text>Seed rate for spring linseed would be 52 kg/ha. However, in DSSAT I need to use spring OSR as a proxy.
SPRING OILSEED RAPE:
From here (https://www.fwi.co.uk/arable/tips-for-sowing-spring-oilseed-rape), written in 2013: 
"Knowing the thousand grain weight of seed is one of the most critical points..... Spring varieties have a much lower value than their winter counterparts so it is easy to sow too thick a stand. Aim for 60-80 plants/sq m – use TGW to sow 120-150 seeds/sq m (conventional varieties); 100-120 seeds/sq m (hybrids).... [Although] Simon Kightley, oilseed rape specialist at NIAB TAG, advises slightly higher rates – 150/sq m for conventional and 120 for hybrids."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ext>
  </threadedComment>
  <threadedComment ref="G53" dT="2021-05-10T14:11:18.59" personId="{DF131551-6967-4C7C-92DD-D2205B60402D}" id="{89EF32CC-F980-B441-BEB0-C5DB01B153DD}">
    <text>Established plant population for spring linseed would be 400 plants/m2. However, in DSSAT I need to use spring OSR as a proxy.</text>
  </threadedComment>
  <threadedComment ref="I53" dT="2020-05-21T13:06:43.08" personId="{8C15C04B-B8BB-4A6F-88C6-9005E49D86EE}" id="{FA078C2E-98ED-6D4A-8831-B08398C5386D}">
    <text>NB: Stomp Aqua label says that for spring barley (it doesn't mention spring linseed) seed must be covered by a MINIMUM of 3.2cm settled soil. Normal depth for spring linseed drilling is 14-25mm (elsewhere says 1-2cm). Note that this depth isn't ok with Stomp Aqua.</text>
  </threadedComment>
  <threadedComment ref="L53" dT="2021-05-10T14:19:19.09" personId="{DF131551-6967-4C7C-92DD-D2205B60402D}" id="{C265776B-CCAF-E841-B6E6-1399AA3464B0}">
    <text>SPRING OILSEED RAPE:
From RB209:
At SNS index = 0 :
light sand soil 120 kg/ha
other mineral soil 150 kg/ha.
Apply all the nitrogen in the seedbed. On light sand soils where the total rate is more than 80 kg N/ha, the dressing should be split, with 50 kg N/ha in the seedbed and the remainder by early May.
From https://www.agricentre.basf.co.uk/en/Products/InVigor/Spring-Oilseed-Rape-Seed/ :
Apply split doses of N between 100kg/ha and 150kg/ha at sowing time and at emergence. 
From https://www.thescottishfarmer.co.uk/arable/19045582.dsv-says-time-take-fresh-look-spring-osr/ (written 30th Jan 2021): "An early application of 80-100kg N/ha is advised soon after sowing and this should be followed by a further 40kg N/ha at stem elongation."
From https://www.fwi.co.uk/arable/tips-for-sowing-spring-oilseed-rape (written in 2013): Apply half of N to seed-bed and other half soon after emergence.
BUT see https://www.teagasc.ie/crops/soil--soil-fertility/crop-n-p-k-advice/oilseed-rape---spring/ :
The first split of N should be applied in late February and the remainder in the first week of April. The first split should be about 30% of the total. It is unlikely that the application of N at sowing time is justified, but if it is used, it should not exceed 40 kg/ha of N. Fertilizer applications should not be combined drilled as this may delay germination.
SPRING LINSEED:
From RB209:
At SNS index = 0 :
light sand soil 80 kg/ha
other mineral soil 100 kg/ha.
Apply all the nitrogen in the seedbed. On light sand soils where the total rate is more than 80 kg N/ha, the dressing should be split, with 50 kg N/ha in the seedbed and the remainder by early May.</text>
  </threadedComment>
  <threadedComment ref="N53" dT="2019-01-17T08:41:47.60" personId="{F461F3E6-CAC1-4D29-A1DF-159D4EA4E729}" id="{56B4D0E4-1A65-944A-BF68-13B8EC01184F}">
    <text>N.B. Stomp Aqua label says that max rate for spring barley (it doesn't mention spring linseed) is 2.9l/ha</text>
  </threadedComment>
  <threadedComment ref="D54" dT="2021-09-27T17:08:01.58" personId="{DF131551-6967-4C7C-92DD-D2205B60402D}" id="{2E590445-A10B-4BE7-ADA1-26F871CAE788}">
    <text>Assume these are Large Blues - i.e. used for feed.
From https://www.pgro.org/downloads/PGRO-AGRONOMY-GUIDE-2017.pdf:
Large Blues: Seed coat blue/green, smooth, large and round. In addition to the animal compounding market, large blue varieties can be sold for micronising and for human consumption for export or UK packet sales. The micronising process produces a high protein feed for use in certain dried animal rations and pet foods. Breeding programmes are now producing a number of high yielding large blue varieties with different agronomic
characteristics suited to a range of soil types</text>
  </threadedComment>
  <threadedComment ref="E54" dT="2020-05-26T07:19:49.92" personId="{8C15C04B-B8BB-4A6F-88C6-9005E49D86EE}" id="{75C9AD9F-6FCC-49EF-8B7A-BA2D8B598755}">
    <text>From https://www.agrii.co.uk/blog/peas-please/ 
"...drill from early March to late April as soon as a decent seedbed can be created on ground free from compaction."
"You can drill them any time from the end of February through ‘til May"</text>
  </threadedComment>
  <threadedComment ref="F54" dT="2020-05-26T07:23:06.04" personId="{8C15C04B-B8BB-4A6F-88C6-9005E49D86EE}" id="{09A45ADB-C2E8-469F-A4BC-085954E67535}">
    <text>From https://www.agrii.co.uk/blog/peas-please/ 
"bearing in mind that field losses in March can be double those from later sowings"</text>
  </threadedComment>
  <threadedComment ref="G54" dT="2020-09-24T15:50:51.59" personId="{DF131551-6967-4C7C-92DD-D2205B60402D}" id="{31FF2B23-8AE4-42E7-B4B4-8B945DD06D84}">
    <text>https://www.fwi.co.uk/arable/pulses/how-to-hit-quality-specs-with-marrowfat-peas
The recommended seed rate [for marrowfat peas] is 65 seeds/sq m, but Mr Harrison drills at 72 seeds/sq m to ensure the pea crop covers the ground, as the farm is in a particularly dry area.</text>
  </threadedComment>
  <threadedComment ref="F55" dT="2021-09-28T10:59:47.12" personId="{DF131551-6967-4C7C-92DD-D2205B60402D}" id="{C3A97E14-EF99-48C2-9CD2-5CD60A123041}">
    <text>Farmers specified 200 kg/ha for heavy soils. Use the same here.
For a target plant pop of 260 plants/m2, where TGW = 50 g/1000 seeds, germination = 80% and field losses = 20%, then 200 kg/ha (which is approx 400 seeds/m2) is sufficient.</text>
  </threadedComment>
  <threadedComment ref="G55" dT="2021-09-28T11:02:46.06" personId="{DF131551-6967-4C7C-92DD-D2205B60402D}" id="{2B6A8E1C-F825-4B6E-95DA-B4F342CE5234}">
    <text>The HGCA benchmark target population is 260plants/m2</text>
  </threadedComment>
  <threadedComment ref="L55" dT="2020-04-23T17:50:36.73" personId="{F461F3E6-CAC1-4D29-A1DF-159D4EA4E729}" id="{C92FC2B5-9D07-49BF-97CD-63ECCB3AF921}">
    <text>40 kg/ha in Feb
100 kg/ha early April
80 kg/ha late April</text>
  </threadedComment>
  <threadedComment ref="N55" dT="2022-05-23T11:57:56.34" personId="{DF131551-6967-4C7C-92DD-D2205B60402D}" id="{55DDD08A-CDF4-424C-8BEF-305BB8FE52BC}">
    <text>Where Avadex XL is used, use a rate of 5l/ha to give correct prices. This is based on the fact that 15kg/ha of Avadex XL (which is a granular application) costs the same as 5l of Avadex Factor. NB it doesn't give the same rate so don't use this substitute exactly like this in the CFT.</text>
  </threadedComment>
  <threadedComment ref="E56" dT="2020-06-01T10:01:45.51" personId="{8C15C04B-B8BB-4A6F-88C6-9005E49D86EE}" id="{350AA90B-1B1F-464B-BAE7-50BD6D8A76B8}">
    <text>Optimal sowing is mid-March-mid April (https://www.kws.com/gb/en/consulting/sowing/sowing-sugarbeet/), although others say March (https://www.fwi.co.uk/arable/sugar-beet/tips-on-establishing-high-yielding-sugar-beet-crops)
.
Soil needs to be dry and warm for drilling - better to wait until later in March or the start of April if necessary. 
From Farmers Weekly (https://www.fwi.co.uk/machinery/time-to-replace-ageing-beet-drills):
Ideally beet drilling should start as near as possible to 1st March once weather and soil conditions are right.</text>
  </threadedComment>
  <threadedComment ref="F56" dT="2021-10-07T16:12:37.35" personId="{DF131551-6967-4C7C-92DD-D2205B60402D}" id="{1421469E-3594-4A92-8E34-BAC1F3C5D7E6}">
    <text>NB this is 1.25 units per ha</text>
  </threadedComment>
  <threadedComment ref="G56" dT="2020-06-01T09:52:53.48" personId="{8C15C04B-B8BB-4A6F-88C6-9005E49D86EE}" id="{99771812-38FA-44C8-A4F5-3C28B903D295}">
    <text>i.e. aiming for 100,000 plants/ha
To achieve maximum sugar yields, you should aim for a plant density of 80,000 to 100,000 plants/ha to harvest. 100,000 is best.
From Farmers Weekly:
Accurate drilling and good establishment of between 80,000 and 100,000 plants/ha are vital foundations for good yields, points out Mr Ecclestone. Seed germination has improved dramatically in recent years and the UK’s 3600 sugar beet growers can expect to get an 80% or more establishment rate from a seed rate of 1.1-1.2 units/ha.
They go on to give an average UK yield of 66.5t/ha.</text>
  </threadedComment>
  <threadedComment ref="J56" dT="2020-06-01T10:02:11.93" personId="{8C15C04B-B8BB-4A6F-88C6-9005E49D86EE}" id="{3E7775CB-8A77-4A38-87BE-9D74AF58C0CA}">
    <text>From Farmers Weekly (https://www.fwi.co.uk/machinery/time-to-replace-ageing-beet-drills): If you’re just drilling beet, a mechanical drill is probably the best and lowest-cost option. If other seeds are also being drilled, then a pneumatic drill gives a wider choice of seeding discs, which are cheaper than cell wheels on a mechanical drill. However performance tests by British Sugar have shown that pneumatic drills are not as accurate as mechanical ones.</text>
  </threadedComment>
  <threadedComment ref="L56" dT="2020-05-26T15:03:24.69" personId="{8C15C04B-B8BB-4A6F-88C6-9005E49D86EE}" id="{264366D9-3475-41C9-ACE1-6252681F3F05}">
    <text>Farmers said 'applied after drilling'.
From RB209 (2020) :
Nitrogen fertilisers should be
applied in spring: 30–40 kg/ha of the total N required immediately after drilling and the remainder when all the beet seedlings have emerged.</text>
  </threadedComment>
  <threadedComment ref="N56" dT="2020-04-23T17:32:57.49" personId="{F461F3E6-CAC1-4D29-A1DF-159D4EA4E729}" id="{B88BFE41-F030-4FD4-97C7-98EEB01C4EA3}">
    <text>Paul Drinkwater said he does 3 applicns of Betanal maxxPro on light soils (2 on heavy soils, plus a pre-em of Pyramin (chloridazon) on heavy soils). He doesn't bother with a pre-em on light soils.
Betanal maxxPro
47 g/L (4.48 % w/w) desmedipham,
75 g/L (7.23 % w/w) ethofumesate,
27 g/L (2.56 % w/w) lenacil and
60 g/L (5.73 % w/w) phenmedipham
Dosage:
Max indiv dose 1.5l/ha
Max total dose per crop 4.5l/ha
The maximum total dose must not exceed 1.0 kg ethofumesate per hectare in any three year period.
Goltix
700 g/l (58.3% w/w) metamitron
Max indiv dose 2 l/ha
Max total dose 5 l/ha,</text>
  </threadedComment>
  <threadedComment ref="E57" dT="2020-05-21T11:40:00.04" personId="{8C15C04B-B8BB-4A6F-88C6-9005E49D86EE}" id="{322BEBDE-065B-4339-904E-82C878F89FA8}">
    <text>optimum drilling for spring oats is March</text>
  </threadedComment>
  <threadedComment ref="L57" dT="2021-10-19T15:24:50.71" personId="{DF131551-6967-4C7C-92DD-D2205B60402D}" id="{12430322-4311-4ADA-8D50-F88A13630602}">
    <text>RB209 says for crops drilled from March onwards, it's all applied in the seedbed</text>
  </threadedComment>
  <threadedComment ref="F58" dT="2021-09-28T10:59:47.12" personId="{DF131551-6967-4C7C-92DD-D2205B60402D}" id="{B95F984F-FCBE-453B-B5EB-8F3E5378927A}">
    <text>Farmers specified 200 kg/ha for heavy soils. Use the same here.
For a target plant pop of 260 plants/m2, where TGW = 50 g/1000 seeds, germination = 80% and field losses = 20%, then 200 kg/ha (which is approx 400 seeds/m2) is sufficient.</text>
  </threadedComment>
  <threadedComment ref="G58" dT="2021-09-28T11:02:46.06" personId="{DF131551-6967-4C7C-92DD-D2205B60402D}" id="{F79B02AD-F360-4BB0-9768-68FD2CBC5C42}">
    <text>The HGCA benchmark target population is 260plants/m2</text>
  </threadedComment>
  <threadedComment ref="J58" dT="2020-05-26T13:36:42.55" personId="{8C15C04B-B8BB-4A6F-88C6-9005E49D86EE}" id="{A1C07016-440D-4F69-AA8B-56BBED92C105}">
    <text>NB power harrow probably not necessary on light soils so I've specified roller harrow instead. In the CFT a power harrow and a roller harrow will both be 'roller harrow'.</text>
  </threadedComment>
  <threadedComment ref="L58" dT="2020-04-23T17:50:42.96" personId="{F461F3E6-CAC1-4D29-A1DF-159D4EA4E729}" id="{97F88C2A-2458-4216-AF4F-61CA810C96E5}">
    <text>40 kg/ha in Feb
100 kg/ha early April
80 kg/ha late April</text>
  </threadedComment>
  <threadedComment ref="N58" dT="2022-05-23T12:16:27.46" personId="{DF131551-6967-4C7C-92DD-D2205B60402D}" id="{5CB54AAC-38E9-4BC1-9AC4-4137DD793404}">
    <text>Where Avadex XL is used, use a rate of 5l/ha to give correct prices. This is based on the fact that 15kg/ha of Avadex XL (which is a granular application) costs the same as 5l of Avadex Factor. NB it doesn't give the same rate so don't use this substitute exactly like this in the CFT.</text>
  </threadedComment>
</ThreadedComments>
</file>

<file path=xl/threadedComments/threadedComment4.xml><?xml version="1.0" encoding="utf-8"?>
<ThreadedComments xmlns="http://schemas.microsoft.com/office/spreadsheetml/2018/threadedcomments" xmlns:x="http://schemas.openxmlformats.org/spreadsheetml/2006/main">
  <threadedComment ref="F13" dT="2020-02-21T10:53:26.53" personId="{F461F3E6-CAC1-4D29-A1DF-159D4EA4E729}" id="{B2D0C275-34B8-4F23-9F7A-84D19A05C2C0}">
    <text>for a target plant pop of 260 plants/m2, where TGW = 50 g/1000 seeds, germination = 80% and field losses = 20%, then 200 kg/ha (which is approx 400 seeds/m2) is sufficient.</text>
  </threadedComment>
  <threadedComment ref="G13" dT="2021-09-28T15:49:11.41" personId="{DF131551-6967-4C7C-92DD-D2205B60402D}" id="{9CAFE819-8190-49C5-A91D-39E4ED01797B}">
    <text>The HGCA benchmark target population is 260 plants/m2.</text>
  </threadedComment>
  <threadedComment ref="L13" dT="2021-04-19T11:39:26.81" personId="{DF131551-6967-4C7C-92DD-D2205B60402D}" id="{BA44FB32-5430-4999-852E-2324E8D13A5F}">
    <text>230kg[N]/ha total:
40 kg/ha mid-Feb to mid-March
95 kg/ha early April
95 kg/ha late April</text>
  </threadedComment>
  <threadedComment ref="N13" dT="2022-05-23T12:29:41.02" personId="{DF131551-6967-4C7C-92DD-D2205B60402D}" id="{D4A3EF09-4A08-4EED-AC72-2D3FB280308B}">
    <text>Where Avadex XL is used, use a rate of 5l/ha to give correct prices. This is based on the fact that 15kg/ha of Avadex XL (which is a granular application) costs the same as 5l of Avadex Factor. NB it doesn't give the same rate so don't use this substitute exactly like this in the CFT.</text>
  </threadedComment>
  <threadedComment ref="L14" dT="2021-10-19T15:34:26.35" personId="{DF131551-6967-4C7C-92DD-D2205B60402D}" id="{14B283B4-6C9D-404E-9135-8DFE3AFF1675}">
    <text>Avg winter barley yield from Nix 2019 is 7.4t/ha. RB209 says that where yields are expected to be above 6.5t/ha, add 10kg[N]/ha for each 0.5t/ha additional yield.
Recommended amount for medium soils at SNS=1 is 170 kg[N]/ha so add another 20kg[N]/ha = 190 kg[N]/ha. 
For amounts between 100 and 200 kg N/ha:
Split the dressing, with half during late tillering in mid-February/early
March and half at GS30–31
95 kg/ha mid-Feb/early March
95 kg/ha at GS30-31 (early/mid April)</text>
  </threadedComment>
  <threadedComment ref="E15" dT="2020-05-26T09:02:32.37" personId="{8C15C04B-B8BB-4A6F-88C6-9005E49D86EE}" id="{575F8581-692E-4720-A3B8-89F052E1F216}">
    <text>From https://www.pgro.org/downloads/PGRO-AGRONOMY-GUIDE-2017.pdf
"Spring beans are best drilled as early as possible from late February onwards provided soil conditions are satisfactory."</text>
  </threadedComment>
  <threadedComment ref="F16" dT="2021-09-28T15:46:20.79" personId="{DF131551-6967-4C7C-92DD-D2205B60402D}" id="{0D4F2C9C-3DF4-4711-9479-3758E30B0363}">
    <text>for a target plant pop of 260 plants/m2, where TGW = 50 g/1000 seeds, germination = 80% and field losses = 20%, then 200 kg/ha (= 325 seeds/m2) is sufficient.</text>
  </threadedComment>
  <threadedComment ref="G16" dT="2021-09-28T15:49:11.41" personId="{DF131551-6967-4C7C-92DD-D2205B60402D}" id="{77B5D724-4F22-4015-AC5C-3386FCCF77EF}">
    <text>The HGCA benchmark target population is 260 plants/m2.</text>
  </threadedComment>
  <threadedComment ref="L16" dT="2021-04-19T11:39:26.81" personId="{DF131551-6967-4C7C-92DD-D2205B60402D}" id="{7427F640-D5A9-4C4D-8B89-3FA27E0EC906}">
    <text>230kg[N]/ha total:
40 kg/ha mid-Feb to mid-March
95 kg/ha early April
95 kg/ha late April</text>
  </threadedComment>
  <threadedComment ref="N16" dT="2022-05-23T12:29:18.72" personId="{DF131551-6967-4C7C-92DD-D2205B60402D}" id="{E4EA3114-61ED-4C26-B0C4-1C559E1F92BB}">
    <text>Where Avadex XL is used, use a rate of 5l/ha to give correct prices. This is based on the fact that 15kg/ha of Avadex XL (which is a granular application) costs the same as 5l of Avadex Factor. NB it doesn't give the same rate so don't use this substitute exactly like this in the CFT.</text>
  </threadedComment>
  <threadedComment ref="L17" dT="2021-10-19T15:34:26.35" personId="{DF131551-6967-4C7C-92DD-D2205B60402D}" id="{F76C60E5-CFE6-4570-AC01-5E570E3075DE}">
    <text>Avg winter barley yield from Nix 2019 is 7.4t/ha. RB209 says that where yields are expected to be above 6.5t/ha, add 10kg[N]/ha for each 0.5t/ha additional yield.
Recommended amount is 170 kg[N]/ha so add another 20kg[N]/ha = 190 kg[N]/ha. 
For amounts between 100 and 200 kg N/ha:
Split the dressing, with half during late tillering in mid-February/early
March and half at GS30–31
95 kg/ha mid-Feb/early March
95 kg/ha at GS30-31 (early/mid April)</text>
  </threadedComment>
  <threadedComment ref="F23" dT="2021-09-28T15:46:20.79" personId="{DF131551-6967-4C7C-92DD-D2205B60402D}" id="{88EC8FE3-9F9F-4495-91C7-F46CCE0421AE}">
    <text>for a target plant pop of 260 plants/m2, where TGW = 50 g/1000 seeds, germination = 80% and field losses = 20%, then 200 kg/ha (= 325 seeds/m2) is sufficient.</text>
  </threadedComment>
  <threadedComment ref="G23" dT="2021-09-28T15:49:11.41" personId="{DF131551-6967-4C7C-92DD-D2205B60402D}" id="{8878FCDE-5EE3-4A41-8D40-56D7AABAA428}">
    <text>The HGCA benchmark target population is 260 plants/m2.</text>
  </threadedComment>
  <threadedComment ref="L23" dT="2021-04-19T11:39:26.81" personId="{DF131551-6967-4C7C-92DD-D2205B60402D}" id="{D7113565-4FF8-47A2-A2DC-E4DF961E1455}">
    <text>230kg[N]/ha total:
40 kg/ha mid-Feb to mid-March
95 kg/ha early April
95 kg/ha late April</text>
  </threadedComment>
  <threadedComment ref="N23" dT="2022-05-23T12:29:41.02" personId="{DF131551-6967-4C7C-92DD-D2205B60402D}" id="{552F4F41-A470-4EDB-B68A-E224D49B552B}">
    <text>Where Avadex XL is used, use a rate of 5l/ha to give correct prices. This is based on the fact that 15kg/ha of Avadex XL (which is a granular application) costs the same as 5l of Avadex Factor. NB it doesn't give the same rate so don't use this substitute exactly like this in the CFT.</text>
  </threadedComment>
  <threadedComment ref="L24" dT="2021-10-19T15:34:26.35" personId="{DF131551-6967-4C7C-92DD-D2205B60402D}" id="{510AF94B-8CCC-4E17-B9B3-272E5DDCC320}">
    <text>Avg winter barley yield from Nix 2019 is 7.4t/ha. RB209 says that where yields are expected to be above 6.5t/ha, add 10kg[N]/ha for each 0.5t/ha additional yield.
Recommended amount is 170 kg[N]/ha so add another 20kg[N]/ha = 190 kg[N]/ha. 
For amounts between 100 and 200 kg N/ha:
Split the dressing, with half during late tillering in mid-February/early
March and half at GS30–31
95 kg/ha mid-Feb/early March
95 kg/ha at GS30-31 (early/mid April)</text>
  </threadedComment>
  <threadedComment ref="F26" dT="2021-09-28T15:46:20.79" personId="{DF131551-6967-4C7C-92DD-D2205B60402D}" id="{4E331D9A-0E18-4C1A-B72E-558CF59E512D}">
    <text>for a target plant pop of 260 plants/m2, where TGW = 50 g/1000 seeds, germination = 80% and field losses = 20%, then 200 kg/ha (= 325 seeds/m2) is sufficient.</text>
  </threadedComment>
  <threadedComment ref="G26" dT="2021-09-28T15:49:11.41" personId="{DF131551-6967-4C7C-92DD-D2205B60402D}" id="{6EE415DC-7B11-4BF8-92E0-458C137AF65C}">
    <text>The HGCA benchmark target population is 260 plants/m2.</text>
  </threadedComment>
  <threadedComment ref="L26" dT="2021-04-19T11:39:26.81" personId="{DF131551-6967-4C7C-92DD-D2205B60402D}" id="{EA8B93B8-5AD1-4188-A076-DD4D8ADB96FE}">
    <text>230kg[N]/ha total:
40 kg/ha mid-Feb to mid-March
95 kg/ha early April
95 kg/ha late April</text>
  </threadedComment>
  <threadedComment ref="N26" dT="2022-05-23T12:29:18.72" personId="{DF131551-6967-4C7C-92DD-D2205B60402D}" id="{2B399E0D-5717-4DCC-820A-3B1183D4B041}">
    <text>Where Avadex XL is used, use a rate of 5l/ha to give correct prices. This is based on the fact that 15kg/ha of Avadex XL (which is a granular application) costs the same as 5l of Avadex Factor. NB it doesn't give the same rate so don't use this substitute exactly like this in the CFT.</text>
  </threadedComment>
  <threadedComment ref="L27" dT="2021-10-19T15:34:26.35" personId="{DF131551-6967-4C7C-92DD-D2205B60402D}" id="{E09A746D-CDAB-47BC-A2C2-4BE01D6A4331}">
    <text>Avg winter barley yield from Nix 2019 is 7.4t/ha. RB209 says that where yields are expected to be above 6.5t/ha, add 10kg[N]/ha for each 0.5t/ha additional yield.
Recommended amount is 170 kg[N]/ha so add another 20kg[N]/ha = 190 kg[N]/ha. 
For amounts between 100 and 200 kg N/ha:
Split the dressing, with half during late tillering in mid-February/early
March and half at GS30–31
95 kg/ha mid-Feb/early March
95 kg/ha at GS30-31 (early/mid April)</text>
  </threadedComment>
  <threadedComment ref="D33" dT="2020-02-25T11:13:58.50" personId="{F461F3E6-CAC1-4D29-A1DF-159D4EA4E729}" id="{7A019DC2-C333-4E43-8166-A5D827D2CFC0}">
    <text>They specified to leave straw. Chop and spread</text>
  </threadedComment>
  <threadedComment ref="F33" dT="2021-09-28T15:46:20.79" personId="{DF131551-6967-4C7C-92DD-D2205B60402D}" id="{D0A99C4A-9296-41F9-815E-E6C3F2CB45CB}">
    <text>for a target plant pop of 260 plants/m2, where TGW = 50 g/1000 seeds, germination = 80% and field losses = 20%, then 200 kg/ha (= 325 seeds/m2) is sufficient.</text>
  </threadedComment>
  <threadedComment ref="G33" dT="2021-09-28T15:49:11.41" personId="{DF131551-6967-4C7C-92DD-D2205B60402D}" id="{FAC41419-ACED-4B97-AAA7-37D25CEF22EA}">
    <text>The HGCA benchmark target population is 260 plants/m2.</text>
  </threadedComment>
  <threadedComment ref="L33" dT="2021-04-19T11:39:26.81" personId="{DF131551-6967-4C7C-92DD-D2205B60402D}" id="{3157B686-BF94-4BE2-B7D8-70BD7F8F4738}">
    <text>Farmers said 'normal' fertiliser.
230kg[N]/ha total:
40 kg/ha mid-Feb to mid-March
95 kg/ha early April
95 kg/ha late April</text>
  </threadedComment>
  <threadedComment ref="D34" dT="2021-02-26T14:30:18.94" personId="{DF131551-6967-4C7C-92DD-D2205B60402D}" id="{739D43A3-A71A-46B4-A9FE-8D742D86737E}">
    <text>Assume all spring barley is for malting. I've used two malting varieties to get coefs for DSSAT.
AHDB barley growth guide 2018: 
Spring barley is typically sown from December until late April.</text>
  </threadedComment>
  <threadedComment ref="J34" dT="2020-02-24T15:58:01.41" personId="{F461F3E6-CAC1-4D29-A1DF-159D4EA4E729}" id="{ADDC6963-2DAA-4536-963B-0001CC8B295B}">
    <text>5 cm</text>
  </threadedComment>
  <threadedComment ref="L34" dT="2021-10-19T14:18:34.08" personId="{DF131551-6967-4C7C-92DD-D2205B60402D}" id="{7C17BDD2-20DF-4FCB-AE78-5FAF07CA72B5}">
    <text>Farmers said 'normal' fertiliser.
Apply it all in the seedbed.</text>
  </threadedComment>
  <threadedComment ref="F35" dT="2021-02-26T14:44:16.73" personId="{DF131551-6967-4C7C-92DD-D2205B60402D}" id="{4B35080F-D419-48F4-8C3B-10BDE8D88353}">
    <text>TGW for SY Harnass = 4.65g (from Claire Kiss, Syngenta, who provided the trials data).</text>
  </threadedComment>
  <threadedComment ref="L35" dT="2021-10-19T15:09:36.22" personId="{DF131551-6967-4C7C-92DD-D2205B60402D}" id="{6CE614E1-3C19-46D1-B473-1317C6E93653}">
    <text>30kg/ha at drilling - 30th Aug
95ka/ha late Feb/early March - 1st March
95 kg/ha early April - 1st April</text>
  </threadedComment>
  <threadedComment ref="D36" dT="2021-10-11T10:45:15.64" personId="{DF131551-6967-4C7C-92DD-D2205B60402D}" id="{3330E17D-2A89-4745-B2EC-DF6667B4FFC8}">
    <text>These farmers only gave a 3 year rotation. For year 4 they said "Crop: depends…. If blackgrass is under control then WW as usual, but don’t plough. This is preferred option, else back to Spring Barley. ". So assuming that BG is OK, just repeat the first 3 years specified.
Assume all spring barley is for malting. I've used two malting varieties to get coefs for DSSAT.
AHDB barley growth guide 2018: 
Spring barley is typically sown from December until late April.</text>
  </threadedComment>
  <threadedComment ref="F36" dT="2021-09-28T15:46:20.79" personId="{DF131551-6967-4C7C-92DD-D2205B60402D}" id="{BBD16872-50D9-4F18-A19C-4912BF4F4CD7}">
    <text>for a target plant pop of 260 plants/m2, where TGW = 50 g/1000 seeds, germination = 80% and field losses = 20%, then 200 kg/ha (= 325 seeds/m2) is sufficient.</text>
  </threadedComment>
  <threadedComment ref="G36" dT="2021-09-28T15:49:11.41" personId="{DF131551-6967-4C7C-92DD-D2205B60402D}" id="{F3093339-A350-4063-A6DF-57DF384EA78E}">
    <text>The HGCA benchmark target population is 260 plants/m2.</text>
  </threadedComment>
  <threadedComment ref="L36" dT="2021-04-19T11:39:26.81" personId="{DF131551-6967-4C7C-92DD-D2205B60402D}" id="{FBC23256-B5F2-49B9-9D8D-61BAE9666D4E}">
    <text>Farmers said 'normal' fertiliser.
230kg[N]/ha total:
40 kg/ha mid-Feb to mid-March
95 kg/ha early April
95 kg/ha late April</text>
  </threadedComment>
  <threadedComment ref="D37" dT="2021-02-26T14:30:46.37" personId="{DF131551-6967-4C7C-92DD-D2205B60402D}" id="{FBD5CBC1-7878-496A-9A5B-B7838F2E8503}">
    <text>These farmers only gave a 3 year rotation. For year 4 they said "Crop: depends…. If blackgrass is under control then WW as usual, but don’t plough. This is preferred option, else back to Spring Barley. ". So assuming that BG is OK, just repeat the first 3 years specified.
Assume all spring barley is for malting. I've used two malting varieties to get coefs for DSSAT.
AHDB barley growth guide 2018: 
Spring barley is typically sown from December until late April.</text>
  </threadedComment>
  <threadedComment ref="F37" dT="2024-05-09T15:33:59.88" personId="{852C7343-D9CD-3943-BD05-44075D8631EC}" id="{8EC17B78-ED6A-4E4A-8028-EAE56EF822FE}">
    <text>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ext>
  </threadedComment>
  <threadedComment ref="L37" dT="2021-10-19T14:18:34.08" personId="{DF131551-6967-4C7C-92DD-D2205B60402D}" id="{01198239-1826-4916-BE9F-5A4B825D0F4C}">
    <text>Farmers said 'normal' fertiliser.
Apply it all in the seedbed.</text>
  </threadedComment>
  <threadedComment ref="D38" dT="2021-10-11T10:46:19.50" personId="{DF131551-6967-4C7C-92DD-D2205B60402D}" id="{DF0AD6A7-B075-4283-BB44-E42A9356E2C7}">
    <text>These farmers only gave a 3 year rotation. For year 4 they said "Crop: depends…. If blackgrass is under control then WW as usual, but don’t plough. This is preferred option, else back to Spring Barley. ". So assuming that BG is OK, just repeat the first 3 years specified.</text>
  </threadedComment>
  <threadedComment ref="L38" dT="2021-10-19T15:47:11.13" personId="{DF131551-6967-4C7C-92DD-D2205B60402D}" id="{C2F52074-30EC-4B3C-A23F-E03164B1CA87}">
    <text>30kg/ha at drilling - 30th Aug
95ka/ha late Feb/early March - 1st March
95 kg/ha early April - 1st April</text>
  </threadedComment>
  <threadedComment ref="F43" dT="2021-09-28T15:46:20.79" personId="{DF131551-6967-4C7C-92DD-D2205B60402D}" id="{5C23D46D-C600-4394-8512-1B6005A7EDD8}">
    <text>for a target plant pop of 260 plants/m2, where TGW = 50 g/1000 seeds, germination = 80% and field losses = 20%, then 200 kg/ha (= 325 seeds/m2) is sufficient.</text>
  </threadedComment>
  <threadedComment ref="G43" dT="2021-09-28T15:49:11.41" personId="{DF131551-6967-4C7C-92DD-D2205B60402D}" id="{045E3302-CA0A-470D-86EE-AF6743C4B09F}">
    <text>The HGCA benchmark target population is 260 plants/m2.</text>
  </threadedComment>
  <threadedComment ref="L43" dT="2021-10-19T15:47:39.03" personId="{DF131551-6967-4C7C-92DD-D2205B60402D}" id="{E559443C-3262-438E-96DE-E99AA7D2D9D1}">
    <text>Farmers specified 240 kg[N]/ha
40 kg/ha end Feb, 
100 kg/ha early April, 
100 kg/ha late April</text>
  </threadedComment>
  <threadedComment ref="G44" dT="2020-06-29T10:17:08.87" personId="{8C15C04B-B8BB-4A6F-88C6-9005E49D86EE}" id="{4A819BAD-583E-4F2A-96E1-7605BC28A6C5}">
    <text>PGRO Agronomy guide says that typical final target plant population for all varieties of spring beans, at typical growth (as opposed to vigorous growth) is 50-55 plants/m2</text>
  </threadedComment>
  <threadedComment ref="F45" dT="2021-09-28T15:46:20.79" personId="{DF131551-6967-4C7C-92DD-D2205B60402D}" id="{96597E62-2EF3-46A2-8263-364818F2140D}">
    <text>for a target plant pop of 260 plants/m2, where TGW = 50 g/1000 seeds, germination = 80% and field losses = 20%, then 200 kg/ha (= 325 seeds/m2) is sufficient.</text>
  </threadedComment>
  <threadedComment ref="G45" dT="2021-09-28T15:49:11.41" personId="{DF131551-6967-4C7C-92DD-D2205B60402D}" id="{FF7B4CDE-47D4-46F5-9D62-F35D5A957905}">
    <text>The HGCA benchmark target population is 260 plants/m2.</text>
  </threadedComment>
  <threadedComment ref="L45" dT="2021-10-19T15:47:39.03" personId="{DF131551-6967-4C7C-92DD-D2205B60402D}" id="{806015C2-0C6F-4CEC-84FB-C051CBCDE926}">
    <text>Farmers specified 240 kg[N]/ha
40 kg/ha end Feb, 
100 kg/ha early April, 
100 kg/ha late April</text>
  </threadedComment>
  <threadedComment ref="F46" dT="2021-09-29T09:33:04.86" personId="{DF131551-6967-4C7C-92DD-D2205B60402D}" id="{605296EA-CABB-4853-AAE8-58491735E186}">
    <text>Farmer on forum said on 29th Oct 2019 about conventional winter barley seedrate "450 seeds/m2+ which will be 250 kg/ha, assuming it's not hybrid.......If a September rate is 200 seeds/m2 you’d want to be close to 300 now IMO."</text>
  </threadedComment>
  <threadedComment ref="J46" dT="2020-05-26T13:43:16.82" personId="{8C15C04B-B8BB-4A6F-88C6-9005E49D86EE}" id="{16450D58-15C1-4F84-ADD3-4BEC60547729}">
    <text>Farmers said 'min till' but as they've disced I'm specifying light cultivation. I'm assuming a direct drill here, too.</text>
  </threadedComment>
  <threadedComment ref="L46" dT="2021-10-19T15:48:33.27" personId="{DF131551-6967-4C7C-92DD-D2205B60402D}" id="{CAD8A6A6-67B0-4339-A8FA-3CB6D30E9A0D}">
    <text>Farmers specified 200 kg[N]/ha
66 kg/ha (1/3) mid Feb
134 kg/ha (2/3) late March</text>
  </threadedComment>
  <threadedComment ref="N46" dT="2022-05-23T12:24:20.48" personId="{DF131551-6967-4C7C-92DD-D2205B60402D}" id="{76DB0116-76E8-4F37-9A38-36E6D16F80E3}">
    <text>Where Avadex XL is used, use a rate of 5l/ha to give correct prices. This is based on the fact that 15kg/ha of Avadex XL (which is a granular application) costs the same as 5l of Avadex Factor. NB it doesn't give the same rate so don't use this substitute exactly like this in the CFT.</text>
  </threadedComment>
  <threadedComment ref="E47" dT="2020-09-21T15:37:57.51" personId="{DF131551-6967-4C7C-92DD-D2205B60402D}" id="{A96FBA91-8FAD-4AA6-BE5D-BCD4DD29260E}">
    <text>Farmers specified 'first half August' but also specified 2 stale seedbeds. This is obvs not possible so I've got rid of the stale seedbeds.</text>
  </threadedComment>
  <threadedComment ref="J47" dT="2020-09-29T08:52:39.08" personId="{DF131551-6967-4C7C-92DD-D2205B60402D}" id="{D1FC9927-341D-487C-A759-88CDE01ED04E}">
    <text>Farmers said to disc stale seedbed 50mm but as there's no stale seedbed I'm getting rid of the disc.</text>
  </threadedComment>
  <threadedComment ref="L47" dT="2021-10-19T15:49:14.14" personId="{DF131551-6967-4C7C-92DD-D2205B60402D}" id="{56967F42-3A93-4BBA-9D9E-5C52FAE7B457}">
    <text>Farmers specified 180 kg[N]/ha
30kg/ha at drilling
75ka/ha late Feb/early March - 1st March
75 kg/ha early April - 1st April</text>
  </threadedComment>
  <threadedComment ref="N47" dT="2020-06-02T08:21:31.73" personId="{8C15C04B-B8BB-4A6F-88C6-9005E49D86EE}" id="{D36046D7-D93A-42B8-9834-CA926A16B1B5}">
    <text>The farmers specified 2 stale seedbeds and yet also specified planting mid August. Paper version confirms this is what they specified. I've changed this to get rid of the stale seedbeds.</text>
  </threadedComment>
  <threadedComment ref="F48" dT="2021-09-28T15:46:20.79" personId="{DF131551-6967-4C7C-92DD-D2205B60402D}" id="{4CA7EAC7-77ED-4AD0-A9AF-70756FC97839}">
    <text>for a target plant pop of 260 plants/m2, where TGW = 50 g/1000 seeds, germination = 80% and field losses = 20%, then 200 kg/ha (= 325 seeds/m2) is sufficient.</text>
  </threadedComment>
  <threadedComment ref="G48" dT="2021-09-28T15:49:11.41" personId="{DF131551-6967-4C7C-92DD-D2205B60402D}" id="{195042A9-7D3C-4F77-B902-2F077469DC31}">
    <text>The HGCA benchmark target population is 260 plants/m2.</text>
  </threadedComment>
  <threadedComment ref="L48" dT="2021-10-19T15:49:26.59" personId="{DF131551-6967-4C7C-92DD-D2205B60402D}" id="{E5958EB1-5F14-4282-A543-86B82B92FE68}">
    <text>Farmers specified 240 kg[N]/ha
40 kg/ha end Feb, 
100 kg/ha early April, 
100 kg/ha late April</text>
  </threadedComment>
  <threadedComment ref="F53" dT="2021-09-28T15:46:20.79" personId="{DF131551-6967-4C7C-92DD-D2205B60402D}" id="{0F096242-F252-4898-94ED-1B5FD7A146CE}">
    <text>for a target plant pop of 260 plants/m2, where TGW = 50 g/1000 seeds, germination = 80% and field losses = 20%, then 200 kg/ha (= 325 seeds/m2) is sufficient.</text>
  </threadedComment>
  <threadedComment ref="G53" dT="2021-09-28T15:49:11.41" personId="{DF131551-6967-4C7C-92DD-D2205B60402D}" id="{EE1401D7-5618-4729-9FD7-2C1B976134EB}">
    <text>The HGCA benchmark target population is 260 plants/m2.</text>
  </threadedComment>
  <threadedComment ref="L53" dT="2021-10-19T15:47:39.03" personId="{DF131551-6967-4C7C-92DD-D2205B60402D}" id="{88C9BD5D-152B-462E-85CB-C2406BDECFEE}">
    <text>Farmers specified 240 kg[N]/ha
40 kg/ha end Feb, 
100 kg/ha early April, 
100 kg/ha late April</text>
  </threadedComment>
  <threadedComment ref="F55" dT="2021-09-28T15:46:20.79" personId="{DF131551-6967-4C7C-92DD-D2205B60402D}" id="{20BCEA71-3191-42B4-BA04-EC96DCB4FF41}">
    <text>for a target plant pop of 260 plants/m2, where TGW = 50 g/1000 seeds, germination = 80% and field losses = 20%, then 200 kg/ha (= 325 seeds/m2) is sufficient.</text>
  </threadedComment>
  <threadedComment ref="G55" dT="2021-09-28T15:49:11.41" personId="{DF131551-6967-4C7C-92DD-D2205B60402D}" id="{48DC9DF8-F375-498B-B012-3CDC8CC9AA8A}">
    <text>The HGCA benchmark target population is 260 plants/m2.</text>
  </threadedComment>
  <threadedComment ref="L55" dT="2021-10-19T15:47:39.03" personId="{DF131551-6967-4C7C-92DD-D2205B60402D}" id="{2F0B2C69-01DB-498A-A6B6-01577496561F}">
    <text>Farmers specified 240 kg[N]/ha
40 kg/ha end Feb, 
100 kg/ha early April, 
100 kg/ha late April</text>
  </threadedComment>
  <threadedComment ref="F56" dT="2021-09-29T09:33:04.86" personId="{DF131551-6967-4C7C-92DD-D2205B60402D}" id="{0A67EFB4-D406-4CAE-ABF7-FB270EC28038}">
    <text>Farmer on forum said on 29th Oct 2019 about conventional winter barley seedrate "450 seeds/m2+ which will be 250 kg/ha, assuming it's not hybrid.......If a September rate is 200 seeds/m2 you’d want to be close to 300 now IMO."</text>
  </threadedComment>
  <threadedComment ref="L56" dT="2021-10-19T15:48:33.27" personId="{DF131551-6967-4C7C-92DD-D2205B60402D}" id="{0FBEED7E-F700-4A74-9978-D8F72D5F06AD}">
    <text>Farmers specified 200 kg[N]/ha
66 kg/ha (1/3) mid Feb
134 kg/ha (2/3) late March</text>
  </threadedComment>
  <threadedComment ref="N56" dT="2022-05-23T12:24:20.48" personId="{DF131551-6967-4C7C-92DD-D2205B60402D}" id="{01C8DF30-E120-458A-B6B0-2F38A117955D}">
    <text>Where Avadex XL is used, use a rate of 5l/ha to give correct prices. This is based on the fact that 15kg/ha of Avadex XL (which is a granular application) costs the same as 5l of Avadex Factor. NB it doesn't give the same rate so don't use this substitute exactly like this in the CFT.</text>
  </threadedComment>
  <threadedComment ref="E57" dT="2020-09-21T15:37:57.51" personId="{DF131551-6967-4C7C-92DD-D2205B60402D}" id="{5C6569E3-ADA2-401D-A9C0-E1B1DF0D3CBD}">
    <text>Farmers specified 'first half August' but also specified 2 stale seedbeds. This is obvs not possible so I've got rid of the stale seedbeds.</text>
  </threadedComment>
  <threadedComment ref="J57" dT="2020-09-29T08:52:39.08" personId="{DF131551-6967-4C7C-92DD-D2205B60402D}" id="{D1819F57-BDE0-4949-BEB2-C3057CCE8558}">
    <text>Farmers said to disc stale seedbed 50mm but as there's no stale seedbed I'm getting rid of the disc.</text>
  </threadedComment>
  <threadedComment ref="L57" dT="2021-10-19T15:49:14.14" personId="{DF131551-6967-4C7C-92DD-D2205B60402D}" id="{37BEA7F4-CDAB-44B7-826C-8FC9AAC68B0E}">
    <text>Farmers specified 180 kg[N]/ha
30kg/ha at drilling
75ka/ha late Feb/early March - 1st March
75 kg/ha early April - 1st April</text>
  </threadedComment>
  <threadedComment ref="N57" dT="2020-06-02T08:21:31.73" personId="{8C15C04B-B8BB-4A6F-88C6-9005E49D86EE}" id="{6AECFA04-09FE-4AD2-BE4B-109DE8974980}">
    <text>The farmers specified 2 stale seedbeds and yet also specified planting mid August. Paper version confirms this is what they specified. I've changed this to get rid of the stale seedbeds.</text>
  </threadedComment>
  <threadedComment ref="F58" dT="2021-09-28T15:46:20.79" personId="{DF131551-6967-4C7C-92DD-D2205B60402D}" id="{A41EBB83-3662-4419-BF3D-AD60EBC2D16E}">
    <text>for a target plant pop of 260 plants/m2, where TGW = 50 g/1000 seeds, germination = 80% and field losses = 20%, then 200 kg/ha (= 325 seeds/m2) is sufficient.</text>
  </threadedComment>
  <threadedComment ref="G58" dT="2021-09-28T15:49:11.41" personId="{DF131551-6967-4C7C-92DD-D2205B60402D}" id="{612AC67D-0977-4BD1-BD2B-2F9ED57970CD}">
    <text>The HGCA benchmark target population is 260 plants/m2.</text>
  </threadedComment>
  <threadedComment ref="J58" dT="2020-05-26T13:37:05.60" personId="{8C15C04B-B8BB-4A6F-88C6-9005E49D86EE}" id="{66C953FA-EFBC-4A4F-B809-7253A2B8B16F}">
    <text>NB power harrow probably not necessary on light soils so I've specified roller harrow instead</text>
  </threadedComment>
  <threadedComment ref="L58" dT="2021-10-19T15:49:26.59" personId="{DF131551-6967-4C7C-92DD-D2205B60402D}" id="{2BE3A4F0-1136-4F9C-B797-0CFA0DCF6FB9}">
    <text>Farmers specified 240 kg[N]/ha
40 kg/ha end Feb, 
100 kg/ha early April, 
100 kg/ha late April</text>
  </threadedComment>
</ThreadedComments>
</file>

<file path=xl/threadedComments/threadedComment5.xml><?xml version="1.0" encoding="utf-8"?>
<ThreadedComments xmlns="http://schemas.microsoft.com/office/spreadsheetml/2018/threadedcomments" xmlns:x="http://schemas.openxmlformats.org/spreadsheetml/2006/main">
  <threadedComment ref="F13" dT="2021-02-26T14:14:38.89" personId="{DF131551-6967-4C7C-92DD-D2205B60402D}" id="{01CCCF0E-365F-457A-B66B-3AA249F253A4}">
    <text>Using planting date, germination and establishment figures, seed rate needs to be 190kg/ha.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13" dT="2021-02-26T13:53:30.21" personId="{DF131551-6967-4C7C-92DD-D2205B60402D}" id="{359F3846-364F-40F2-97DA-2EECED9455AD}">
    <text>At 190 seed rate (kg/ha), with a TGW of 50g and establishment of 65%, established plant population is 260 plants/m2 in the autumn (this is AHDB target popn).</text>
  </threadedComment>
  <threadedComment ref="L13" dT="2021-04-19T11:39:26.81" personId="{DF131551-6967-4C7C-92DD-D2205B60402D}" id="{72DC4E60-4CF8-403C-8DF8-D8F85F4B03C0}">
    <text>Farmers didn't specify so used RB209.
230kg[N]/ha total:
40 kg/ha mid-Feb to mid-March
95 kg/ha early April
95 kg/ha late April</text>
  </threadedComment>
  <threadedComment ref="D14" dT="2021-02-26T14:53:57.25" personId="{DF131551-6967-4C7C-92DD-D2205B60402D}" id="{5CC91887-1DDB-46B6-9805-127A7C31BB14}">
    <text>Sowing to 50% emergence = 150 degree days (https://www.yara.co.uk/crop-nutrition/barley/barley-growth-and-development/):
= 11-13 days in Sep
= 15-18 days in Oct
= 25-34 days in Nov
= 21-28 days in March</text>
  </threadedComment>
  <threadedComment ref="E14" dT="2021-02-26T14:49:24.31" personId="{DF131551-6967-4C7C-92DD-D2205B60402D}" id="{7D199044-03D0-4A84-9541-53AEFF41E6A0}">
    <text>Winter barley should not be drilled late if at all possible as establishment will suffer and few tillers will be present.</text>
  </threadedComment>
  <threadedComment ref="F14" dT="2021-02-26T14:26:10.48" personId="{DF131551-6967-4C7C-92DD-D2205B60402D}" id="{0EB8C9FF-186A-4617-BC8C-D94CEF72CFFA}">
    <text>I'm using winter barley variety Saffron (a moderately late maturing British feed variety).
This has TGW = 57.5g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ext>
  </threadedComment>
  <threadedComment ref="G14" dT="2021-02-26T15:03:29.56" personId="{DF131551-6967-4C7C-92DD-D2205B60402D}" id="{D870BCA4-5098-4F64-9314-0F522B0C985B}">
    <text>Chose target population of 305 plants/m2 - this is benchmark given in AHDB Barley Growth guide.</text>
  </threadedComment>
  <threadedComment ref="L14" dT="2021-10-19T15:34:26.35" personId="{DF131551-6967-4C7C-92DD-D2205B60402D}" id="{8D1273BD-6FA7-4F53-93A7-30CA8FBAF1E6}">
    <text>Avg winter barley yield from Nix 2019 is 7.4t/ha. RB209 says that where yields are expected to be above 6.5t/ha, add 10kg[N]/ha for each 0.5t/ha additional yield.
Recommended amount is 170 kg[N]/ha so add another 20kg[N]/ha = 190 kg[N]/ha. 
For amounts between 100 and 200 kg N/ha:
Split the dressing, with half during late tillering in mid-February/early
March and half at GS30–31
95 kg/ha mid-Feb/early March
95 kg/ha at GS30-31 (early/mid April)</text>
  </threadedComment>
  <threadedComment ref="F15" dT="2021-03-01T09:25:01.64" personId="{DF131551-6967-4C7C-92DD-D2205B60402D}" id="{B9360CD3-4135-47F3-850D-2C136D0448FB}">
    <text>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ext>
  </threadedComment>
  <threadedComment ref="G15" dT="2021-03-01T09:26:52.72" personId="{DF131551-6967-4C7C-92DD-D2205B60402D}" id="{33E5E5A7-28CA-44F3-A5EF-B08F865C465F}">
    <text>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ext>
  </threadedComment>
  <threadedComment ref="L15" dT="2021-10-19T15:09:36.22" personId="{DF131551-6967-4C7C-92DD-D2205B60402D}" id="{FFA42C13-3FA2-4974-9158-DAF5E783540D}">
    <text>30kg/ha at drilling - 30th Aug
95ka/ha late Feb/early March - 1st March
95 kg/ha early April - 1st April</text>
  </threadedComment>
  <threadedComment ref="F16" dT="2021-02-26T14:14:38.89" personId="{DF131551-6967-4C7C-92DD-D2205B60402D}" id="{682541F4-D917-4342-9139-C375C7E1E561}">
    <text>Using planting date, germination and establishment figures, seed rate needs to be 190kg/ha.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16" dT="2021-02-26T13:53:30.21" personId="{DF131551-6967-4C7C-92DD-D2205B60402D}" id="{06E8522E-2439-46CE-812C-B7261DCACF26}">
    <text>At 190 seed rate (kg/ha), with a TGW of 50g and establishment of 65%, established plant population is 260 plants/m2 in the autumn (this is AHDB target popn).</text>
  </threadedComment>
  <threadedComment ref="L16" dT="2021-04-19T11:39:26.81" personId="{DF131551-6967-4C7C-92DD-D2205B60402D}" id="{C6619AE4-6245-49D5-B2AF-1780A66B48F7}">
    <text>Farmers didn't specify so used RB209.
230kg[N]/ha total:
40 kg/ha mid-Feb to mid-March
95 kg/ha early April
95 kg/ha late April</text>
  </threadedComment>
  <threadedComment ref="F18" dT="2021-02-26T14:14:38.89" personId="{DF131551-6967-4C7C-92DD-D2205B60402D}" id="{2390AE21-C3B5-4462-8C92-B8CC4D2AA461}">
    <text>Using planting date, germination and establishment figures, seed rate needs to be 190kg/ha.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18" dT="2021-02-26T13:53:30.21" personId="{DF131551-6967-4C7C-92DD-D2205B60402D}" id="{FF72FCE9-F255-4570-A45A-7BC868960141}">
    <text>At 190 seed rate (kg/ha), with a TGW of 50g and establishment of 65%, established plant population is 260 plants/m2 in the autumn (this is AHDB target popn).</text>
  </threadedComment>
  <threadedComment ref="L18" dT="2021-04-19T11:39:26.81" personId="{DF131551-6967-4C7C-92DD-D2205B60402D}" id="{F2F2343C-CE51-424D-A91D-0ED906EA7B99}">
    <text>Farmers didn't specify so used RB209.
230kg[N]/ha total:
40 kg/ha mid-Feb to mid-March
95 kg/ha early April
95 kg/ha late April</text>
  </threadedComment>
  <threadedComment ref="F23" dT="2021-02-26T14:14:38.89" personId="{DF131551-6967-4C7C-92DD-D2205B60402D}" id="{3DBFD72D-05EE-4E66-A69F-3035C4B414D8}">
    <text>Using planting date, germination and establishment figures, seed rate needs to be 190kg/ha.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23" dT="2021-02-26T13:53:30.21" personId="{DF131551-6967-4C7C-92DD-D2205B60402D}" id="{D55FF1D9-4E0F-4C17-8270-745BC0D29609}">
    <text>At 190 seed rate (kg/ha), with a TGW of 50g and establishment of 65%, established plant population is 260 plants/m2 in the autumn (this is AHDB target popn).</text>
  </threadedComment>
  <threadedComment ref="L23" dT="2021-04-19T11:39:26.81" personId="{DF131551-6967-4C7C-92DD-D2205B60402D}" id="{FD679BDE-B95C-40EE-B9E7-B913C56B3B54}">
    <text>Farmers didn't specify so used RB209.
230kg[N]/ha total:
40 kg/ha mid-Feb to mid-March
95 kg/ha early April
95 kg/ha late April</text>
  </threadedComment>
  <threadedComment ref="D24" dT="2021-02-26T14:53:57.25" personId="{DF131551-6967-4C7C-92DD-D2205B60402D}" id="{5570B609-4C1B-4AC4-AF0E-940B337B0B23}">
    <text>Sowing to 50% emergence = 150 degree days (https://www.yara.co.uk/crop-nutrition/barley/barley-growth-and-development/):
= 11-13 days in Sep
= 15-18 days in Oct
= 25-34 days in Nov
= 21-28 days in March</text>
  </threadedComment>
  <threadedComment ref="E24" dT="2021-02-26T14:49:24.31" personId="{DF131551-6967-4C7C-92DD-D2205B60402D}" id="{A6A057CF-B619-48E8-939E-2989A72C63C2}">
    <text>Winter barley should not be drilled late if at all possible as establishment will suffer and few tillers will be present.</text>
  </threadedComment>
  <threadedComment ref="F24" dT="2021-02-26T14:26:10.48" personId="{DF131551-6967-4C7C-92DD-D2205B60402D}" id="{B959806B-4FC9-4726-AEED-BFE7473614D5}">
    <text>I'm using winter barley variety Saffron (a moderately late maturing British feed variety).
This has TGW = 57.5g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ext>
  </threadedComment>
  <threadedComment ref="G24" dT="2021-02-26T15:03:29.56" personId="{DF131551-6967-4C7C-92DD-D2205B60402D}" id="{5829EFAE-D119-4A30-890B-6D8EFC539054}">
    <text>Chose target population of 305 plants/m2 - this is benchmark given in AHDB Barley Growth guide.</text>
  </threadedComment>
  <threadedComment ref="L24" dT="2021-10-19T15:34:26.35" personId="{DF131551-6967-4C7C-92DD-D2205B60402D}" id="{A927AC72-CDEB-479D-9AE7-44645CE0C090}">
    <text>Avg winter barley yield from Nix 2019 is 7.4t/ha. RB209 says that where yields are expected to be above 6.5t/ha, add 10kg[N]/ha for each 0.5t/ha additional yield.
Recommended amount is 170 kg[N]/ha so add another 20kg[N]/ha = 190 kg[N]/ha. 
For amounts between 100 and 200 kg N/ha:
Split the dressing, with half during late tillering in mid-February/early
March and half at GS30–31
95 kg/ha mid-Feb/early March
95 kg/ha at GS30-31 (early/mid April)</text>
  </threadedComment>
  <threadedComment ref="F25" dT="2021-03-01T09:25:01.64" personId="{DF131551-6967-4C7C-92DD-D2205B60402D}" id="{662CF9E5-55FC-4FE7-A7CD-E0BA81910DA4}">
    <text>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ext>
  </threadedComment>
  <threadedComment ref="G25" dT="2021-03-01T09:26:52.72" personId="{DF131551-6967-4C7C-92DD-D2205B60402D}" id="{5F6E629C-0D71-47B2-BBD3-653E8C9BE9EF}">
    <text>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ext>
  </threadedComment>
  <threadedComment ref="L25" dT="2021-10-19T15:09:36.22" personId="{DF131551-6967-4C7C-92DD-D2205B60402D}" id="{991F5D86-044A-41AF-AB92-4E292CA348AB}">
    <text>30kg/ha at drilling - 30th Aug
95ka/ha late Feb/early March - 1st March
95 kg/ha early April - 1st April</text>
  </threadedComment>
  <threadedComment ref="F26" dT="2021-02-26T14:14:38.89" personId="{DF131551-6967-4C7C-92DD-D2205B60402D}" id="{68BD2B89-6327-42D7-81F7-ADA6FE6DEEC3}">
    <text>Using planting date, germination and establishment figures, seed rate needs to be 190kg/ha.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26" dT="2021-02-26T13:53:30.21" personId="{DF131551-6967-4C7C-92DD-D2205B60402D}" id="{14AF3087-7686-4EDA-BA9C-E93794C2330A}">
    <text>At 190 seed rate (kg/ha), with a TGW of 50g and establishment of 65%, established plant population is 260 plants/m2 in the autumn (this is AHDB target popn).</text>
  </threadedComment>
  <threadedComment ref="L26" dT="2021-04-19T11:39:26.81" personId="{DF131551-6967-4C7C-92DD-D2205B60402D}" id="{EC3D65ED-E4AF-4436-AC00-4F689A25E862}">
    <text>Farmers didn't specify so used RB209.
230kg[N]/ha total:
40 kg/ha mid-Feb to mid-March
95 kg/ha early April
95 kg/ha late April</text>
  </threadedComment>
  <threadedComment ref="F28" dT="2021-02-26T14:14:38.89" personId="{DF131551-6967-4C7C-92DD-D2205B60402D}" id="{6EF98015-CB34-49F3-B3CF-647BC96658C9}">
    <text>Using planting date, germination and establishment figures, seed rate needs to be 190kg/ha.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28" dT="2021-02-26T13:53:30.21" personId="{DF131551-6967-4C7C-92DD-D2205B60402D}" id="{8C22D81A-B8F0-4ED8-81BD-E541A3CA67D7}">
    <text>At 190 seed rate (kg/ha), with a TGW of 50g and establishment of 65%, established plant population is 260 plants/m2 in the autumn (this is AHDB target popn).</text>
  </threadedComment>
  <threadedComment ref="L28" dT="2021-04-19T11:39:26.81" personId="{DF131551-6967-4C7C-92DD-D2205B60402D}" id="{0AF978B9-B8BE-44EE-94C6-636300D0F0E8}">
    <text>Farmers didn't specify so used RB209.
230kg[N]/ha total:
40 kg/ha mid-Feb to mid-March
95 kg/ha early April
95 kg/ha late April</text>
  </threadedComment>
  <threadedComment ref="F33" dT="2021-02-26T14:14:38.89" personId="{DF131551-6967-4C7C-92DD-D2205B60402D}" id="{820C7C4B-463A-4E08-A551-20FE6BF12F99}">
    <text>Using planting date, germination and establishment figures, seed rate needs to be 190kg/ha.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33" dT="2021-02-26T13:53:30.21" personId="{DF131551-6967-4C7C-92DD-D2205B60402D}" id="{651B8F27-FC45-428C-A7CB-A76991C52BB7}">
    <text>At 190 seed rate (kg/ha), with a TGW of 50g and establishment of 65%, established plant population is 260 plants/m2 in the autumn (this is AHDB target popn).</text>
  </threadedComment>
  <threadedComment ref="L33" dT="2021-04-19T11:39:26.81" personId="{DF131551-6967-4C7C-92DD-D2205B60402D}" id="{8CB4DD85-F117-49CE-B761-DF1FE2DA8A1A}">
    <text>Farmers didn't specify so used RB209.
230kg[N]/ha total:
40 kg/ha mid-Feb to mid-March
95 kg/ha early April
95 kg/ha late April</text>
  </threadedComment>
  <threadedComment ref="D34" dT="2021-02-26T14:53:57.25" personId="{DF131551-6967-4C7C-92DD-D2205B60402D}" id="{973D7159-340C-4F67-9335-1BF88C19DB53}">
    <text>Sowing to 50% emergence = 150 degree days (https://www.yara.co.uk/crop-nutrition/barley/barley-growth-and-development/):
= 11-13 days in Sep
= 15-18 days in Oct
= 25-34 days in Nov
= 21-28 days in March</text>
  </threadedComment>
  <threadedComment ref="E34" dT="2021-02-26T14:49:24.31" personId="{DF131551-6967-4C7C-92DD-D2205B60402D}" id="{20941052-1C22-4961-953F-BC0E9AB486A6}">
    <text>Winter barley should not be drilled late if at all possible as establishment will suffer and few tillers will be present.</text>
  </threadedComment>
  <threadedComment ref="F34" dT="2021-02-26T14:26:10.48" personId="{DF131551-6967-4C7C-92DD-D2205B60402D}" id="{996F5165-C297-4413-BC4D-FB1568EC383A}">
    <text>I'm using winter barley variety Saffron (a moderately late maturing British feed variety).
This has TGW = 57.5g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ext>
  </threadedComment>
  <threadedComment ref="G34" dT="2021-02-26T15:03:29.56" personId="{DF131551-6967-4C7C-92DD-D2205B60402D}" id="{0B30B95D-9247-4C34-BAAE-DFA49A60EEAC}">
    <text>Chose target population of 305 plants/m2 - this is benchmark given in AHDB Barley Growth guide.</text>
  </threadedComment>
  <threadedComment ref="L34" dT="2021-10-19T15:34:26.35" personId="{DF131551-6967-4C7C-92DD-D2205B60402D}" id="{5FAF02D5-7394-42BA-8980-81F78ADBC44F}">
    <text>Avg winter barley yield from Nix 2019 is 7.4t/ha. RB209 says that where yields are expected to be above 6.5t/ha, add 10kg[N]/ha for each 0.5t/ha additional yield.
Recommended amount is 170 kg[N]/ha so add another 20kg[N]/ha = 190 kg[N]/ha. 
For amounts between 100 and 200 kg N/ha:
Split the dressing, with half during late tillering in mid-February/early
March and half at GS30–31
95 kg/ha mid-Feb/early March
95 kg/ha at GS30-31 (early/mid April)</text>
  </threadedComment>
  <threadedComment ref="F35" dT="2021-03-01T09:25:01.64" personId="{DF131551-6967-4C7C-92DD-D2205B60402D}" id="{6E66BD8D-9D1F-482B-9EFF-954A78495F4A}">
    <text>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ext>
  </threadedComment>
  <threadedComment ref="G35" dT="2021-03-01T09:26:52.72" personId="{DF131551-6967-4C7C-92DD-D2205B60402D}" id="{26D50578-082F-48F1-A132-05AB97027B25}">
    <text>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ext>
  </threadedComment>
  <threadedComment ref="L35" dT="2021-10-19T15:09:36.22" personId="{DF131551-6967-4C7C-92DD-D2205B60402D}" id="{BC6F4E5C-C2C4-4DB5-9461-361210209652}">
    <text>30kg/ha at drilling - 30th Aug
95ka/ha late Feb/early March - 1st March
95 kg/ha early April - 1st April</text>
  </threadedComment>
  <threadedComment ref="F36" dT="2021-02-26T14:14:38.89" personId="{DF131551-6967-4C7C-92DD-D2205B60402D}" id="{146260E0-1FE9-49B1-8A0D-1109882EFE67}">
    <text>Using planting date, germination and establishment figures, seed rate needs to be 190kg/ha.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36" dT="2021-02-26T13:53:30.21" personId="{DF131551-6967-4C7C-92DD-D2205B60402D}" id="{5A6C70A2-5695-4936-BB23-4BB45783BB95}">
    <text>At 190 seed rate (kg/ha), with a TGW of 50g and establishment of 65%, established plant population is 260 plants/m2 in the autumn (this is AHDB target popn).</text>
  </threadedComment>
  <threadedComment ref="L36" dT="2021-04-19T11:39:26.81" personId="{DF131551-6967-4C7C-92DD-D2205B60402D}" id="{8EB568AF-2B69-4C2A-995B-F0E420169EF4}">
    <text>Farmers didn't specify so used RB209.
230kg[N]/ha total:
40 kg/ha mid-Feb to mid-March
95 kg/ha early April
95 kg/ha late April</text>
  </threadedComment>
  <threadedComment ref="F38" dT="2021-02-26T14:14:38.89" personId="{DF131551-6967-4C7C-92DD-D2205B60402D}" id="{5B6519D0-071D-4959-84A2-A92E6155FCC1}">
    <text>Using planting date, germination and establishment figures, seed rate needs to be 190kg/ha.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38" dT="2021-02-26T13:53:30.21" personId="{DF131551-6967-4C7C-92DD-D2205B60402D}" id="{2365B4CB-3702-4039-BD45-651DEB20E099}">
    <text>At 190 seed rate (kg/ha), with a TGW of 50g and establishment of 65%, established plant population is 260 plants/m2 in the autumn (this is AHDB target popn).</text>
  </threadedComment>
  <threadedComment ref="L38" dT="2021-04-19T11:39:26.81" personId="{DF131551-6967-4C7C-92DD-D2205B60402D}" id="{E894F587-02A1-4CAF-BFD3-824F5054E095}">
    <text>Farmers didn't specify so used RB209.
230kg[N]/ha total:
40 kg/ha mid-Feb to mid-March
95 kg/ha early April
95 kg/ha late April</text>
  </threadedComment>
  <threadedComment ref="F43" dT="2021-02-26T14:14:38.89" personId="{DF131551-6967-4C7C-92DD-D2205B60402D}" id="{948A1387-0E6F-4BB1-8CB5-14EA0294E079}">
    <text>Using planting date, germination and establishment figures, seed rate needs to be 190kg/ha.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43" dT="2021-02-26T13:53:30.21" personId="{DF131551-6967-4C7C-92DD-D2205B60402D}" id="{D697B296-22D9-470F-A561-C424038E1BFF}">
    <text>At 190 seed rate (kg/ha), with a TGW of 50g and establishment of 65%, established plant population is 260 plants/m2 in the autumn (this is AHDB target popn).</text>
  </threadedComment>
  <threadedComment ref="L43" dT="2021-04-19T11:39:26.81" personId="{DF131551-6967-4C7C-92DD-D2205B60402D}" id="{4F410D80-A999-4170-84E0-AAF121FE2CAD}">
    <text>Farmers didn't specify so used RB209.
230kg[N]/ha total:
40 kg/ha mid-Feb to mid-March
95 kg/ha early April
95 kg/ha late April</text>
  </threadedComment>
  <threadedComment ref="D44" dT="2021-02-26T14:53:57.25" personId="{DF131551-6967-4C7C-92DD-D2205B60402D}" id="{ACF8B8EE-1644-452E-8117-19D14F75035C}">
    <text>Sowing to 50% emergence = 150 degree days (https://www.yara.co.uk/crop-nutrition/barley/barley-growth-and-development/):
= 11-13 days in Sep
= 15-18 days in Oct
= 25-34 days in Nov
= 21-28 days in March</text>
  </threadedComment>
  <threadedComment ref="E44" dT="2021-02-26T14:49:24.31" personId="{DF131551-6967-4C7C-92DD-D2205B60402D}" id="{99416CA2-890F-478A-9D05-079DC3804EF7}">
    <text>Winter barley should not be drilled late if at all possible as establishment will suffer and few tillers will be present.</text>
  </threadedComment>
  <threadedComment ref="F44" dT="2021-02-26T14:26:10.48" personId="{DF131551-6967-4C7C-92DD-D2205B60402D}" id="{06446FC4-7276-40F9-8867-A56C4B811E56}">
    <text>I'm using winter barley variety Saffron (a moderately late maturing British feed variety).
This has TGW = 57.5g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ext>
  </threadedComment>
  <threadedComment ref="G44" dT="2021-02-26T15:03:29.56" personId="{DF131551-6967-4C7C-92DD-D2205B60402D}" id="{DECC937A-A7AE-46A9-BD43-DF3C03D56EA8}">
    <text>Chose target population of 305 plants/m2 - this is benchmark given in AHDB Barley Growth guide.</text>
  </threadedComment>
  <threadedComment ref="L44" dT="2021-10-19T15:34:26.35" personId="{DF131551-6967-4C7C-92DD-D2205B60402D}" id="{F9EF70BE-A948-4B83-B6E6-7D12033978D0}">
    <text>Avg winter barley yield from Nix 2019 is 7.4t/ha. RB209 says that where yields are expected to be above 6.5t/ha, add 10kg[N]/ha for each 0.5t/ha additional yield.
Recommended amount is 170 kg[N]/ha so add another 20kg[N]/ha = 190 kg[N]/ha. 
For amounts between 100 and 200 kg N/ha:
Split the dressing, with half during late tillering in mid-February/early
March and half at GS30–31
95 kg/ha mid-Feb/early March
95 kg/ha at GS30-31 (early/mid April)</text>
  </threadedComment>
  <threadedComment ref="F45" dT="2021-03-01T09:25:01.64" personId="{DF131551-6967-4C7C-92DD-D2205B60402D}" id="{D78BC24E-3D64-4741-B229-4335FB426A71}">
    <text>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ext>
  </threadedComment>
  <threadedComment ref="G45" dT="2021-03-01T09:26:52.72" personId="{DF131551-6967-4C7C-92DD-D2205B60402D}" id="{20B04277-EA96-4611-AAFA-995BAECCFBBA}">
    <text>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ext>
  </threadedComment>
  <threadedComment ref="L45" dT="2021-10-19T15:09:36.22" personId="{DF131551-6967-4C7C-92DD-D2205B60402D}" id="{BAC2CCD9-5F52-48C4-AE59-B8C35AC0DDEB}">
    <text>30kg/ha at drilling - 30th Aug
95ka/ha late Feb/early March - 1st March
95 kg/ha early April - 1st April</text>
  </threadedComment>
  <threadedComment ref="F46" dT="2021-02-26T14:14:38.89" personId="{DF131551-6967-4C7C-92DD-D2205B60402D}" id="{D1910B58-7D21-416E-8777-BF08073C6FEF}">
    <text>Using planting date, germination and establishment figures, seed rate needs to be 190kg/ha.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46" dT="2021-02-26T13:53:30.21" personId="{DF131551-6967-4C7C-92DD-D2205B60402D}" id="{DBE799EC-8CA5-472E-9316-89287E208402}">
    <text>At 190 seed rate (kg/ha), with a TGW of 50g and establishment of 65%, established plant population is 260 plants/m2 in the autumn (this is AHDB target popn).</text>
  </threadedComment>
  <threadedComment ref="L46" dT="2021-04-19T11:39:26.81" personId="{DF131551-6967-4C7C-92DD-D2205B60402D}" id="{A0808714-6827-4AFE-8D58-23C63A9D13EC}">
    <text>Farmers didn't specify so used RB209.
230kg[N]/ha total:
40 kg/ha mid-Feb to mid-March
95 kg/ha early April
95 kg/ha late April</text>
  </threadedComment>
  <threadedComment ref="F48" dT="2021-02-26T14:14:38.89" personId="{DF131551-6967-4C7C-92DD-D2205B60402D}" id="{CD8623F5-6B8A-4EEC-A2D6-B5C974968D14}">
    <text>Using planting date, germination and establishment figures, seed rate needs to be 190kg/ha.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48" dT="2021-02-26T13:53:30.21" personId="{DF131551-6967-4C7C-92DD-D2205B60402D}" id="{10C01E16-47CB-46AA-9F31-FF4BC4810A76}">
    <text>At 190 seed rate (kg/ha), with a TGW of 50g and establishment of 65%, established plant population is 260 plants/m2 in the autumn (this is AHDB target popn).</text>
  </threadedComment>
  <threadedComment ref="L48" dT="2021-04-19T11:39:26.81" personId="{DF131551-6967-4C7C-92DD-D2205B60402D}" id="{3EC97627-A405-4B50-BA36-CA694A15C570}">
    <text>Farmers didn't specify so used RB209.
230kg[N]/ha total:
40 kg/ha mid-Feb to mid-March
95 kg/ha early April
95 kg/ha late April</text>
  </threadedComment>
  <threadedComment ref="E53" dT="2021-03-02T09:14:42.03" personId="{DF131551-6967-4C7C-92DD-D2205B60402D}" id="{613A6DF2-15F2-435D-8870-F01DA5742362}">
    <text>The group specified 20th October</text>
  </threadedComment>
  <threadedComment ref="F53" dT="2021-02-26T14:14:38.89" personId="{DF131551-6967-4C7C-92DD-D2205B60402D}" id="{322466D3-1302-4110-BC29-D753F65AD38F}">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53" dT="2021-02-26T13:53:30.21" personId="{DF131551-6967-4C7C-92DD-D2205B60402D}" id="{D12DE6B5-D185-4F81-A589-AA314DD21A7E}">
    <text>At this seed rage (kg/ha), with a TGW of 50g and establishment of 60%, established plant population is 260 plants/m2 in spring (this is AHDB target popn).</text>
  </threadedComment>
  <threadedComment ref="J53" dT="2021-03-02T09:15:18.23" personId="{DF131551-6967-4C7C-92DD-D2205B60402D}" id="{360F6ABA-E7F1-4399-B87E-43F15855C421}">
    <text>The group specified minimum tillage (5cm)</text>
  </threadedComment>
  <threadedComment ref="L53" dT="2021-04-19T11:39:26.81" personId="{DF131551-6967-4C7C-92DD-D2205B60402D}" id="{27C8386F-3D8B-4DFA-B280-1C9229D638C4}">
    <text>Farmers didn't specify so used RB209.
230kg[N]/ha total:
40 kg/ha mid-Feb to mid-March
95 kg/ha early April
95 kg/ha late April</text>
  </threadedComment>
  <threadedComment ref="E54" dT="2021-03-02T09:24:08.96" personId="{DF131551-6967-4C7C-92DD-D2205B60402D}" id="{077029B0-4C2E-4741-A93C-659A399CD43A}">
    <text>UK National Lists Trials' target date is 23rd August</text>
  </threadedComment>
  <threadedComment ref="F54" dT="2021-03-01T09:25:01.64" personId="{DF131551-6967-4C7C-92DD-D2205B60402D}" id="{B340C27F-BFDB-4A5B-81EC-03478B23F669}">
    <text>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ext>
  </threadedComment>
  <threadedComment ref="G54" dT="2021-03-01T09:26:52.72" personId="{DF131551-6967-4C7C-92DD-D2205B60402D}" id="{11EA499A-CD18-4A7E-AE82-ACBD4D549922}">
    <text>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ext>
  </threadedComment>
  <threadedComment ref="L54" dT="2021-10-19T15:09:36.22" personId="{DF131551-6967-4C7C-92DD-D2205B60402D}" id="{3EB86B62-AE54-4DDF-BE64-2C05DD1F86B2}">
    <text>30kg/ha at drilling - 30th Aug
95ka/ha late Feb/early March - 1st March
95 kg/ha early April - 1st April</text>
  </threadedComment>
  <threadedComment ref="E55" dT="2021-03-02T09:35:35.33" personId="{DF131551-6967-4C7C-92DD-D2205B60402D}" id="{8769ADC3-6557-4B4E-ACC5-79D263AC3279}">
    <text>The group specified 20th October</text>
  </threadedComment>
  <threadedComment ref="F55" dT="2021-02-26T14:14:38.89" personId="{DF131551-6967-4C7C-92DD-D2205B60402D}" id="{AB1E750A-4117-45E8-A6F2-F5F783010684}">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55" dT="2021-02-26T13:53:30.21" personId="{DF131551-6967-4C7C-92DD-D2205B60402D}" id="{3AC1DE2A-FA8C-4635-87EC-CEA0AC8C6538}">
    <text>At this seed rage (kg/ha), with a TGW of 50g and establishment of 60%, established plant population is 260 plants/m2 in spring (this is AHDB target popn).</text>
  </threadedComment>
  <threadedComment ref="L55" dT="2021-04-19T11:39:26.81" personId="{DF131551-6967-4C7C-92DD-D2205B60402D}" id="{AD8B67EF-B8DD-4C10-AB7D-CC605E0A9E41}">
    <text>Farmers didn't specify so used RB209.
230kg[N]/ha total:
40 kg/ha mid-Feb to mid-March
95 kg/ha early April
95 kg/ha late April</text>
  </threadedComment>
  <threadedComment ref="E56" dT="2021-03-02T09:35:39.91" personId="{DF131551-6967-4C7C-92DD-D2205B60402D}" id="{80A142CA-3A1B-47F7-843D-CAAC1A3AFD1A}">
    <text>The group specified 20th October</text>
  </threadedComment>
  <threadedComment ref="F56" dT="2021-02-26T14:14:38.89" personId="{DF131551-6967-4C7C-92DD-D2205B60402D}" id="{163B9F31-914B-4341-9B30-D717405D3C27}">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56" dT="2021-02-26T13:53:30.21" personId="{DF131551-6967-4C7C-92DD-D2205B60402D}" id="{230719EA-1F25-4A72-9E91-13954D641C7D}">
    <text>At this seed rage (kg/ha), with a TGW of 50g and establishment of 60%, established plant population is 260 plants/m2 in spring (this is AHDB target popn).</text>
  </threadedComment>
  <threadedComment ref="L56" dT="2021-04-19T11:39:26.81" personId="{DF131551-6967-4C7C-92DD-D2205B60402D}" id="{9771F6A7-C9D1-4D64-BA37-09053AB89870}">
    <text>Farmers didn't specify so used RB209.
230kg[N]/ha total:
40 kg/ha mid-Feb to mid-March
95 kg/ha early April
95 kg/ha late April</text>
  </threadedComment>
  <threadedComment ref="E57" dT="2021-03-02T09:24:08.96" personId="{DF131551-6967-4C7C-92DD-D2205B60402D}" id="{9010E7F2-D60A-4AF7-BF32-4688A7AFD3EF}">
    <text>UK National Lists Trials' target date is 23rd August</text>
  </threadedComment>
  <threadedComment ref="F57" dT="2021-03-01T09:25:01.64" personId="{DF131551-6967-4C7C-92DD-D2205B60402D}" id="{1AD1BDE3-5BA5-4D9D-860C-18CFC1EAF4FA}">
    <text>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ext>
  </threadedComment>
  <threadedComment ref="G57" dT="2021-03-01T09:26:52.72" personId="{DF131551-6967-4C7C-92DD-D2205B60402D}" id="{FD81B3EB-BE75-4944-970C-16586459FE7D}">
    <text>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ext>
  </threadedComment>
  <threadedComment ref="L57" dT="2021-10-19T15:09:36.22" personId="{DF131551-6967-4C7C-92DD-D2205B60402D}" id="{CA44D62E-1E38-4A11-AA6A-B380EEC79DE0}">
    <text>30kg/ha at drilling - 30th Aug
95ka/ha late Feb/early March - 1st March
95 kg/ha early April - 1st April</text>
  </threadedComment>
  <threadedComment ref="E58" dT="2021-03-02T09:35:43.30" personId="{DF131551-6967-4C7C-92DD-D2205B60402D}" id="{2CE39A55-428C-4F35-98E5-CFDF9561500C}">
    <text>The group specified 20th October</text>
  </threadedComment>
  <threadedComment ref="F58" dT="2021-02-26T14:14:38.89" personId="{DF131551-6967-4C7C-92DD-D2205B60402D}" id="{6F8AF19C-BF19-4D20-A097-8ABF3FBB3135}">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58" dT="2021-02-26T13:53:30.21" personId="{DF131551-6967-4C7C-92DD-D2205B60402D}" id="{73248D9F-1A62-4C5F-909F-A50EFE33F1FC}">
    <text>At this seed rage (kg/ha), with a TGW of 50g and establishment of 60%, established plant population is 260 plants/m2 in spring (this is AHDB target popn).</text>
  </threadedComment>
  <threadedComment ref="L58" dT="2021-10-19T15:55:31.49" personId="{DF131551-6967-4C7C-92DD-D2205B60402D}" id="{F499A877-40BD-4088-BBBB-0CD3473A8CBE}">
    <text>Farmers didn't specify so used RB209.
230kg[N]/ha total:
40 kg/ha mid-Feb to mid-March
95 kg/ha early April
95 kg/ha late April</text>
  </threadedComment>
</ThreadedComments>
</file>

<file path=xl/threadedComments/threadedComment6.xml><?xml version="1.0" encoding="utf-8"?>
<ThreadedComments xmlns="http://schemas.microsoft.com/office/spreadsheetml/2018/threadedcomments" xmlns:x="http://schemas.openxmlformats.org/spreadsheetml/2006/main">
  <threadedComment ref="B2" dT="2021-09-07T11:47:22.95" personId="{DF131551-6967-4C7C-92DD-D2205B60402D}" id="{4CA71419-67DE-4890-B068-40E169B67F36}">
    <text>Winter wheat harvested early Aug in south and east (= 5th Aug), mid/end Aug in North (= 20th Aug)
From AHDB osr growth guide: wOSR harvested from 2nd week July. Set as mid July south and east  (=10th July),later in the north North (=20th July)
From AHDB barley growth guide: winter barley harvested 3rd week July east and south (= 20th July), later in North (= 27th Aug)
oats in August (= 10th Aug)
beans 1st 2 weeks south of UK, later as you go north.</text>
  </threadedComment>
  <threadedComment ref="C4" dT="2020-09-23T15:52:29.29" personId="{DF131551-6967-4C7C-92DD-D2205B60402D}" id="{4F9E3816-A602-4C68-802C-D19059E019FF}">
    <text>unless on heavy soils - very little ploughing on heavy soils</text>
  </threadedComment>
  <threadedComment ref="F4" dT="2020-09-23T15:52:29.29" personId="{DF131551-6967-4C7C-92DD-D2205B60402D}" id="{AD5C3582-BE65-470B-8012-38137DBB7544}">
    <text>unless on heavy soils - very little ploughing on heavy soils</text>
  </threadedComment>
  <threadedComment ref="B5" dT="2020-02-17T13:50:30.06" personId="{F461F3E6-CAC1-4D29-A1DF-159D4EA4E729}" id="{6CFCF54F-45F5-4F05-BCF1-40248AF98706}">
    <text>Our farmers, in recent years (2012-16), are very commonly using glyphosate in Sep and quite often in Oct too.
Glyphosate is most commonly applied in second half of Sep. Most common date when harvest years 2012-2016 used OR when all harvest years used = 15th Sep.</text>
  </threadedComment>
  <threadedComment ref="C5" dT="2020-02-18T08:28:02.04" personId="{F461F3E6-CAC1-4D29-A1DF-159D4EA4E729}" id="{FD5314C0-98A8-4B0F-9439-FDD422FD5612}">
    <text>Sarah Cook says most people do 20cm inversion</text>
  </threadedComment>
  <threadedComment ref="E5" dT="2020-02-17T13:50:30.06" personId="{F461F3E6-CAC1-4D29-A1DF-159D4EA4E729}" id="{57D2744E-5617-4CEC-A2CC-12FE094DECA8}">
    <text>Our farmers, in recent years (2012-16), are very commonly using glyphosate in Sep and quite often in Oct too.
Glyphosate is most commonly applied in second half of Sep. Most common date when harvest years 2012-2016 used OR when all harvest years used = 15th Sep.</text>
  </threadedComment>
  <threadedComment ref="F5" dT="2020-02-18T08:28:02.04" personId="{F461F3E6-CAC1-4D29-A1DF-159D4EA4E729}" id="{413A5D57-3EF1-4288-9EB1-5E0086301505}">
    <text>Sarah Cook says most people do 20cm inversion</text>
  </threadedComment>
  <threadedComment ref="C6" dT="2020-02-18T09:14:37.75" personId="{F461F3E6-CAC1-4D29-A1DF-159D4EA4E729}" id="{E76F0D4F-B314-44D9-9318-93D710DF4CFB}">
    <text>BGRI data (for ww crops from harvest years 2009-2014, 2016) show the following ww drill dates:
- across all soil types = 278 (5th Oct)
- clay/heavy soil = 279 (6th Oct)
- medium/loamy soil = 277 (4th Oct)
- silty = 280 (7th Oct)
- sandy = 278 (5th Oct)
Seed rates:
For wheat, average establishment on sandy soils is 90%, but on loams and clays it is 65% (https://www.fwi.co.uk/arable/establishment/successfully-establish-late-drilled-wheat)</text>
  </threadedComment>
  <threadedComment ref="D6" dT="2020-02-18T08:48:13.49" personId="{F461F3E6-CAC1-4D29-A1DF-159D4EA4E729}" id="{4F07A037-3DE2-4EC7-87C3-1EEA607D9D23}">
    <text>AHDB OSR guide:
A target plant population of 25-35 plants/m2 can generally be achieved from 30-40 seeds/m2.
This is approx 80% emergence.
AHDB osr guide says optimal plant pop of 25-35 plants/m2
From https://www.yara.co.uk/crop-nutrition/oilseed-rape/how-to-improve-oilseed-rape-establishment/ :
The seed yield of oilseed is a function of producing an optimal number of seeds/m2. This can be derived from developing a canopy that has the optimal number of pods / m2 and seeds / pod. AHDB funded research has concluded that this number should be 6 – 8000 pods/m2. At this density pods will typically contain 10-15 seeds giving around 100,000 seeds/m2, the amount required for a yield of 5 t/ha. The target canopy size to achieve this can be described by the Green Area Index (GAI - the ratio of green plant material relative to a square metre of soil). The target is to grow a canopy of a GAI of 3.5 during flowering and seed fill.
Establishment planning should be tailored towards this target of 3.5. The spring plant population that will result in this 3.5 is between 25 – 40 plants / m2. It is important to know what your typical field losses are to enable an accurate seed rate calculation. Harvest is an ideal time to do some stubble counts and relate this to the starting seed rate and plant counts done through the season. From this data a better farm % establishment can be derived. To ensure good consistent seed germination then the aim is to drill into moisture at a consistent depth of 2 – 3 cm. If the depth goes greater than 5 cm, emergence is greatly reduced.  The seedbed quality is also critical, with an ‘aggregate’ size of 5.5 mm to 6.7mm being ideal. This will give good seed to soil contact.</text>
  </threadedComment>
  <threadedComment ref="E6" dT="2020-02-18T09:14:37.75" personId="{F461F3E6-CAC1-4D29-A1DF-159D4EA4E729}" id="{7F488348-DE53-41A6-B7D6-208937F727E1}">
    <text>BGRI data (for ww crops from harvest years 2009-2014, 2016) show the following ww drill dates:
- across all soil types = 278 (5th Oct)
- clay/heavy soil = 279 (6th Oct)
- medium/loamy soil = 277 (4th Oct)
- silty = 280 (7th Oct)
- sandy = 278 (5th Oct)
Seed rates:
For wheat, average establishment on sandy soils is 90%, but on loams and clays it is 65% (https://www.fwi.co.uk/arable/establishment/successfully-establish-late-drilled-wheat).</text>
  </threadedComment>
  <threadedComment ref="F6" dT="2020-02-18T09:14:37.75" personId="{F461F3E6-CAC1-4D29-A1DF-159D4EA4E729}" id="{186A9384-1B7B-449A-9755-02339CD2D5A6}">
    <text>BGRI data (for ww crops from harvest years 2009-2014, 2016) show the following ww drill dates:
- across all soil types = 278 (5th Oct)
- clay/heavy soil = 279 (6th Oct)
- medium/loamy soil = 277 (4th Oct)
- silty = 280 (7th Oct)
- sandy = 278 (5th Oct)
Seed rates:
For wheat, average establishment on sandy soils is 90%, but on loams and clays it is 65% (https://www.fwi.co.uk/arable/establishment/successfully-establish-late-drilled-wheat)</text>
  </threadedComment>
  <threadedComment ref="G6" dT="2020-02-18T08:48:13.49" personId="{F461F3E6-CAC1-4D29-A1DF-159D4EA4E729}" id="{11CC2648-03B4-445E-AD47-5D5F86B1A6F5}">
    <text>AHDB OSR guide:
A target plant population of 25-35 plants/m2 can generally be achieved from 30-40 seeds/m2.
This is approx 80% emergence.
AHDB osr guide says optimal plant pop of 25-35 plants/m2</text>
  </threadedComment>
  <threadedComment ref="B7" dT="2020-02-17T14:46:31.10" personId="{F461F3E6-CAC1-4D29-A1DF-159D4EA4E729}" id="{4B873764-254C-4EAC-8CF0-1DFFA749EDAC}">
    <text>Discing immediately after harvest will also break the stubble (stems) and conserve moisture in the soil, which is needed for BG germination.
Alternative very shallow cultivations are harrowing or straw raking. Sometimes, greater soil movement will be needed to provide the soil-to-seed contact needed for germination (from stale seedbed guide).
Example of disc harrow here:
https://lemken.com/en/soil-cultivation/stubble-cultivation/compact-disc-harrows/heliodor/</text>
  </threadedComment>
  <threadedComment ref="E7" dT="2020-02-17T14:46:31.10" personId="{F461F3E6-CAC1-4D29-A1DF-159D4EA4E729}" id="{9B8A4423-71FC-4B61-9882-F39D3DC4681A}">
    <text>Discing immediately after harvest will also break the stubble (stems) and conserve moisture in the soil, which is needed for BG germination).
Alternative very shallow cultivations are harrowing or straw raking. Sometimes, greater soil movement will be needed to provide the soil-to-seed contact needed for germination (from stale seedbed guide).
Example of disc harrow here:
https://lemken.com/en/soil-cultivation/stubble-cultivation/compact-disc-harrows/heliodor/</text>
  </threadedComment>
  <threadedComment ref="D8" dT="2020-02-18T08:53:12.41" personId="{F461F3E6-CAC1-4D29-A1DF-159D4EA4E729}" id="{721EEB54-5096-401B-B6E7-42178C3735CF}">
    <text>Avg total value our farmers are applying is 200kg N/ha but Ed Brooks reckons it's more realistic to use 220kgN/ha as a BAU scenario.</text>
  </threadedComment>
  <threadedComment ref="G8" dT="2020-02-18T08:53:12.41" personId="{F461F3E6-CAC1-4D29-A1DF-159D4EA4E729}" id="{A8C9A7B2-EB78-4D07-BC7A-B48E5DD145BD}">
    <text>Avg total value our farmers are applying is 200kg N/ha but Ed Brooks reckons it's more realistic to use 220kgN/ha as a BAU scenario.</text>
  </threadedComment>
  <threadedComment ref="B9" dT="2020-02-18T08:35:41.07" personId="{F461F3E6-CAC1-4D29-A1DF-159D4EA4E729}" id="{62748046-CBC4-4C41-BA31-3476B261E5D3}">
    <text>(Sarah Cook at ADAS says most straw is chopped and spread)</text>
  </threadedComment>
  <threadedComment ref="E9" dT="2020-02-18T08:35:41.07" personId="{F461F3E6-CAC1-4D29-A1DF-159D4EA4E729}" id="{0FE2340D-E32B-4FE4-A05B-913B2714CDFA}">
    <text>(Sarah Cook at ADAS says most straw is chopped and spread)</text>
  </threadedComment>
</ThreadedComments>
</file>

<file path=xl/threadedComments/threadedComment7.xml><?xml version="1.0" encoding="utf-8"?>
<ThreadedComments xmlns="http://schemas.microsoft.com/office/spreadsheetml/2018/threadedcomments" xmlns:x="http://schemas.openxmlformats.org/spreadsheetml/2006/main">
  <threadedComment ref="B5" dT="2021-09-13T16:03:44.15" personId="{DF131551-6967-4C7C-92DD-D2205B60402D}" id="{D866F1FB-C7EE-4499-80BE-0529AD8D6870}">
    <text>I'm assuming the Cww strategy is done today: i.e., if farmers decided to do Cww, what would happen to their yields and BG densities? It's NOT done for the same period as the BAU scenario (2004-2014).
Our farmers, in recent years (2012-16), are very commonly using glyphosate in Sep and quite often in Oct too.
Glyphosate is most commonly applied in second half of Sep. Most common date when harvest years 2012-2016 used OR when all harvest years used = 15th Sep.</text>
  </threadedComment>
  <threadedComment ref="C5" dT="2020-02-17T13:50:30.06" personId="{F461F3E6-CAC1-4D29-A1DF-159D4EA4E729}" id="{40DA92C9-FEA8-40BD-AC5D-54A542BAA9FC}">
    <text>Our farmers, in recent years (2012-16), are very commonly using glyphosate in Sep and quite often in Oct too.
Glyphosate is most commonly applied in second half of Sep. Most common date when harvest years 2012-2016 used OR when all harvest years used = 15th Sep.</text>
  </threadedComment>
  <threadedComment ref="D5" dT="2020-02-17T13:50:30.06" personId="{F461F3E6-CAC1-4D29-A1DF-159D4EA4E729}" id="{6F536F08-61F0-4FB9-A5F3-0E28BF6A92D9}">
    <text>Our farmers, in recent years (2012-16), are very commonly using glyphosate in Sep and quite often in Oct too.
Glyphosate is most commonly applied in second half of Sep. Most common date when harvest years 2012-2016 used OR when all harvest years used = 15th Sep.</text>
  </threadedComment>
  <threadedComment ref="E5" dT="2020-02-17T13:50:30.06" personId="{F461F3E6-CAC1-4D29-A1DF-159D4EA4E729}" id="{C37F746B-D259-4B2F-9DEE-FE4EB7080349}">
    <text>Our farmers, in recent years (2012-16), are very commonly using glyphosate in Sep and quite often in Oct too.
Glyphosate is most commonly applied in second half of Sep. Most common date when harvest years 2012-2016 used OR when all harvest years used = 15th Sep.</text>
  </threadedComment>
  <threadedComment ref="F5" dT="2020-02-17T13:50:30.06" personId="{F461F3E6-CAC1-4D29-A1DF-159D4EA4E729}" id="{54F4D1FE-6474-4FE6-857B-AFF6858AFD08}">
    <text>Our farmers, in recent years (2012-16), are very commonly using glyphosate in Sep and quite often in Oct too.
Glyphosate is most commonly applied in second half of Sep. Most common date when harvest years 2012-2016 used OR when all harvest years used = 15th Sep.</text>
  </threadedComment>
  <threadedComment ref="G5" dT="2020-02-17T13:50:30.06" personId="{F461F3E6-CAC1-4D29-A1DF-159D4EA4E729}" id="{974499CE-8757-4757-A3C4-139680CE9A58}">
    <text>Our farmers, in recent years (2012-16), are very commonly using glyphosate in Sep and quite often in Oct too.
Glyphosate is most commonly applied in second half of Sep. Most common date when harvest years 2012-2016 used OR when all harvest years used = 15th Sep.</text>
  </threadedComment>
  <threadedComment ref="B6" dT="2020-02-18T09:14:37.75" personId="{F461F3E6-CAC1-4D29-A1DF-159D4EA4E729}" id="{2F8D1A68-51D9-4DE5-9057-F5B7BA286E06}">
    <text>BGRI data (for ww crops from harvest years 2009-2014, 2016) show the following ww drill dates:
- across all soil types = 278 (5th Oct)
- clay/heavy soil = 279 (6th Oct)
- medium/loamy soil = 277 (4th Oct)
- silty = 280 (7th Oct)
- sandy = 278 (5th Oct)</text>
  </threadedComment>
  <threadedComment ref="C6" dT="2020-02-18T09:14:37.75" personId="{F461F3E6-CAC1-4D29-A1DF-159D4EA4E729}" id="{B5384505-FDF2-4342-8961-EF790C668F66}">
    <text>BGRI data (for ww crops from harvest years 2009-2014, 2016) show the following ww drill dates:
- across all soil types = 278 (5th Oct)
- clay/heavy soil = 279 (6th Oct)
- medium/loamy soil = 277 (4th Oct)
- silty = 280 (7th Oct)
- sandy = 278 (5th Oct)</text>
  </threadedComment>
  <threadedComment ref="D6" dT="2020-02-18T09:14:37.75" personId="{F461F3E6-CAC1-4D29-A1DF-159D4EA4E729}" id="{715997E7-23FC-4FE0-B5A1-3144FE0885AC}">
    <text>BGRI data (for ww crops from harvest years 2009-2014, 2016) show the following ww drill dates:
- across all soil types = 278 (5th Oct)
- clay/heavy soil = 279 (6th Oct)
- medium/loamy soil = 277 (4th Oct)
- silty = 280 (7th Oct)
- sandy = 278 (5th Oct)</text>
  </threadedComment>
  <threadedComment ref="E6" dT="2020-02-18T09:14:37.75" personId="{F461F3E6-CAC1-4D29-A1DF-159D4EA4E729}" id="{5ACDA0C0-B32F-438D-BC1B-C469A7B34D4B}">
    <text>BGRI data (for ww crops from harvest years 2009-2014, 2016) show the following ww drill dates:
- across all soil types = 278 (5th Oct)
- clay/heavy soil = 279 (6th Oct)
- medium/loamy soil = 277 (4th Oct)
- silty = 280 (7th Oct)
- sandy = 278 (5th Oct)</text>
  </threadedComment>
  <threadedComment ref="F6" dT="2020-02-18T09:14:37.75" personId="{F461F3E6-CAC1-4D29-A1DF-159D4EA4E729}" id="{8F78C39F-432E-4D66-A184-1AAE7C1F2284}">
    <text>BGRI data (for ww crops from harvest years 2009-2014, 2016) show the following ww drill dates:
- across all soil types = 278 (5th Oct)
- clay/heavy soil = 279 (6th Oct)
- medium/loamy soil = 277 (4th Oct)
- silty = 280 (7th Oct)
- sandy = 278 (5th Oct)</text>
  </threadedComment>
  <threadedComment ref="G6" dT="2020-02-18T09:14:37.75" personId="{F461F3E6-CAC1-4D29-A1DF-159D4EA4E729}" id="{C429AFFA-4FB8-4D3A-AACB-1BBEA0E3C38A}">
    <text>BGRI data (for ww crops from harvest years 2009-2014, 2016) show the following ww drill dates:
- across all soil types = 278 (5th Oct)
- clay/heavy soil = 279 (6th Oct)
- medium/loamy soil = 277 (4th Oct)
- silty = 280 (7th Oct)
- sandy = 278 (5th Oct)</text>
  </threadedComment>
  <threadedComment ref="C7" dT="2020-02-17T14:46:31.10" personId="{F461F3E6-CAC1-4D29-A1DF-159D4EA4E729}" id="{CA13166D-8826-4DAE-B752-2E0D8999FC48}">
    <text>Discing immediately after harvest will also break the stubble (stems) and conserve moisture in the soil, which is needed for BG germination).
Alternative very shallow cultivations are harrowing or straw raking. Sometimes, greater soil movement will be needed to provide the soil-to-seed contact needed for germination (from stale seedbed guide).
Example of disc harrow here:
https://lemken.com/en/soil-cultivation/stubble-cultivation/compact-disc-harrows/heliodor/</text>
  </threadedComment>
  <threadedComment ref="D7" dT="2020-02-17T14:46:31.10" personId="{F461F3E6-CAC1-4D29-A1DF-159D4EA4E729}" id="{8004A19A-1D2A-4F7E-97EB-737A37697841}">
    <text>Discing immediately after harvest will also break the stubble (stems) and conserve moisture in the soil, which is needed for BG germination).
Alternative very shallow cultivations are harrowing or straw raking. Sometimes, greater soil movement will be needed to provide the soil-to-seed contact needed for germination (from stale seedbed guide).
Example of disc harrow here:
https://lemken.com/en/soil-cultivation/stubble-cultivation/compact-disc-harrows/heliodor/</text>
  </threadedComment>
  <threadedComment ref="E7" dT="2020-02-17T14:46:31.10" personId="{F461F3E6-CAC1-4D29-A1DF-159D4EA4E729}" id="{1BF09AA5-E05C-4721-8212-6F43A2CBFDAB}">
    <text>Discing immediately after harvest will also break the stubble (stems) and conserve moisture in the soil, which is needed for BG germination).
Alternative very shallow cultivations are harrowing or straw raking. Sometimes, greater soil movement will be needed to provide the soil-to-seed contact needed for germination (from stale seedbed guide).
Example of disc harrow here:
https://lemken.com/en/soil-cultivation/stubble-cultivation/compact-disc-harrows/heliodor/</text>
  </threadedComment>
  <threadedComment ref="F7" dT="2020-02-17T14:46:31.10" personId="{F461F3E6-CAC1-4D29-A1DF-159D4EA4E729}" id="{E71A69D0-58B3-452F-863C-BD0D59E14CE7}">
    <text>Discing immediately after harvest will also break the stubble (stems) and conserve moisture in the soil, which is needed for BG germination).
Alternative very shallow cultivations are harrowing or straw raking. Sometimes, greater soil movement will be needed to provide the soil-to-seed contact needed for germination (from stale seedbed guide).
Example of disc harrow here:
https://lemken.com/en/soil-cultivation/stubble-cultivation/compact-disc-harrows/heliodor/</text>
  </threadedComment>
  <threadedComment ref="G7" dT="2020-02-17T14:46:31.10" personId="{F461F3E6-CAC1-4D29-A1DF-159D4EA4E729}" id="{D6C3E559-996B-4837-B682-9420C9AE2DB8}">
    <text>Discing immediately after harvest will also break the stubble (stems) and conserve moisture in the soil, which is needed for BG germination).
Alternative very shallow cultivations are harrowing or straw raking. Sometimes, greater soil movement will be needed to provide the soil-to-seed contact needed for germination (from stale seedbed guide).
Example of disc harrow here:
https://lemken.com/en/soil-cultivation/stubble-cultivation/compact-disc-harrows/heliodor/</text>
  </threadedComment>
  <threadedComment ref="D9" dT="2020-02-18T08:35:41.07" personId="{F461F3E6-CAC1-4D29-A1DF-159D4EA4E729}" id="{8A67593F-AD7E-4301-A02C-D54A3A2230AB}">
    <text>(Sarah Cook at ADAS says most straw is chopped and spread)</text>
  </threadedComment>
  <threadedComment ref="E9" dT="2020-02-18T08:35:41.07" personId="{F461F3E6-CAC1-4D29-A1DF-159D4EA4E729}" id="{79BC2440-7FC3-4517-A59D-975EEB722999}">
    <text>(Sarah Cook at ADAS says most straw is chopped and spread)</text>
  </threadedComment>
  <threadedComment ref="G9" dT="2020-02-18T08:35:41.07" personId="{F461F3E6-CAC1-4D29-A1DF-159D4EA4E729}" id="{C8B17D48-A173-43D2-9D2C-F8B33C49C2A2}">
    <text>(Sarah Cook at ADAS says most straw is chopped and spread)</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 Id="rId4" Type="http://schemas.microsoft.com/office/2017/10/relationships/threadedComment" Target="../threadedComments/threadedComment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 Id="rId4" Type="http://schemas.microsoft.com/office/2017/10/relationships/threadedComment" Target="../threadedComments/threadedComment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 Id="rId4" Type="http://schemas.microsoft.com/office/2017/10/relationships/threadedComment" Target="../threadedComments/threadedComment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 Id="rId4" Type="http://schemas.microsoft.com/office/2017/10/relationships/threadedComment" Target="../threadedComments/threadedComment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7232D-A809-441E-ABCB-43B1F26453A9}">
  <dimension ref="A1:T19"/>
  <sheetViews>
    <sheetView workbookViewId="0">
      <selection activeCell="E23" sqref="E23"/>
    </sheetView>
  </sheetViews>
  <sheetFormatPr baseColWidth="10" defaultColWidth="8.83203125" defaultRowHeight="16" x14ac:dyDescent="0.2"/>
  <sheetData>
    <row r="1" spans="1:20" x14ac:dyDescent="0.2">
      <c r="A1" t="s">
        <v>319</v>
      </c>
    </row>
    <row r="2" spans="1:20" x14ac:dyDescent="0.2">
      <c r="A2" t="s">
        <v>293</v>
      </c>
    </row>
    <row r="4" spans="1:20" x14ac:dyDescent="0.2">
      <c r="A4" t="s">
        <v>301</v>
      </c>
    </row>
    <row r="6" spans="1:20" x14ac:dyDescent="0.2">
      <c r="A6" t="s">
        <v>302</v>
      </c>
    </row>
    <row r="7" spans="1:20" x14ac:dyDescent="0.2">
      <c r="A7" t="s">
        <v>303</v>
      </c>
    </row>
    <row r="9" spans="1:20" x14ac:dyDescent="0.2">
      <c r="A9" t="s">
        <v>316</v>
      </c>
    </row>
    <row r="10" spans="1:20" x14ac:dyDescent="0.2">
      <c r="A10" t="s">
        <v>317</v>
      </c>
    </row>
    <row r="11" spans="1:20" x14ac:dyDescent="0.2">
      <c r="A11" t="s">
        <v>318</v>
      </c>
    </row>
    <row r="14" spans="1:20" x14ac:dyDescent="0.2">
      <c r="A14" s="1" t="s">
        <v>322</v>
      </c>
    </row>
    <row r="16" spans="1:20" ht="15.75" customHeight="1" x14ac:dyDescent="0.2">
      <c r="A16" s="240" t="s">
        <v>326</v>
      </c>
      <c r="B16" s="268" t="s">
        <v>323</v>
      </c>
      <c r="C16" s="268"/>
      <c r="D16" s="268"/>
      <c r="E16" s="268"/>
      <c r="F16" s="268"/>
      <c r="G16" s="268"/>
      <c r="H16" s="268"/>
      <c r="I16" s="268"/>
      <c r="J16" s="268"/>
      <c r="K16" s="268"/>
      <c r="L16" s="268"/>
      <c r="M16" s="268"/>
      <c r="N16" s="242" t="s">
        <v>329</v>
      </c>
      <c r="O16" s="242"/>
      <c r="P16" s="242"/>
      <c r="Q16" s="242"/>
      <c r="R16" s="242"/>
      <c r="S16" s="242"/>
      <c r="T16" s="242"/>
    </row>
    <row r="17" spans="1:13" x14ac:dyDescent="0.2">
      <c r="A17" s="241"/>
      <c r="B17" s="268"/>
      <c r="C17" s="268"/>
      <c r="D17" s="268"/>
      <c r="E17" s="268"/>
      <c r="F17" s="268"/>
      <c r="G17" s="268"/>
      <c r="H17" s="268"/>
      <c r="I17" s="268"/>
      <c r="J17" s="268"/>
      <c r="K17" s="268"/>
      <c r="L17" s="268"/>
      <c r="M17" s="268"/>
    </row>
    <row r="18" spans="1:13" x14ac:dyDescent="0.2">
      <c r="A18" s="240" t="s">
        <v>327</v>
      </c>
      <c r="B18" t="s">
        <v>324</v>
      </c>
    </row>
    <row r="19" spans="1:13" x14ac:dyDescent="0.2">
      <c r="A19" s="240" t="s">
        <v>328</v>
      </c>
      <c r="B19" t="s">
        <v>325</v>
      </c>
    </row>
  </sheetData>
  <mergeCells count="1">
    <mergeCell ref="B16:M17"/>
  </mergeCells>
  <pageMargins left="0.7" right="0.7" top="0.75" bottom="0.75" header="0.3" footer="0.3"/>
  <ignoredErrors>
    <ignoredError sqref="A16:A19"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9EA37-C9F5-4262-B93D-229A803E5051}">
  <dimension ref="A1:J376"/>
  <sheetViews>
    <sheetView tabSelected="1" zoomScale="115" zoomScaleNormal="115" workbookViewId="0">
      <pane ySplit="1" topLeftCell="A248" activePane="bottomLeft" state="frozen"/>
      <selection pane="bottomLeft" activeCell="A258" sqref="A258:XFD263"/>
    </sheetView>
  </sheetViews>
  <sheetFormatPr baseColWidth="10" defaultColWidth="11" defaultRowHeight="16" x14ac:dyDescent="0.2"/>
  <cols>
    <col min="1" max="1" width="14.6640625" style="5" customWidth="1"/>
    <col min="2" max="2" width="16.6640625" style="5" customWidth="1"/>
    <col min="3" max="8" width="26.1640625" style="5" customWidth="1"/>
  </cols>
  <sheetData>
    <row r="1" spans="1:10" x14ac:dyDescent="0.2">
      <c r="A1" s="2" t="s">
        <v>0</v>
      </c>
      <c r="B1" s="2" t="s">
        <v>2</v>
      </c>
      <c r="C1" s="2">
        <v>1</v>
      </c>
      <c r="D1" s="2">
        <v>2</v>
      </c>
      <c r="E1" s="2">
        <v>3</v>
      </c>
      <c r="F1" s="2">
        <v>4</v>
      </c>
      <c r="G1" s="2">
        <v>5</v>
      </c>
      <c r="H1" s="2">
        <v>6</v>
      </c>
      <c r="I1" s="2"/>
      <c r="J1" s="1"/>
    </row>
    <row r="2" spans="1:10" x14ac:dyDescent="0.2">
      <c r="A2" s="3"/>
      <c r="B2" s="3"/>
      <c r="C2" s="3"/>
      <c r="D2" s="3"/>
      <c r="E2" s="3"/>
      <c r="F2" s="3"/>
      <c r="G2" s="3"/>
      <c r="H2" s="3"/>
    </row>
    <row r="3" spans="1:10" x14ac:dyDescent="0.2">
      <c r="A3" s="2"/>
      <c r="B3" s="2"/>
      <c r="C3" s="4" t="str" cm="1">
        <f t="array" aca="1" ref="C3" ca="1">_xlfn.XLOOKUP(C$1,INDIRECT($A4&amp;"_year"),INDIRECT($A4&amp;"_crop"))</f>
        <v>18 month fallow</v>
      </c>
      <c r="D3" s="4" t="str" cm="1">
        <f t="array" aca="1" ref="D3" ca="1">_xlfn.XLOOKUP(D$1,INDIRECT($A4&amp;"_year"),INDIRECT($A4&amp;"_crop"))</f>
        <v>maize (use spring OSR as proxy in ECOMOD)</v>
      </c>
      <c r="E3" s="4" t="str" cm="1">
        <f t="array" aca="1" ref="E3" ca="1">_xlfn.XLOOKUP(E$1,INDIRECT($A4&amp;"_year"),INDIRECT($A4&amp;"_crop"))</f>
        <v>spring barley</v>
      </c>
      <c r="F3" s="4" t="str" cm="1">
        <f t="array" aca="1" ref="F3" ca="1">_xlfn.XLOOKUP(F$1,INDIRECT($A4&amp;"_year"),INDIRECT($A4&amp;"_crop"))</f>
        <v>winter wheat</v>
      </c>
      <c r="G3" s="4" t="str" cm="1">
        <f t="array" aca="1" ref="G3" ca="1">_xlfn.XLOOKUP(G$1,INDIRECT($A4&amp;"_year"),INDIRECT($A4&amp;"_crop"))</f>
        <v>winter OSR</v>
      </c>
      <c r="H3" s="4" t="str" cm="1">
        <f t="array" aca="1" ref="H3" ca="1">_xlfn.XLOOKUP(H$1,INDIRECT($A4&amp;"_year"),INDIRECT($A4&amp;"_crop"))</f>
        <v>winter wheat</v>
      </c>
      <c r="I3" s="4"/>
      <c r="J3" s="1"/>
    </row>
    <row r="4" spans="1:10" x14ac:dyDescent="0.2">
      <c r="A4" s="5" t="s">
        <v>18</v>
      </c>
      <c r="B4" s="5" t="s">
        <v>1</v>
      </c>
      <c r="C4" s="5" t="str">
        <f t="shared" ref="C4:H4" ca="1" si="0">IF(ISNUMBER(SEARCH("wheat",C3)),"wheat",
IF(ISNUMBER(SEARCH("oats",C3)),"oats",
IF(ISNUMBER(SEARCH("barley",C3)),"barley",
IF(ISNUMBER(SEARCH("beans",C3)),"beans",
IF(ISNUMBER(SEARCH("peas",C3)),"peas",
IF(ISNUMBER(SEARCH("maize",C3)),"maize",
IF(ISNUMBER(SEARCH("linseed",C3)),"linseed",
IF(ISNUMBER(SEARCH("osr",C3)),"osr",
IF(ISNUMBER(SEARCH("beet",C3)),"sugarbeet",
IF(ISNUMBER(SEARCH("fallow",C3)),"fallow",
))))))))))</f>
        <v>fallow</v>
      </c>
      <c r="D4" s="5" t="str">
        <f t="shared" ca="1" si="0"/>
        <v>maize</v>
      </c>
      <c r="E4" s="5" t="str">
        <f t="shared" ca="1" si="0"/>
        <v>barley</v>
      </c>
      <c r="F4" s="5" t="str">
        <f t="shared" ca="1" si="0"/>
        <v>wheat</v>
      </c>
      <c r="G4" s="5" t="str">
        <f t="shared" ca="1" si="0"/>
        <v>osr</v>
      </c>
      <c r="H4" s="5" t="str">
        <f t="shared" ca="1" si="0"/>
        <v>wheat</v>
      </c>
    </row>
    <row r="5" spans="1:10" x14ac:dyDescent="0.2">
      <c r="C5" s="4" t="str" cm="1">
        <f t="array" aca="1" ref="C5" ca="1">_xlfn.XLOOKUP(C$1,INDIRECT($A6&amp;"_year"),INDIRECT($A6&amp;"_drillmonth"))</f>
        <v>August</v>
      </c>
      <c r="D5" s="4" t="str" cm="1">
        <f t="array" aca="1" ref="D5" ca="1">_xlfn.XLOOKUP(D$1,INDIRECT($A6&amp;"_year"),INDIRECT($A6&amp;"_drillmonth"))</f>
        <v>mid April</v>
      </c>
      <c r="E5" s="4" t="str" cm="1">
        <f t="array" aca="1" ref="E5" ca="1">_xlfn.XLOOKUP(E$1,INDIRECT($A6&amp;"_year"),INDIRECT($A6&amp;"_drillmonth"))</f>
        <v>March</v>
      </c>
      <c r="F5" s="4" t="str" cm="1">
        <f t="array" aca="1" ref="F5" ca="1">_xlfn.XLOOKUP(F$1,INDIRECT($A6&amp;"_year"),INDIRECT($A6&amp;"_drillmonth"))</f>
        <v>mid- to late-October</v>
      </c>
      <c r="G5" s="4" t="str" cm="1">
        <f t="array" aca="1" ref="G5" ca="1">_xlfn.XLOOKUP(G$1,INDIRECT($A6&amp;"_year"),INDIRECT($A6&amp;"_drillmonth"))</f>
        <v>late August</v>
      </c>
      <c r="H5" s="4" t="str" cm="1">
        <f t="array" aca="1" ref="H5" ca="1">_xlfn.XLOOKUP(H$1,INDIRECT($A6&amp;"_year"),INDIRECT($A6&amp;"_drillmonth"))</f>
        <v>mid- to late-October</v>
      </c>
    </row>
    <row r="6" spans="1:10" x14ac:dyDescent="0.2">
      <c r="A6" s="5" t="s">
        <v>18</v>
      </c>
      <c r="B6" s="5" t="s">
        <v>3</v>
      </c>
      <c r="C6" s="5" t="str">
        <f ca="1">IF(OR( ISNUMBER(SEARCH("Aug",C5)),  ISNUMBER(SEARCH("Sep",C5)),  ISNUMBER(SEARCH("Oct",C5)),  ISNUMBER(SEARCH("Nov",C5)) ), "autumn","spring")</f>
        <v>autumn</v>
      </c>
      <c r="D6" s="5" t="str">
        <f t="shared" ref="D6:H6" ca="1" si="1">IF(OR( ISNUMBER(SEARCH("Aug",D5)),  ISNUMBER(SEARCH("Sep",D5)),  ISNUMBER(SEARCH("Oct",D5)),  ISNUMBER(SEARCH("Nov",D5)) ), "autumn","spring")</f>
        <v>spring</v>
      </c>
      <c r="E6" s="5" t="str">
        <f t="shared" ca="1" si="1"/>
        <v>spring</v>
      </c>
      <c r="F6" s="5" t="str">
        <f t="shared" ca="1" si="1"/>
        <v>autumn</v>
      </c>
      <c r="G6" s="5" t="str">
        <f t="shared" ca="1" si="1"/>
        <v>autumn</v>
      </c>
      <c r="H6" s="5" t="str">
        <f t="shared" ca="1" si="1"/>
        <v>autumn</v>
      </c>
    </row>
    <row r="7" spans="1:10" x14ac:dyDescent="0.2">
      <c r="C7" s="4" t="str" cm="1">
        <f t="array" aca="1" ref="C7" ca="1">_xlfn.XLOOKUP(C$1,INDIRECT($A8&amp;"_year"),INDIRECT($A8&amp;"_tillage"))</f>
        <v>regular light cultivation</v>
      </c>
      <c r="D7" s="4" t="str" cm="1">
        <f t="array" aca="1" ref="D7" ca="1">_xlfn.XLOOKUP(D$1,INDIRECT($A8&amp;"_year"),INDIRECT($A8&amp;"_tillage"))</f>
        <v>direct drill maize (or sOSR) into the fallow.</v>
      </c>
      <c r="E7" s="4" t="str" cm="1">
        <f t="array" aca="1" ref="E7" ca="1">_xlfn.XLOOKUP(E$1,INDIRECT($A8&amp;"_year"),INDIRECT($A8&amp;"_tillage"))</f>
        <v>this was a blank cell - was it supposed to be?</v>
      </c>
      <c r="F7" s="4" t="str" cm="1">
        <f t="array" aca="1" ref="F7" ca="1">_xlfn.XLOOKUP(F$1,INDIRECT($A8&amp;"_year"),INDIRECT($A8&amp;"_tillage"))</f>
        <v>disc stale seedbed.
No-till / direct drilled.</v>
      </c>
      <c r="G7" s="4" t="str" cm="1">
        <f t="array" aca="1" ref="G7" ca="1">_xlfn.XLOOKUP(G$1,INDIRECT($A8&amp;"_year"),INDIRECT($A8&amp;"_tillage"))</f>
        <v>direct drill into previous crop stubble - no-till / direct drilled.</v>
      </c>
      <c r="H7" s="4" t="str" cm="1">
        <f t="array" aca="1" ref="H7" ca="1">_xlfn.XLOOKUP(H$1,INDIRECT($A8&amp;"_year"),INDIRECT($A8&amp;"_tillage"))</f>
        <v xml:space="preserve">disc stale seedbed.
No-till / direct drilled. </v>
      </c>
    </row>
    <row r="8" spans="1:10" x14ac:dyDescent="0.2">
      <c r="A8" s="5" t="s">
        <v>18</v>
      </c>
      <c r="B8" s="5" t="s">
        <v>4</v>
      </c>
      <c r="C8" s="5" t="str">
        <f ca="1">IF(OR(ISNUMBER(SEARCH("plough",C7)),ISNUMBER(SEARCH("mouldboard",C7))),"inversion",
IF(OR(ISNUMBER(SEARCH("disc",C7)),ISNUMBER(SEARCH("light",C7)),,ISNUMBER(SEARCH("minimum",C7))),"light",
IF(OR(ISNUMBER(SEARCH("subsoil",C7)),ISNUMBER(SEARCH("sub-soil",C7))),"subsoil",
"none"
)))</f>
        <v>light</v>
      </c>
      <c r="D8" s="5" t="str">
        <f t="shared" ref="D8:H8" ca="1" si="2">IF(OR(ISNUMBER(SEARCH("plough",D7)),ISNUMBER(SEARCH("mouldboard",D7))),"inversion",
IF(OR(ISNUMBER(SEARCH("disc",D7)),ISNUMBER(SEARCH("light",D7)),,ISNUMBER(SEARCH("minimum",D7))),"light",
IF(OR(ISNUMBER(SEARCH("subsoil",D7)),ISNUMBER(SEARCH("sub-soil",D7))),"subsoil",
"none"
)))</f>
        <v>none</v>
      </c>
      <c r="E8" s="5" t="str">
        <f t="shared" ca="1" si="2"/>
        <v>none</v>
      </c>
      <c r="F8" s="5" t="str">
        <f t="shared" ca="1" si="2"/>
        <v>light</v>
      </c>
      <c r="G8" s="5" t="str">
        <f t="shared" ca="1" si="2"/>
        <v>none</v>
      </c>
      <c r="H8" s="5" t="str">
        <f t="shared" ca="1" si="2"/>
        <v>light</v>
      </c>
    </row>
    <row r="9" spans="1:10" x14ac:dyDescent="0.2">
      <c r="C9" s="4" cm="1">
        <f t="array" aca="1" ref="C9" ca="1">_xlfn.XLOOKUP(C$1,INDIRECT($A10&amp;"_year"),INDIRECT($A10&amp;"_totalgly"))</f>
        <v>8.1999999999999993</v>
      </c>
      <c r="D9" s="4" cm="1">
        <f t="array" aca="1" ref="D9" ca="1">_xlfn.XLOOKUP(D$1,INDIRECT($A10&amp;"_year"),INDIRECT($A10&amp;"_totalgly"))</f>
        <v>4.2</v>
      </c>
      <c r="E9" s="4" cm="1">
        <f t="array" aca="1" ref="E9" ca="1">_xlfn.XLOOKUP(E$1,INDIRECT($A10&amp;"_year"),INDIRECT($A10&amp;"_totalgly"))</f>
        <v>4.2</v>
      </c>
      <c r="F9" s="4" cm="1">
        <f t="array" aca="1" ref="F9" ca="1">_xlfn.XLOOKUP(F$1,INDIRECT($A10&amp;"_year"),INDIRECT($A10&amp;"_totalgly"))</f>
        <v>4.2</v>
      </c>
      <c r="G9" s="4" cm="1">
        <f t="array" aca="1" ref="G9" ca="1">_xlfn.XLOOKUP(G$1,INDIRECT($A10&amp;"_year"),INDIRECT($A10&amp;"_totalgly"))</f>
        <v>2</v>
      </c>
      <c r="H9" s="4" cm="1">
        <f t="array" aca="1" ref="H9" ca="1">_xlfn.XLOOKUP(H$1,INDIRECT($A10&amp;"_year"),INDIRECT($A10&amp;"_totalgly"))</f>
        <v>4.2</v>
      </c>
    </row>
    <row r="10" spans="1:10" x14ac:dyDescent="0.2">
      <c r="A10" s="5" t="s">
        <v>18</v>
      </c>
      <c r="B10" s="5" t="s">
        <v>5</v>
      </c>
      <c r="C10" s="5" t="str">
        <f ca="1">IF(C9&gt;0, "yes","no")</f>
        <v>yes</v>
      </c>
      <c r="D10" s="5" t="str">
        <f ca="1">IF(D9&gt;0, "yes","no")</f>
        <v>yes</v>
      </c>
      <c r="E10" s="5" t="str">
        <f t="shared" ref="E10:H10" ca="1" si="3">IF(E9&gt;0, "yes","no")</f>
        <v>yes</v>
      </c>
      <c r="F10" s="5" t="str">
        <f t="shared" ca="1" si="3"/>
        <v>yes</v>
      </c>
      <c r="G10" s="5" t="str">
        <f t="shared" ca="1" si="3"/>
        <v>yes</v>
      </c>
      <c r="H10" s="5" t="str">
        <f t="shared" ca="1" si="3"/>
        <v>yes</v>
      </c>
    </row>
    <row r="11" spans="1:10" x14ac:dyDescent="0.2">
      <c r="C11" s="4" cm="1">
        <f t="array" aca="1" ref="C11" ca="1">_xlfn.XLOOKUP(C$1,INDIRECT($A12&amp;"_year"),INDIRECT($A12&amp;"_numberautumngly"))</f>
        <v>4</v>
      </c>
      <c r="D11" s="4" cm="1">
        <f t="array" aca="1" ref="D11" ca="1">_xlfn.XLOOKUP(D$1,INDIRECT($A12&amp;"_year"),INDIRECT($A12&amp;"_numberautumngly"))</f>
        <v>2</v>
      </c>
      <c r="E11" s="4" cm="1">
        <f t="array" aca="1" ref="E11" ca="1">_xlfn.XLOOKUP(E$1,INDIRECT($A12&amp;"_year"),INDIRECT($A12&amp;"_numberautumngly"))</f>
        <v>2</v>
      </c>
      <c r="F11" s="4" cm="1">
        <f t="array" aca="1" ref="F11" ca="1">_xlfn.XLOOKUP(F$1,INDIRECT($A12&amp;"_year"),INDIRECT($A12&amp;"_numberautumngly"))</f>
        <v>2</v>
      </c>
      <c r="G11" s="4" cm="1">
        <f t="array" aca="1" ref="G11" ca="1">_xlfn.XLOOKUP(G$1,INDIRECT($A12&amp;"_year"),INDIRECT($A12&amp;"_numberautumngly"))</f>
        <v>1</v>
      </c>
      <c r="H11" s="4" cm="1">
        <f t="array" aca="1" ref="H11" ca="1">_xlfn.XLOOKUP(H$1,INDIRECT($A12&amp;"_year"),INDIRECT($A12&amp;"_numberautumngly"))</f>
        <v>2</v>
      </c>
    </row>
    <row r="12" spans="1:10" x14ac:dyDescent="0.2">
      <c r="A12" s="5" t="s">
        <v>18</v>
      </c>
      <c r="B12" s="5" t="s">
        <v>6</v>
      </c>
      <c r="C12" s="5" t="str">
        <f ca="1">IF(C11&gt;1, "yes", "no")</f>
        <v>yes</v>
      </c>
      <c r="D12" s="5" t="str">
        <f t="shared" ref="D12:H12" ca="1" si="4">IF(D11&gt;1, "yes", "no")</f>
        <v>yes</v>
      </c>
      <c r="E12" s="5" t="str">
        <f t="shared" ca="1" si="4"/>
        <v>yes</v>
      </c>
      <c r="F12" s="5" t="str">
        <f t="shared" ca="1" si="4"/>
        <v>yes</v>
      </c>
      <c r="G12" s="5" t="str">
        <f t="shared" ca="1" si="4"/>
        <v>no</v>
      </c>
      <c r="H12" s="5" t="str">
        <f t="shared" ca="1" si="4"/>
        <v>yes</v>
      </c>
    </row>
    <row r="13" spans="1:10" x14ac:dyDescent="0.2">
      <c r="A13" s="5" t="s">
        <v>18</v>
      </c>
      <c r="B13" s="5" t="s">
        <v>7</v>
      </c>
      <c r="C13" s="5" t="str">
        <f ca="1">IF(C11&gt;2, "yes", "no")</f>
        <v>yes</v>
      </c>
      <c r="D13" s="5" t="str">
        <f t="shared" ref="D13:H13" ca="1" si="5">IF(D11&gt;2, "yes", "no")</f>
        <v>no</v>
      </c>
      <c r="E13" s="5" t="str">
        <f t="shared" ca="1" si="5"/>
        <v>no</v>
      </c>
      <c r="F13" s="5" t="str">
        <f t="shared" ca="1" si="5"/>
        <v>no</v>
      </c>
      <c r="G13" s="5" t="str">
        <f t="shared" ca="1" si="5"/>
        <v>no</v>
      </c>
      <c r="H13" s="5" t="str">
        <f t="shared" ca="1" si="5"/>
        <v>no</v>
      </c>
    </row>
    <row r="14" spans="1:10" x14ac:dyDescent="0.2">
      <c r="A14" s="5" t="s">
        <v>18</v>
      </c>
      <c r="B14" s="5" t="s">
        <v>8</v>
      </c>
      <c r="C14" s="5" t="str">
        <f ca="1">IF(C11&gt;3, "yes", "no")</f>
        <v>yes</v>
      </c>
      <c r="D14" s="5" t="str">
        <f t="shared" ref="D14:H14" ca="1" si="6">IF(D11&gt;3, "yes", "no")</f>
        <v>no</v>
      </c>
      <c r="E14" s="5" t="str">
        <f t="shared" ca="1" si="6"/>
        <v>no</v>
      </c>
      <c r="F14" s="5" t="str">
        <f t="shared" ca="1" si="6"/>
        <v>no</v>
      </c>
      <c r="G14" s="5" t="str">
        <f t="shared" ca="1" si="6"/>
        <v>no</v>
      </c>
      <c r="H14" s="5" t="str">
        <f t="shared" ca="1" si="6"/>
        <v>no</v>
      </c>
    </row>
    <row r="15" spans="1:10" x14ac:dyDescent="0.2">
      <c r="C15" s="4" cm="1">
        <f t="array" aca="1" ref="C15" ca="1">_xlfn.XLOOKUP(C$1,INDIRECT($A16&amp;"_year"),INDIRECT($A16&amp;"_numbBGactives"))</f>
        <v>0</v>
      </c>
      <c r="D15" s="4" cm="1">
        <f t="array" aca="1" ref="D15" ca="1">_xlfn.XLOOKUP(D$1,INDIRECT($A16&amp;"_year"),INDIRECT($A16&amp;"_numbBGactives"))</f>
        <v>0</v>
      </c>
      <c r="E15" s="4" cm="1">
        <f t="array" aca="1" ref="E15" ca="1">_xlfn.XLOOKUP(E$1,INDIRECT($A16&amp;"_year"),INDIRECT($A16&amp;"_numbBGactives"))</f>
        <v>3</v>
      </c>
      <c r="F15" s="4" cm="1">
        <f t="array" aca="1" ref="F15" ca="1">_xlfn.XLOOKUP(F$1,INDIRECT($A16&amp;"_year"),INDIRECT($A16&amp;"_numbBGactives"))</f>
        <v>4</v>
      </c>
      <c r="G15" s="4" cm="1">
        <f t="array" aca="1" ref="G15" ca="1">_xlfn.XLOOKUP(G$1,INDIRECT($A16&amp;"_year"),INDIRECT($A16&amp;"_numbBGactives"))</f>
        <v>2</v>
      </c>
      <c r="H15" s="4" cm="1">
        <f t="array" aca="1" ref="H15" ca="1">_xlfn.XLOOKUP(H$1,INDIRECT($A16&amp;"_year"),INDIRECT($A16&amp;"_numbBGactives"))</f>
        <v>4</v>
      </c>
    </row>
    <row r="16" spans="1:10" x14ac:dyDescent="0.2">
      <c r="A16" s="5" t="s">
        <v>18</v>
      </c>
      <c r="B16" s="5" t="s">
        <v>9</v>
      </c>
      <c r="C16" s="5" t="str">
        <f ca="1">IF(C15&gt;0, "yes","no")</f>
        <v>no</v>
      </c>
      <c r="D16" s="5" t="str">
        <f t="shared" ref="D16:H16" ca="1" si="7">IF(D15&gt;0, "yes","no")</f>
        <v>no</v>
      </c>
      <c r="E16" s="5" t="str">
        <f t="shared" ca="1" si="7"/>
        <v>yes</v>
      </c>
      <c r="F16" s="5" t="str">
        <f t="shared" ca="1" si="7"/>
        <v>yes</v>
      </c>
      <c r="G16" s="5" t="str">
        <f t="shared" ca="1" si="7"/>
        <v>yes</v>
      </c>
      <c r="H16" s="5" t="str">
        <f t="shared" ca="1" si="7"/>
        <v>yes</v>
      </c>
    </row>
    <row r="17" spans="1:10" x14ac:dyDescent="0.2">
      <c r="A17" s="5" t="s">
        <v>18</v>
      </c>
      <c r="B17" s="5" t="s">
        <v>10</v>
      </c>
      <c r="C17" s="5" t="str">
        <f ca="1">IF(C15&gt;1, "yes","no")</f>
        <v>no</v>
      </c>
      <c r="D17" s="5" t="str">
        <f t="shared" ref="D17:H17" ca="1" si="8">IF(D15&gt;1, "yes","no")</f>
        <v>no</v>
      </c>
      <c r="E17" s="5" t="str">
        <f t="shared" ca="1" si="8"/>
        <v>yes</v>
      </c>
      <c r="F17" s="5" t="str">
        <f t="shared" ca="1" si="8"/>
        <v>yes</v>
      </c>
      <c r="G17" s="5" t="str">
        <f t="shared" ca="1" si="8"/>
        <v>yes</v>
      </c>
      <c r="H17" s="5" t="str">
        <f t="shared" ca="1" si="8"/>
        <v>yes</v>
      </c>
    </row>
    <row r="18" spans="1:10" x14ac:dyDescent="0.2">
      <c r="A18" s="5" t="s">
        <v>18</v>
      </c>
      <c r="B18" s="5" t="s">
        <v>11</v>
      </c>
      <c r="C18" s="5" t="str">
        <f ca="1">IF(C15&gt;2, "yes","no")</f>
        <v>no</v>
      </c>
      <c r="D18" s="5" t="str">
        <f t="shared" ref="D18:H18" ca="1" si="9">IF(D15&gt;2, "yes","no")</f>
        <v>no</v>
      </c>
      <c r="E18" s="5" t="str">
        <f t="shared" ca="1" si="9"/>
        <v>yes</v>
      </c>
      <c r="F18" s="5" t="str">
        <f t="shared" ca="1" si="9"/>
        <v>yes</v>
      </c>
      <c r="G18" s="5" t="str">
        <f t="shared" ca="1" si="9"/>
        <v>no</v>
      </c>
      <c r="H18" s="5" t="str">
        <f t="shared" ca="1" si="9"/>
        <v>yes</v>
      </c>
    </row>
    <row r="19" spans="1:10" x14ac:dyDescent="0.2">
      <c r="A19" s="5" t="s">
        <v>18</v>
      </c>
      <c r="B19" s="5" t="s">
        <v>12</v>
      </c>
      <c r="C19" s="5" t="str">
        <f ca="1">IF(C15&gt;3, "yes","no")</f>
        <v>no</v>
      </c>
      <c r="D19" s="5" t="str">
        <f t="shared" ref="D19:H19" ca="1" si="10">IF(D15&gt;3, "yes","no")</f>
        <v>no</v>
      </c>
      <c r="E19" s="5" t="str">
        <f t="shared" ca="1" si="10"/>
        <v>no</v>
      </c>
      <c r="F19" s="5" t="str">
        <f t="shared" ca="1" si="10"/>
        <v>yes</v>
      </c>
      <c r="G19" s="5" t="str">
        <f t="shared" ca="1" si="10"/>
        <v>no</v>
      </c>
      <c r="H19" s="5" t="str">
        <f t="shared" ca="1" si="10"/>
        <v>yes</v>
      </c>
    </row>
    <row r="20" spans="1:10" x14ac:dyDescent="0.2">
      <c r="A20" s="5" t="s">
        <v>18</v>
      </c>
      <c r="B20" s="5" t="s">
        <v>13</v>
      </c>
      <c r="C20" s="5" t="str">
        <f ca="1">IF(C15&gt;4, "yes","no")</f>
        <v>no</v>
      </c>
      <c r="D20" s="5" t="str">
        <f t="shared" ref="D20:H20" ca="1" si="11">IF(D15&gt;4, "yes","no")</f>
        <v>no</v>
      </c>
      <c r="E20" s="5" t="str">
        <f t="shared" ca="1" si="11"/>
        <v>no</v>
      </c>
      <c r="F20" s="5" t="str">
        <f t="shared" ca="1" si="11"/>
        <v>no</v>
      </c>
      <c r="G20" s="5" t="str">
        <f t="shared" ca="1" si="11"/>
        <v>no</v>
      </c>
      <c r="H20" s="5" t="str">
        <f t="shared" ca="1" si="11"/>
        <v>no</v>
      </c>
    </row>
    <row r="21" spans="1:10" x14ac:dyDescent="0.2">
      <c r="A21" s="5" t="s">
        <v>18</v>
      </c>
      <c r="B21" s="5" t="s">
        <v>14</v>
      </c>
      <c r="C21" s="5" t="str">
        <f ca="1">IF(OR(C4="fallow",C4="ley"),"no","yes")</f>
        <v>no</v>
      </c>
      <c r="D21" s="5" t="str">
        <f t="shared" ref="D21:H21" ca="1" si="12">IF(OR(D4="fallow",D4="ley"),"no","yes")</f>
        <v>yes</v>
      </c>
      <c r="E21" s="5" t="str">
        <f t="shared" ca="1" si="12"/>
        <v>yes</v>
      </c>
      <c r="F21" s="5" t="str">
        <f t="shared" ca="1" si="12"/>
        <v>yes</v>
      </c>
      <c r="G21" s="5" t="str">
        <f t="shared" ca="1" si="12"/>
        <v>yes</v>
      </c>
      <c r="H21" s="5" t="str">
        <f t="shared" ca="1" si="12"/>
        <v>yes</v>
      </c>
    </row>
    <row r="22" spans="1:10" x14ac:dyDescent="0.2">
      <c r="C22" s="4" cm="1">
        <f t="array" aca="1" ref="C22" ca="1">_xlfn.XLOOKUP(C$1,INDIRECT($A23&amp;"_year"),INDIRECT($A23&amp;"_fert"))</f>
        <v>0</v>
      </c>
      <c r="D22" s="4" t="str" cm="1">
        <f t="array" aca="1" ref="D22" ca="1">_xlfn.XLOOKUP(D$1,INDIRECT($A23&amp;"_year"),INDIRECT($A23&amp;"_fert"))</f>
        <v>100 maize 
(120 sOSR)</v>
      </c>
      <c r="E22" s="4" cm="1">
        <f t="array" aca="1" ref="E22" ca="1">_xlfn.XLOOKUP(E$1,INDIRECT($A23&amp;"_year"),INDIRECT($A23&amp;"_fert"))</f>
        <v>110</v>
      </c>
      <c r="F22" s="4" cm="1">
        <f t="array" aca="1" ref="F22" ca="1">_xlfn.XLOOKUP(F$1,INDIRECT($A23&amp;"_year"),INDIRECT($A23&amp;"_fert"))</f>
        <v>230</v>
      </c>
      <c r="G22" s="4" cm="1">
        <f t="array" aca="1" ref="G22" ca="1">_xlfn.XLOOKUP(G$1,INDIRECT($A23&amp;"_year"),INDIRECT($A23&amp;"_fert"))</f>
        <v>220</v>
      </c>
      <c r="H22" s="4" cm="1">
        <f t="array" aca="1" ref="H22" ca="1">_xlfn.XLOOKUP(H$1,INDIRECT($A23&amp;"_year"),INDIRECT($A23&amp;"_fert"))</f>
        <v>230</v>
      </c>
    </row>
    <row r="23" spans="1:10" x14ac:dyDescent="0.2">
      <c r="A23" s="5" t="s">
        <v>18</v>
      </c>
      <c r="B23" s="5" t="s">
        <v>15</v>
      </c>
      <c r="C23" s="5" t="str">
        <f ca="1">IF(C22=0,"no","yes")</f>
        <v>no</v>
      </c>
      <c r="D23" s="5" t="str">
        <f t="shared" ref="D23:H23" ca="1" si="13">IF(D22=0,"no","yes")</f>
        <v>yes</v>
      </c>
      <c r="E23" s="5" t="str">
        <f t="shared" ca="1" si="13"/>
        <v>yes</v>
      </c>
      <c r="F23" s="5" t="str">
        <f t="shared" ca="1" si="13"/>
        <v>yes</v>
      </c>
      <c r="G23" s="5" t="str">
        <f t="shared" ca="1" si="13"/>
        <v>yes</v>
      </c>
      <c r="H23" s="5" t="str">
        <f t="shared" ca="1" si="13"/>
        <v>yes</v>
      </c>
    </row>
    <row r="24" spans="1:10" x14ac:dyDescent="0.2">
      <c r="A24" s="3"/>
      <c r="B24" s="3"/>
      <c r="C24" s="3"/>
      <c r="D24" s="3"/>
      <c r="E24" s="3"/>
      <c r="F24" s="3"/>
      <c r="G24" s="3"/>
      <c r="H24" s="3"/>
    </row>
    <row r="25" spans="1:10" x14ac:dyDescent="0.2">
      <c r="A25" s="2"/>
      <c r="B25" s="2"/>
      <c r="C25" s="4" t="str" cm="1">
        <f t="array" aca="1" ref="C25" ca="1">_xlfn.XLOOKUP(C$1,INDIRECT($A26&amp;"_year"),INDIRECT($A26&amp;"_crop"))</f>
        <v>winter wheat</v>
      </c>
      <c r="D25" s="4" t="str" cm="1">
        <f t="array" aca="1" ref="D25" ca="1">_xlfn.XLOOKUP(D$1,INDIRECT($A26&amp;"_year"),INDIRECT($A26&amp;"_crop"))</f>
        <v>spring barley</v>
      </c>
      <c r="E25" s="4" t="str" cm="1">
        <f t="array" aca="1" ref="E25" ca="1">_xlfn.XLOOKUP(E$1,INDIRECT($A26&amp;"_year"),INDIRECT($A26&amp;"_crop"))</f>
        <v>spring beans</v>
      </c>
      <c r="F25" s="4" t="str" cm="1">
        <f t="array" aca="1" ref="F25" ca="1">_xlfn.XLOOKUP(F$1,INDIRECT($A26&amp;"_year"),INDIRECT($A26&amp;"_crop"))</f>
        <v>winter wheat</v>
      </c>
      <c r="G25" s="4" t="str" cm="1">
        <f t="array" aca="1" ref="G25" ca="1">_xlfn.XLOOKUP(G$1,INDIRECT($A26&amp;"_year"),INDIRECT($A26&amp;"_crop"))</f>
        <v>spring barley</v>
      </c>
      <c r="H25" s="4" t="str" cm="1">
        <f t="array" aca="1" ref="H25" ca="1">_xlfn.XLOOKUP(H$1,INDIRECT($A26&amp;"_year"),INDIRECT($A26&amp;"_crop"))</f>
        <v>winter OSR</v>
      </c>
      <c r="J25" s="1"/>
    </row>
    <row r="26" spans="1:10" x14ac:dyDescent="0.2">
      <c r="A26" s="5" t="s">
        <v>19</v>
      </c>
      <c r="B26" s="5" t="s">
        <v>1</v>
      </c>
      <c r="C26" s="5" t="str">
        <f t="shared" ref="C26:H26" ca="1" si="14">IF(ISNUMBER(SEARCH("wheat",C25)),"wheat",
IF(ISNUMBER(SEARCH("oats",C25)),"oats",
IF(ISNUMBER(SEARCH("barley",C25)),"barley",
IF(ISNUMBER(SEARCH("beans",C25)),"beans",
IF(ISNUMBER(SEARCH("peas",C25)),"peas",
IF(ISNUMBER(SEARCH("maize",C25)),"maize",
IF(ISNUMBER(SEARCH("linseed",C25)),"linseed",
IF(ISNUMBER(SEARCH("osr",C25)),"osr",
IF(ISNUMBER(SEARCH("beet",C25)),"sugarbeet",
IF(ISNUMBER(SEARCH("fallow",C25)),"fallow",
))))))))))</f>
        <v>wheat</v>
      </c>
      <c r="D26" s="5" t="str">
        <f t="shared" ca="1" si="14"/>
        <v>barley</v>
      </c>
      <c r="E26" s="5" t="str">
        <f t="shared" ca="1" si="14"/>
        <v>beans</v>
      </c>
      <c r="F26" s="5" t="str">
        <f t="shared" ca="1" si="14"/>
        <v>wheat</v>
      </c>
      <c r="G26" s="5" t="str">
        <f t="shared" ca="1" si="14"/>
        <v>barley</v>
      </c>
      <c r="H26" s="5" t="str">
        <f t="shared" ca="1" si="14"/>
        <v>osr</v>
      </c>
    </row>
    <row r="27" spans="1:10" x14ac:dyDescent="0.2">
      <c r="C27" s="4" t="str" cm="1">
        <f t="array" aca="1" ref="C27" ca="1">_xlfn.XLOOKUP(C$1,INDIRECT($A28&amp;"_year"),INDIRECT($A28&amp;"_drillmonth"))</f>
        <v>late Oct/ early Nov
(ECOMOD = October)</v>
      </c>
      <c r="D27" s="4" t="str" cm="1">
        <f t="array" aca="1" ref="D27" ca="1">_xlfn.XLOOKUP(D$1,INDIRECT($A28&amp;"_year"),INDIRECT($A28&amp;"_drillmonth"))</f>
        <v>April</v>
      </c>
      <c r="E27" s="4" t="str" cm="1">
        <f t="array" aca="1" ref="E27" ca="1">_xlfn.XLOOKUP(E$1,INDIRECT($A28&amp;"_year"),INDIRECT($A28&amp;"_drillmonth"))</f>
        <v>March</v>
      </c>
      <c r="F27" s="4" t="str" cm="1">
        <f t="array" aca="1" ref="F27" ca="1">_xlfn.XLOOKUP(F$1,INDIRECT($A28&amp;"_year"),INDIRECT($A28&amp;"_drillmonth"))</f>
        <v>late Oct/ early Nov
(ECOMOD = October)</v>
      </c>
      <c r="G27" s="4" t="str" cm="1">
        <f t="array" aca="1" ref="G27" ca="1">_xlfn.XLOOKUP(G$1,INDIRECT($A28&amp;"_year"),INDIRECT($A28&amp;"_drillmonth"))</f>
        <v>April</v>
      </c>
      <c r="H27" s="4" t="str" cm="1">
        <f t="array" aca="1" ref="H27" ca="1">_xlfn.XLOOKUP(H$1,INDIRECT($A28&amp;"_year"),INDIRECT($A28&amp;"_drillmonth"))</f>
        <v>mid-late August</v>
      </c>
    </row>
    <row r="28" spans="1:10" x14ac:dyDescent="0.2">
      <c r="A28" s="5" t="s">
        <v>19</v>
      </c>
      <c r="B28" s="5" t="s">
        <v>3</v>
      </c>
      <c r="C28" s="5" t="str">
        <f ca="1">IF(OR( ISNUMBER(SEARCH("Aug",C27)),  ISNUMBER(SEARCH("Sep",C27)),  ISNUMBER(SEARCH("Oct",C27)),  ISNUMBER(SEARCH("Nov",C27)) ), "autumn","spring")</f>
        <v>autumn</v>
      </c>
      <c r="D28" s="5" t="str">
        <f t="shared" ref="D28:H28" ca="1" si="15">IF(OR( ISNUMBER(SEARCH("Aug",D27)),  ISNUMBER(SEARCH("Sep",D27)),  ISNUMBER(SEARCH("Oct",D27)),  ISNUMBER(SEARCH("Nov",D27)) ), "autumn","spring")</f>
        <v>spring</v>
      </c>
      <c r="E28" s="5" t="str">
        <f t="shared" ca="1" si="15"/>
        <v>spring</v>
      </c>
      <c r="F28" s="5" t="str">
        <f t="shared" ca="1" si="15"/>
        <v>autumn</v>
      </c>
      <c r="G28" s="5" t="str">
        <f t="shared" ca="1" si="15"/>
        <v>spring</v>
      </c>
      <c r="H28" s="5" t="str">
        <f t="shared" ca="1" si="15"/>
        <v>autumn</v>
      </c>
    </row>
    <row r="29" spans="1:10" x14ac:dyDescent="0.2">
      <c r="C29" s="4" t="str" cm="1">
        <f t="array" aca="1" ref="C29" ca="1">_xlfn.XLOOKUP(C$1,INDIRECT($A30&amp;"_year"),INDIRECT($A30&amp;"_tillage"))</f>
        <v>non-inversion (light cultivation)</v>
      </c>
      <c r="D29" s="4" t="str" cm="1">
        <f t="array" aca="1" ref="D29" ca="1">_xlfn.XLOOKUP(D$1,INDIRECT($A30&amp;"_year"),INDIRECT($A30&amp;"_tillage"))</f>
        <v>non-inversion (light cultivation)</v>
      </c>
      <c r="E29" s="4" t="str" cm="1">
        <f t="array" aca="1" ref="E29" ca="1">_xlfn.XLOOKUP(E$1,INDIRECT($A30&amp;"_year"),INDIRECT($A30&amp;"_tillage"))</f>
        <v>spring plough</v>
      </c>
      <c r="F29" s="4" t="str" cm="1">
        <f t="array" aca="1" ref="F29" ca="1">_xlfn.XLOOKUP(F$1,INDIRECT($A30&amp;"_year"),INDIRECT($A30&amp;"_tillage"))</f>
        <v>non-inversion (light cultivation)</v>
      </c>
      <c r="G29" s="4" t="str" cm="1">
        <f t="array" aca="1" ref="G29" ca="1">_xlfn.XLOOKUP(G$1,INDIRECT($A30&amp;"_year"),INDIRECT($A30&amp;"_tillage"))</f>
        <v>non-inversion (light cultivation)</v>
      </c>
      <c r="H29" s="4" t="str" cm="1">
        <f t="array" aca="1" ref="H29" ca="1">_xlfn.XLOOKUP(H$1,INDIRECT($A30&amp;"_year"),INDIRECT($A30&amp;"_tillage"))</f>
        <v>direct drill</v>
      </c>
    </row>
    <row r="30" spans="1:10" x14ac:dyDescent="0.2">
      <c r="A30" s="5" t="s">
        <v>19</v>
      </c>
      <c r="B30" s="5" t="s">
        <v>4</v>
      </c>
      <c r="C30" s="5" t="str">
        <f ca="1">IF(OR(ISNUMBER(SEARCH("plough",C29)),ISNUMBER(SEARCH("mouldboard",C29))),"inversion",
IF(OR(ISNUMBER(SEARCH("disc",C29)),ISNUMBER(SEARCH("light",C29)),,ISNUMBER(SEARCH("minimum",C29))),"light",
IF(OR(ISNUMBER(SEARCH("subsoil",C29)),ISNUMBER(SEARCH("sub-soil",C29))),"subsoil",
"none"
)))</f>
        <v>light</v>
      </c>
      <c r="D30" s="5" t="str">
        <f t="shared" ref="D30:H30" ca="1" si="16">IF(OR(ISNUMBER(SEARCH("plough",D29)),ISNUMBER(SEARCH("mouldboard",D29))),"inversion",
IF(OR(ISNUMBER(SEARCH("disc",D29)),ISNUMBER(SEARCH("light",D29)),,ISNUMBER(SEARCH("minimum",D29))),"light",
IF(OR(ISNUMBER(SEARCH("subsoil",D29)),ISNUMBER(SEARCH("sub-soil",D29))),"subsoil",
"none"
)))</f>
        <v>light</v>
      </c>
      <c r="E30" s="5" t="str">
        <f t="shared" ca="1" si="16"/>
        <v>inversion</v>
      </c>
      <c r="F30" s="5" t="str">
        <f t="shared" ca="1" si="16"/>
        <v>light</v>
      </c>
      <c r="G30" s="5" t="str">
        <f t="shared" ca="1" si="16"/>
        <v>light</v>
      </c>
      <c r="H30" s="5" t="str">
        <f t="shared" ca="1" si="16"/>
        <v>none</v>
      </c>
    </row>
    <row r="31" spans="1:10" x14ac:dyDescent="0.2">
      <c r="C31" s="4" cm="1">
        <f t="array" aca="1" ref="C31" ca="1">_xlfn.XLOOKUP(C$1,INDIRECT($A32&amp;"_year"),INDIRECT($A32&amp;"_totalgly"))</f>
        <v>9.3000000000000007</v>
      </c>
      <c r="D31" s="4" cm="1">
        <f t="array" aca="1" ref="D31" ca="1">_xlfn.XLOOKUP(D$1,INDIRECT($A32&amp;"_year"),INDIRECT($A32&amp;"_totalgly"))</f>
        <v>12.3</v>
      </c>
      <c r="E31" s="4" cm="1">
        <f t="array" aca="1" ref="E31" ca="1">_xlfn.XLOOKUP(E$1,INDIRECT($A32&amp;"_year"),INDIRECT($A32&amp;"_totalgly"))</f>
        <v>12.3</v>
      </c>
      <c r="F31" s="4" cm="1">
        <f t="array" aca="1" ref="F31" ca="1">_xlfn.XLOOKUP(F$1,INDIRECT($A32&amp;"_year"),INDIRECT($A32&amp;"_totalgly"))</f>
        <v>3.3</v>
      </c>
      <c r="G31" s="4" cm="1">
        <f t="array" aca="1" ref="G31" ca="1">_xlfn.XLOOKUP(G$1,INDIRECT($A32&amp;"_year"),INDIRECT($A32&amp;"_totalgly"))</f>
        <v>12.3</v>
      </c>
      <c r="H31" s="4" cm="1">
        <f t="array" aca="1" ref="H31" ca="1">_xlfn.XLOOKUP(H$1,INDIRECT($A32&amp;"_year"),INDIRECT($A32&amp;"_totalgly"))</f>
        <v>0</v>
      </c>
    </row>
    <row r="32" spans="1:10" x14ac:dyDescent="0.2">
      <c r="A32" s="5" t="s">
        <v>19</v>
      </c>
      <c r="B32" s="5" t="s">
        <v>5</v>
      </c>
      <c r="C32" s="5" t="str">
        <f ca="1">IF(C31&gt;0, "yes","no")</f>
        <v>yes</v>
      </c>
      <c r="D32" s="5" t="str">
        <f t="shared" ref="D32:H32" ca="1" si="17">IF(D31&gt;0, "yes","no")</f>
        <v>yes</v>
      </c>
      <c r="E32" s="5" t="str">
        <f t="shared" ca="1" si="17"/>
        <v>yes</v>
      </c>
      <c r="F32" s="5" t="str">
        <f t="shared" ca="1" si="17"/>
        <v>yes</v>
      </c>
      <c r="G32" s="5" t="str">
        <f t="shared" ca="1" si="17"/>
        <v>yes</v>
      </c>
      <c r="H32" s="5" t="str">
        <f t="shared" ca="1" si="17"/>
        <v>no</v>
      </c>
    </row>
    <row r="33" spans="1:10" x14ac:dyDescent="0.2">
      <c r="C33" s="4" cm="1">
        <f t="array" aca="1" ref="C33" ca="1">_xlfn.XLOOKUP(C$1,INDIRECT($A34&amp;"_year"),INDIRECT($A34&amp;"_numberautumngly"))</f>
        <v>3</v>
      </c>
      <c r="D33" s="4" cm="1">
        <f t="array" aca="1" ref="D33" ca="1">_xlfn.XLOOKUP(D$1,INDIRECT($A34&amp;"_year"),INDIRECT($A34&amp;"_numberautumngly"))</f>
        <v>4</v>
      </c>
      <c r="E33" s="4" cm="1">
        <f t="array" aca="1" ref="E33" ca="1">_xlfn.XLOOKUP(E$1,INDIRECT($A34&amp;"_year"),INDIRECT($A34&amp;"_numberautumngly"))</f>
        <v>4</v>
      </c>
      <c r="F33" s="4" cm="1">
        <f t="array" aca="1" ref="F33" ca="1">_xlfn.XLOOKUP(F$1,INDIRECT($A34&amp;"_year"),INDIRECT($A34&amp;"_numberautumngly"))</f>
        <v>1</v>
      </c>
      <c r="G33" s="4" cm="1">
        <f t="array" aca="1" ref="G33" ca="1">_xlfn.XLOOKUP(G$1,INDIRECT($A34&amp;"_year"),INDIRECT($A34&amp;"_numberautumngly"))</f>
        <v>4</v>
      </c>
      <c r="H33" s="4" cm="1">
        <f t="array" aca="1" ref="H33" ca="1">_xlfn.XLOOKUP(H$1,INDIRECT($A34&amp;"_year"),INDIRECT($A34&amp;"_numberautumngly"))</f>
        <v>0</v>
      </c>
    </row>
    <row r="34" spans="1:10" x14ac:dyDescent="0.2">
      <c r="A34" s="5" t="s">
        <v>19</v>
      </c>
      <c r="B34" s="5" t="s">
        <v>6</v>
      </c>
      <c r="C34" s="5" t="str">
        <f ca="1">IF(C33&gt;1, "yes", "no")</f>
        <v>yes</v>
      </c>
      <c r="D34" s="5" t="str">
        <f t="shared" ref="D34:H34" ca="1" si="18">IF(D33&gt;1, "yes", "no")</f>
        <v>yes</v>
      </c>
      <c r="E34" s="5" t="str">
        <f t="shared" ca="1" si="18"/>
        <v>yes</v>
      </c>
      <c r="F34" s="5" t="str">
        <f t="shared" ca="1" si="18"/>
        <v>no</v>
      </c>
      <c r="G34" s="5" t="str">
        <f t="shared" ca="1" si="18"/>
        <v>yes</v>
      </c>
      <c r="H34" s="5" t="str">
        <f t="shared" ca="1" si="18"/>
        <v>no</v>
      </c>
    </row>
    <row r="35" spans="1:10" x14ac:dyDescent="0.2">
      <c r="A35" s="5" t="s">
        <v>19</v>
      </c>
      <c r="B35" s="5" t="s">
        <v>7</v>
      </c>
      <c r="C35" s="5" t="str">
        <f ca="1">IF(C33&gt;2, "yes", "no")</f>
        <v>yes</v>
      </c>
      <c r="D35" s="5" t="str">
        <f t="shared" ref="D35:H35" ca="1" si="19">IF(D33&gt;2, "yes", "no")</f>
        <v>yes</v>
      </c>
      <c r="E35" s="5" t="str">
        <f t="shared" ca="1" si="19"/>
        <v>yes</v>
      </c>
      <c r="F35" s="5" t="str">
        <f t="shared" ca="1" si="19"/>
        <v>no</v>
      </c>
      <c r="G35" s="5" t="str">
        <f t="shared" ca="1" si="19"/>
        <v>yes</v>
      </c>
      <c r="H35" s="5" t="str">
        <f t="shared" ca="1" si="19"/>
        <v>no</v>
      </c>
    </row>
    <row r="36" spans="1:10" x14ac:dyDescent="0.2">
      <c r="A36" s="5" t="s">
        <v>19</v>
      </c>
      <c r="B36" s="5" t="s">
        <v>8</v>
      </c>
      <c r="C36" s="5" t="str">
        <f ca="1">IF(C33&gt;3, "yes", "no")</f>
        <v>no</v>
      </c>
      <c r="D36" s="5" t="str">
        <f t="shared" ref="D36:H36" ca="1" si="20">IF(D33&gt;3, "yes", "no")</f>
        <v>yes</v>
      </c>
      <c r="E36" s="5" t="str">
        <f t="shared" ca="1" si="20"/>
        <v>yes</v>
      </c>
      <c r="F36" s="5" t="str">
        <f t="shared" ca="1" si="20"/>
        <v>no</v>
      </c>
      <c r="G36" s="5" t="str">
        <f t="shared" ca="1" si="20"/>
        <v>yes</v>
      </c>
      <c r="H36" s="5" t="str">
        <f t="shared" ca="1" si="20"/>
        <v>no</v>
      </c>
    </row>
    <row r="37" spans="1:10" x14ac:dyDescent="0.2">
      <c r="C37" s="4" cm="1">
        <f t="array" aca="1" ref="C37" ca="1">_xlfn.XLOOKUP(C$1,INDIRECT($A38&amp;"_year"),INDIRECT($A38&amp;"_numbBGactives"))</f>
        <v>5</v>
      </c>
      <c r="D37" s="4" cm="1">
        <f t="array" aca="1" ref="D37" ca="1">_xlfn.XLOOKUP(D$1,INDIRECT($A38&amp;"_year"),INDIRECT($A38&amp;"_numbBGactives"))</f>
        <v>2</v>
      </c>
      <c r="E37" s="4" cm="1">
        <f t="array" aca="1" ref="E37" ca="1">_xlfn.XLOOKUP(E$1,INDIRECT($A38&amp;"_year"),INDIRECT($A38&amp;"_numbBGactives"))</f>
        <v>2</v>
      </c>
      <c r="F37" s="4" cm="1">
        <f t="array" aca="1" ref="F37" ca="1">_xlfn.XLOOKUP(F$1,INDIRECT($A38&amp;"_year"),INDIRECT($A38&amp;"_numbBGactives"))</f>
        <v>5</v>
      </c>
      <c r="G37" s="4" cm="1">
        <f t="array" aca="1" ref="G37" ca="1">_xlfn.XLOOKUP(G$1,INDIRECT($A38&amp;"_year"),INDIRECT($A38&amp;"_numbBGactives"))</f>
        <v>2</v>
      </c>
      <c r="H37" s="4" cm="1">
        <f t="array" aca="1" ref="H37" ca="1">_xlfn.XLOOKUP(H$1,INDIRECT($A38&amp;"_year"),INDIRECT($A38&amp;"_numbBGactives"))</f>
        <v>4</v>
      </c>
    </row>
    <row r="38" spans="1:10" x14ac:dyDescent="0.2">
      <c r="A38" s="5" t="s">
        <v>19</v>
      </c>
      <c r="B38" s="5" t="s">
        <v>9</v>
      </c>
      <c r="C38" s="5" t="str">
        <f ca="1">IF(C37&gt;0, "yes","no")</f>
        <v>yes</v>
      </c>
      <c r="D38" s="5" t="str">
        <f t="shared" ref="D38" ca="1" si="21">IF(D37&gt;0, "yes","no")</f>
        <v>yes</v>
      </c>
      <c r="E38" s="5" t="str">
        <f t="shared" ref="E38" ca="1" si="22">IF(E37&gt;0, "yes","no")</f>
        <v>yes</v>
      </c>
      <c r="F38" s="5" t="str">
        <f t="shared" ref="F38" ca="1" si="23">IF(F37&gt;0, "yes","no")</f>
        <v>yes</v>
      </c>
      <c r="G38" s="5" t="str">
        <f t="shared" ref="G38" ca="1" si="24">IF(G37&gt;0, "yes","no")</f>
        <v>yes</v>
      </c>
      <c r="H38" s="5" t="str">
        <f t="shared" ref="H38" ca="1" si="25">IF(H37&gt;0, "yes","no")</f>
        <v>yes</v>
      </c>
    </row>
    <row r="39" spans="1:10" x14ac:dyDescent="0.2">
      <c r="A39" s="5" t="s">
        <v>19</v>
      </c>
      <c r="B39" s="5" t="s">
        <v>10</v>
      </c>
      <c r="C39" s="5" t="str">
        <f ca="1">IF(C37&gt;1, "yes","no")</f>
        <v>yes</v>
      </c>
      <c r="D39" s="5" t="str">
        <f t="shared" ref="D39:H39" ca="1" si="26">IF(D37&gt;1, "yes","no")</f>
        <v>yes</v>
      </c>
      <c r="E39" s="5" t="str">
        <f t="shared" ca="1" si="26"/>
        <v>yes</v>
      </c>
      <c r="F39" s="5" t="str">
        <f t="shared" ca="1" si="26"/>
        <v>yes</v>
      </c>
      <c r="G39" s="5" t="str">
        <f t="shared" ca="1" si="26"/>
        <v>yes</v>
      </c>
      <c r="H39" s="5" t="str">
        <f t="shared" ca="1" si="26"/>
        <v>yes</v>
      </c>
    </row>
    <row r="40" spans="1:10" x14ac:dyDescent="0.2">
      <c r="A40" s="5" t="s">
        <v>19</v>
      </c>
      <c r="B40" s="5" t="s">
        <v>11</v>
      </c>
      <c r="C40" s="5" t="str">
        <f ca="1">IF(C37&gt;2, "yes","no")</f>
        <v>yes</v>
      </c>
      <c r="D40" s="5" t="str">
        <f t="shared" ref="D40:H40" ca="1" si="27">IF(D37&gt;2, "yes","no")</f>
        <v>no</v>
      </c>
      <c r="E40" s="5" t="str">
        <f t="shared" ca="1" si="27"/>
        <v>no</v>
      </c>
      <c r="F40" s="5" t="str">
        <f t="shared" ca="1" si="27"/>
        <v>yes</v>
      </c>
      <c r="G40" s="5" t="str">
        <f t="shared" ca="1" si="27"/>
        <v>no</v>
      </c>
      <c r="H40" s="5" t="str">
        <f t="shared" ca="1" si="27"/>
        <v>yes</v>
      </c>
    </row>
    <row r="41" spans="1:10" x14ac:dyDescent="0.2">
      <c r="A41" s="5" t="s">
        <v>19</v>
      </c>
      <c r="B41" s="5" t="s">
        <v>12</v>
      </c>
      <c r="C41" s="5" t="str">
        <f ca="1">IF(C37&gt;3, "yes","no")</f>
        <v>yes</v>
      </c>
      <c r="D41" s="5" t="str">
        <f t="shared" ref="D41:H41" ca="1" si="28">IF(D37&gt;3, "yes","no")</f>
        <v>no</v>
      </c>
      <c r="E41" s="5" t="str">
        <f t="shared" ca="1" si="28"/>
        <v>no</v>
      </c>
      <c r="F41" s="5" t="str">
        <f t="shared" ca="1" si="28"/>
        <v>yes</v>
      </c>
      <c r="G41" s="5" t="str">
        <f t="shared" ca="1" si="28"/>
        <v>no</v>
      </c>
      <c r="H41" s="5" t="str">
        <f t="shared" ca="1" si="28"/>
        <v>yes</v>
      </c>
    </row>
    <row r="42" spans="1:10" x14ac:dyDescent="0.2">
      <c r="A42" s="5" t="s">
        <v>19</v>
      </c>
      <c r="B42" s="5" t="s">
        <v>13</v>
      </c>
      <c r="C42" s="5" t="str">
        <f ca="1">IF(C37&gt;4, "yes","no")</f>
        <v>yes</v>
      </c>
      <c r="D42" s="5" t="str">
        <f t="shared" ref="D42:H42" ca="1" si="29">IF(D37&gt;4, "yes","no")</f>
        <v>no</v>
      </c>
      <c r="E42" s="5" t="str">
        <f t="shared" ca="1" si="29"/>
        <v>no</v>
      </c>
      <c r="F42" s="5" t="str">
        <f t="shared" ca="1" si="29"/>
        <v>yes</v>
      </c>
      <c r="G42" s="5" t="str">
        <f t="shared" ca="1" si="29"/>
        <v>no</v>
      </c>
      <c r="H42" s="5" t="str">
        <f t="shared" ca="1" si="29"/>
        <v>no</v>
      </c>
    </row>
    <row r="43" spans="1:10" x14ac:dyDescent="0.2">
      <c r="A43" s="5" t="s">
        <v>19</v>
      </c>
      <c r="B43" s="5" t="s">
        <v>14</v>
      </c>
      <c r="C43" s="5" t="str">
        <f ca="1">IF(C38&gt;4, "yes","no")</f>
        <v>yes</v>
      </c>
      <c r="D43" s="5" t="str">
        <f t="shared" ref="D43:H43" ca="1" si="30">IF(D38&gt;4, "yes","no")</f>
        <v>yes</v>
      </c>
      <c r="E43" s="5" t="str">
        <f t="shared" ca="1" si="30"/>
        <v>yes</v>
      </c>
      <c r="F43" s="5" t="str">
        <f t="shared" ca="1" si="30"/>
        <v>yes</v>
      </c>
      <c r="G43" s="5" t="str">
        <f t="shared" ca="1" si="30"/>
        <v>yes</v>
      </c>
      <c r="H43" s="5" t="str">
        <f t="shared" ca="1" si="30"/>
        <v>yes</v>
      </c>
    </row>
    <row r="44" spans="1:10" x14ac:dyDescent="0.2">
      <c r="C44" s="4" cm="1">
        <f t="array" aca="1" ref="C44" ca="1">_xlfn.XLOOKUP(C$1,INDIRECT($A45&amp;"_year"),INDIRECT($A45&amp;"_fert"))</f>
        <v>250</v>
      </c>
      <c r="D44" s="4" cm="1">
        <f t="array" aca="1" ref="D44" ca="1">_xlfn.XLOOKUP(D$1,INDIRECT($A45&amp;"_year"),INDIRECT($A45&amp;"_fert"))</f>
        <v>150</v>
      </c>
      <c r="E44" s="4" cm="1">
        <f t="array" aca="1" ref="E44" ca="1">_xlfn.XLOOKUP(E$1,INDIRECT($A45&amp;"_year"),INDIRECT($A45&amp;"_fert"))</f>
        <v>0</v>
      </c>
      <c r="F44" s="4" cm="1">
        <f t="array" aca="1" ref="F44" ca="1">_xlfn.XLOOKUP(F$1,INDIRECT($A45&amp;"_year"),INDIRECT($A45&amp;"_fert"))</f>
        <v>250</v>
      </c>
      <c r="G44" s="4" cm="1">
        <f t="array" aca="1" ref="G44" ca="1">_xlfn.XLOOKUP(G$1,INDIRECT($A45&amp;"_year"),INDIRECT($A45&amp;"_fert"))</f>
        <v>150</v>
      </c>
      <c r="H44" s="4" cm="1">
        <f t="array" aca="1" ref="H44" ca="1">_xlfn.XLOOKUP(H$1,INDIRECT($A45&amp;"_year"),INDIRECT($A45&amp;"_fert"))</f>
        <v>220</v>
      </c>
    </row>
    <row r="45" spans="1:10" x14ac:dyDescent="0.2">
      <c r="A45" s="5" t="s">
        <v>19</v>
      </c>
      <c r="B45" s="5" t="s">
        <v>15</v>
      </c>
      <c r="C45" s="5" t="str">
        <f ca="1">IF(C44=0,"no","yes")</f>
        <v>yes</v>
      </c>
      <c r="D45" s="5" t="str">
        <f t="shared" ref="D45:H45" ca="1" si="31">IF(D44=0,"no","yes")</f>
        <v>yes</v>
      </c>
      <c r="E45" s="5" t="str">
        <f t="shared" ca="1" si="31"/>
        <v>no</v>
      </c>
      <c r="F45" s="5" t="str">
        <f t="shared" ca="1" si="31"/>
        <v>yes</v>
      </c>
      <c r="G45" s="5" t="str">
        <f t="shared" ca="1" si="31"/>
        <v>yes</v>
      </c>
      <c r="H45" s="5" t="str">
        <f t="shared" ca="1" si="31"/>
        <v>yes</v>
      </c>
    </row>
    <row r="46" spans="1:10" x14ac:dyDescent="0.2">
      <c r="A46" s="3"/>
      <c r="B46" s="3"/>
      <c r="C46" s="3"/>
      <c r="D46" s="3"/>
      <c r="E46" s="3"/>
      <c r="F46" s="3"/>
      <c r="G46" s="3"/>
      <c r="H46" s="3"/>
    </row>
    <row r="47" spans="1:10" x14ac:dyDescent="0.2">
      <c r="A47" s="2"/>
      <c r="B47" s="2"/>
      <c r="C47" s="4" t="str" cm="1">
        <f t="array" aca="1" ref="C47" ca="1">_xlfn.XLOOKUP(C$1,INDIRECT($A48&amp;"_year"),INDIRECT($A48&amp;"_crop"))</f>
        <v>winter wheat</v>
      </c>
      <c r="D47" s="4" t="str" cm="1">
        <f t="array" aca="1" ref="D47" ca="1">_xlfn.XLOOKUP(D$1,INDIRECT($A48&amp;"_year"),INDIRECT($A48&amp;"_crop"))</f>
        <v>spring barley</v>
      </c>
      <c r="E47" s="4" t="str" cm="1">
        <f t="array" aca="1" ref="E47" ca="1">_xlfn.XLOOKUP(E$1,INDIRECT($A48&amp;"_year"),INDIRECT($A48&amp;"_crop"))</f>
        <v>peas</v>
      </c>
      <c r="F47" s="4" t="str" cm="1">
        <f t="array" aca="1" ref="F47" ca="1">_xlfn.XLOOKUP(F$1,INDIRECT($A48&amp;"_year"),INDIRECT($A48&amp;"_crop"))</f>
        <v>winter wheat</v>
      </c>
      <c r="G47" s="4" t="str" cm="1">
        <f t="array" aca="1" ref="G47" ca="1">_xlfn.XLOOKUP(G$1,INDIRECT($A48&amp;"_year"),INDIRECT($A48&amp;"_crop"))</f>
        <v>spring barley</v>
      </c>
      <c r="H47" s="4" t="str" cm="1">
        <f t="array" aca="1" ref="H47" ca="1">_xlfn.XLOOKUP(H$1,INDIRECT($A48&amp;"_year"),INDIRECT($A48&amp;"_crop"))</f>
        <v>winter OSR</v>
      </c>
      <c r="J47" s="1"/>
    </row>
    <row r="48" spans="1:10" x14ac:dyDescent="0.2">
      <c r="A48" s="5" t="s">
        <v>20</v>
      </c>
      <c r="B48" s="5" t="s">
        <v>1</v>
      </c>
      <c r="C48" s="5" t="str">
        <f t="shared" ref="C48:H48" ca="1" si="32">IF(ISNUMBER(SEARCH("wheat",C47)),"wheat",
IF(ISNUMBER(SEARCH("oats",C47)),"oats",
IF(ISNUMBER(SEARCH("barley",C47)),"barley",
IF(ISNUMBER(SEARCH("beans",C47)),"beans",
IF(ISNUMBER(SEARCH("peas",C47)),"peas",
IF(ISNUMBER(SEARCH("maize",C47)),"maize",
IF(ISNUMBER(SEARCH("linseed",C47)),"linseed",
IF(ISNUMBER(SEARCH("osr",C47)),"osr",
IF(ISNUMBER(SEARCH("beet",C47)),"sugarbeet",
IF(ISNUMBER(SEARCH("fallow",C47)),"fallow",
))))))))))</f>
        <v>wheat</v>
      </c>
      <c r="D48" s="5" t="str">
        <f t="shared" ca="1" si="32"/>
        <v>barley</v>
      </c>
      <c r="E48" s="5" t="str">
        <f t="shared" ca="1" si="32"/>
        <v>peas</v>
      </c>
      <c r="F48" s="5" t="str">
        <f t="shared" ca="1" si="32"/>
        <v>wheat</v>
      </c>
      <c r="G48" s="5" t="str">
        <f t="shared" ca="1" si="32"/>
        <v>barley</v>
      </c>
      <c r="H48" s="5" t="str">
        <f t="shared" ca="1" si="32"/>
        <v>osr</v>
      </c>
    </row>
    <row r="49" spans="1:8" x14ac:dyDescent="0.2">
      <c r="C49" s="4" t="str" cm="1">
        <f t="array" aca="1" ref="C49" ca="1">_xlfn.XLOOKUP(C$1,INDIRECT($A50&amp;"_year"),INDIRECT($A50&amp;"_drillmonth"))</f>
        <v>late Oct/ early Nov
(ECOMOD = October)</v>
      </c>
      <c r="D49" s="4" t="str" cm="1">
        <f t="array" aca="1" ref="D49" ca="1">_xlfn.XLOOKUP(D$1,INDIRECT($A50&amp;"_year"),INDIRECT($A50&amp;"_drillmonth"))</f>
        <v>April</v>
      </c>
      <c r="E49" s="4" t="str" cm="1">
        <f t="array" aca="1" ref="E49" ca="1">_xlfn.XLOOKUP(E$1,INDIRECT($A50&amp;"_year"),INDIRECT($A50&amp;"_drillmonth"))</f>
        <v>mid-March</v>
      </c>
      <c r="F49" s="4" t="str" cm="1">
        <f t="array" aca="1" ref="F49" ca="1">_xlfn.XLOOKUP(F$1,INDIRECT($A50&amp;"_year"),INDIRECT($A50&amp;"_drillmonth"))</f>
        <v>late Oct/ early Nov
(ECOMOD = October)</v>
      </c>
      <c r="G49" s="4" t="str" cm="1">
        <f t="array" aca="1" ref="G49" ca="1">_xlfn.XLOOKUP(G$1,INDIRECT($A50&amp;"_year"),INDIRECT($A50&amp;"_drillmonth"))</f>
        <v>April</v>
      </c>
      <c r="H49" s="4" t="str" cm="1">
        <f t="array" aca="1" ref="H49" ca="1">_xlfn.XLOOKUP(H$1,INDIRECT($A50&amp;"_year"),INDIRECT($A50&amp;"_drillmonth"))</f>
        <v>late August</v>
      </c>
    </row>
    <row r="50" spans="1:8" x14ac:dyDescent="0.2">
      <c r="A50" s="5" t="s">
        <v>20</v>
      </c>
      <c r="B50" s="5" t="s">
        <v>3</v>
      </c>
      <c r="C50" s="5" t="str">
        <f ca="1">IF(OR( ISNUMBER(SEARCH("Aug",C49)),  ISNUMBER(SEARCH("Sep",C49)),  ISNUMBER(SEARCH("Oct",C49)),  ISNUMBER(SEARCH("Nov",C49)) ), "autumn","spring")</f>
        <v>autumn</v>
      </c>
      <c r="D50" s="5" t="str">
        <f t="shared" ref="D50:H50" ca="1" si="33">IF(OR( ISNUMBER(SEARCH("Aug",D49)),  ISNUMBER(SEARCH("Sep",D49)),  ISNUMBER(SEARCH("Oct",D49)),  ISNUMBER(SEARCH("Nov",D49)) ), "autumn","spring")</f>
        <v>spring</v>
      </c>
      <c r="E50" s="5" t="str">
        <f t="shared" ca="1" si="33"/>
        <v>spring</v>
      </c>
      <c r="F50" s="5" t="str">
        <f t="shared" ca="1" si="33"/>
        <v>autumn</v>
      </c>
      <c r="G50" s="5" t="str">
        <f t="shared" ca="1" si="33"/>
        <v>spring</v>
      </c>
      <c r="H50" s="5" t="str">
        <f t="shared" ca="1" si="33"/>
        <v>autumn</v>
      </c>
    </row>
    <row r="51" spans="1:8" x14ac:dyDescent="0.2">
      <c r="C51" s="4" t="str" cm="1">
        <f t="array" aca="1" ref="C51" ca="1">_xlfn.XLOOKUP(C$1,INDIRECT($A52&amp;"_year"),INDIRECT($A52&amp;"_tillage"))</f>
        <v>non-inversion (light cultivation)</v>
      </c>
      <c r="D51" s="4" t="str" cm="1">
        <f t="array" aca="1" ref="D51" ca="1">_xlfn.XLOOKUP(D$1,INDIRECT($A52&amp;"_year"),INDIRECT($A52&amp;"_tillage"))</f>
        <v>non-inversion (light cultivation)</v>
      </c>
      <c r="E51" s="4" t="str" cm="1">
        <f t="array" aca="1" ref="E51" ca="1">_xlfn.XLOOKUP(E$1,INDIRECT($A52&amp;"_year"),INDIRECT($A52&amp;"_tillage"))</f>
        <v>disc stale seedbed, spring plough</v>
      </c>
      <c r="F51" s="4" t="str" cm="1">
        <f t="array" aca="1" ref="F51" ca="1">_xlfn.XLOOKUP(F$1,INDIRECT($A52&amp;"_year"),INDIRECT($A52&amp;"_tillage"))</f>
        <v>non-inversion (light cultivation)</v>
      </c>
      <c r="G51" s="4" t="str" cm="1">
        <f t="array" aca="1" ref="G51" ca="1">_xlfn.XLOOKUP(G$1,INDIRECT($A52&amp;"_year"),INDIRECT($A52&amp;"_tillage"))</f>
        <v>non-inversion (light cultivation)</v>
      </c>
      <c r="H51" s="4" t="str" cm="1">
        <f t="array" aca="1" ref="H51" ca="1">_xlfn.XLOOKUP(H$1,INDIRECT($A52&amp;"_year"),INDIRECT($A52&amp;"_tillage"))</f>
        <v>direct drill</v>
      </c>
    </row>
    <row r="52" spans="1:8" x14ac:dyDescent="0.2">
      <c r="A52" s="5" t="s">
        <v>20</v>
      </c>
      <c r="B52" s="5" t="s">
        <v>4</v>
      </c>
      <c r="C52" s="5" t="str">
        <f ca="1">IF(OR(ISNUMBER(SEARCH("plough",C51)),ISNUMBER(SEARCH("mouldboard",C51))),"inversion",
IF(OR(ISNUMBER(SEARCH("disc",C51)),ISNUMBER(SEARCH("light",C51)),,ISNUMBER(SEARCH("minimum",C51))),"light",
IF(OR(ISNUMBER(SEARCH("subsoil",C51)),ISNUMBER(SEARCH("sub-soil",C51))),"subsoil",
"none"
)))</f>
        <v>light</v>
      </c>
      <c r="D52" s="5" t="str">
        <f t="shared" ref="D52:H52" ca="1" si="34">IF(OR(ISNUMBER(SEARCH("plough",D51)),ISNUMBER(SEARCH("mouldboard",D51))),"inversion",
IF(OR(ISNUMBER(SEARCH("disc",D51)),ISNUMBER(SEARCH("light",D51)),,ISNUMBER(SEARCH("minimum",D51))),"light",
IF(OR(ISNUMBER(SEARCH("subsoil",D51)),ISNUMBER(SEARCH("sub-soil",D51))),"subsoil",
"none"
)))</f>
        <v>light</v>
      </c>
      <c r="E52" s="5" t="str">
        <f t="shared" ca="1" si="34"/>
        <v>inversion</v>
      </c>
      <c r="F52" s="5" t="str">
        <f t="shared" ca="1" si="34"/>
        <v>light</v>
      </c>
      <c r="G52" s="5" t="str">
        <f t="shared" ca="1" si="34"/>
        <v>light</v>
      </c>
      <c r="H52" s="5" t="str">
        <f t="shared" ca="1" si="34"/>
        <v>none</v>
      </c>
    </row>
    <row r="53" spans="1:8" x14ac:dyDescent="0.2">
      <c r="C53" s="4" cm="1">
        <f t="array" aca="1" ref="C53" ca="1">_xlfn.XLOOKUP(C$1,INDIRECT($A54&amp;"_year"),INDIRECT($A54&amp;"_totalgly"))</f>
        <v>9.3000000000000007</v>
      </c>
      <c r="D53" s="4" cm="1">
        <f t="array" aca="1" ref="D53" ca="1">_xlfn.XLOOKUP(D$1,INDIRECT($A54&amp;"_year"),INDIRECT($A54&amp;"_totalgly"))</f>
        <v>12.3</v>
      </c>
      <c r="E53" s="4" cm="1">
        <f t="array" aca="1" ref="E53" ca="1">_xlfn.XLOOKUP(E$1,INDIRECT($A54&amp;"_year"),INDIRECT($A54&amp;"_totalgly"))</f>
        <v>12.3</v>
      </c>
      <c r="F53" s="4" cm="1">
        <f t="array" aca="1" ref="F53" ca="1">_xlfn.XLOOKUP(F$1,INDIRECT($A54&amp;"_year"),INDIRECT($A54&amp;"_totalgly"))</f>
        <v>3.3</v>
      </c>
      <c r="G53" s="4" cm="1">
        <f t="array" aca="1" ref="G53" ca="1">_xlfn.XLOOKUP(G$1,INDIRECT($A54&amp;"_year"),INDIRECT($A54&amp;"_totalgly"))</f>
        <v>12.3</v>
      </c>
      <c r="H53" s="4" cm="1">
        <f t="array" aca="1" ref="H53" ca="1">_xlfn.XLOOKUP(H$1,INDIRECT($A54&amp;"_year"),INDIRECT($A54&amp;"_totalgly"))</f>
        <v>0</v>
      </c>
    </row>
    <row r="54" spans="1:8" x14ac:dyDescent="0.2">
      <c r="A54" s="5" t="s">
        <v>20</v>
      </c>
      <c r="B54" s="5" t="s">
        <v>5</v>
      </c>
      <c r="C54" s="5" t="str">
        <f ca="1">IF(C53&gt;0, "yes","no")</f>
        <v>yes</v>
      </c>
      <c r="D54" s="5" t="str">
        <f t="shared" ref="D54:H54" ca="1" si="35">IF(D53&gt;0, "yes","no")</f>
        <v>yes</v>
      </c>
      <c r="E54" s="5" t="str">
        <f t="shared" ca="1" si="35"/>
        <v>yes</v>
      </c>
      <c r="F54" s="5" t="str">
        <f t="shared" ca="1" si="35"/>
        <v>yes</v>
      </c>
      <c r="G54" s="5" t="str">
        <f t="shared" ca="1" si="35"/>
        <v>yes</v>
      </c>
      <c r="H54" s="5" t="str">
        <f t="shared" ca="1" si="35"/>
        <v>no</v>
      </c>
    </row>
    <row r="55" spans="1:8" x14ac:dyDescent="0.2">
      <c r="C55" s="4" cm="1">
        <f t="array" aca="1" ref="C55" ca="1">_xlfn.XLOOKUP(C$1,INDIRECT($A56&amp;"_year"),INDIRECT($A56&amp;"_numberautumngly"))</f>
        <v>3</v>
      </c>
      <c r="D55" s="4" cm="1">
        <f t="array" aca="1" ref="D55" ca="1">_xlfn.XLOOKUP(D$1,INDIRECT($A56&amp;"_year"),INDIRECT($A56&amp;"_numberautumngly"))</f>
        <v>4</v>
      </c>
      <c r="E55" s="4" cm="1">
        <f t="array" aca="1" ref="E55" ca="1">_xlfn.XLOOKUP(E$1,INDIRECT($A56&amp;"_year"),INDIRECT($A56&amp;"_numberautumngly"))</f>
        <v>4</v>
      </c>
      <c r="F55" s="4" cm="1">
        <f t="array" aca="1" ref="F55" ca="1">_xlfn.XLOOKUP(F$1,INDIRECT($A56&amp;"_year"),INDIRECT($A56&amp;"_numberautumngly"))</f>
        <v>1</v>
      </c>
      <c r="G55" s="4" cm="1">
        <f t="array" aca="1" ref="G55" ca="1">_xlfn.XLOOKUP(G$1,INDIRECT($A56&amp;"_year"),INDIRECT($A56&amp;"_numberautumngly"))</f>
        <v>4</v>
      </c>
      <c r="H55" s="4" cm="1">
        <f t="array" aca="1" ref="H55" ca="1">_xlfn.XLOOKUP(H$1,INDIRECT($A56&amp;"_year"),INDIRECT($A56&amp;"_numberautumngly"))</f>
        <v>0</v>
      </c>
    </row>
    <row r="56" spans="1:8" x14ac:dyDescent="0.2">
      <c r="A56" s="5" t="s">
        <v>20</v>
      </c>
      <c r="B56" s="5" t="s">
        <v>6</v>
      </c>
      <c r="C56" s="5" t="str">
        <f ca="1">IF(C55&gt;1, "yes", "no")</f>
        <v>yes</v>
      </c>
      <c r="D56" s="5" t="str">
        <f t="shared" ref="D56:H56" ca="1" si="36">IF(D55&gt;1, "yes", "no")</f>
        <v>yes</v>
      </c>
      <c r="E56" s="5" t="str">
        <f t="shared" ca="1" si="36"/>
        <v>yes</v>
      </c>
      <c r="F56" s="5" t="str">
        <f t="shared" ca="1" si="36"/>
        <v>no</v>
      </c>
      <c r="G56" s="5" t="str">
        <f t="shared" ca="1" si="36"/>
        <v>yes</v>
      </c>
      <c r="H56" s="5" t="str">
        <f t="shared" ca="1" si="36"/>
        <v>no</v>
      </c>
    </row>
    <row r="57" spans="1:8" x14ac:dyDescent="0.2">
      <c r="A57" s="5" t="s">
        <v>20</v>
      </c>
      <c r="B57" s="5" t="s">
        <v>7</v>
      </c>
      <c r="C57" s="5" t="str">
        <f ca="1">IF(C55&gt;2, "yes", "no")</f>
        <v>yes</v>
      </c>
      <c r="D57" s="5" t="str">
        <f t="shared" ref="D57:H57" ca="1" si="37">IF(D55&gt;2, "yes", "no")</f>
        <v>yes</v>
      </c>
      <c r="E57" s="5" t="str">
        <f t="shared" ca="1" si="37"/>
        <v>yes</v>
      </c>
      <c r="F57" s="5" t="str">
        <f t="shared" ca="1" si="37"/>
        <v>no</v>
      </c>
      <c r="G57" s="5" t="str">
        <f t="shared" ca="1" si="37"/>
        <v>yes</v>
      </c>
      <c r="H57" s="5" t="str">
        <f t="shared" ca="1" si="37"/>
        <v>no</v>
      </c>
    </row>
    <row r="58" spans="1:8" x14ac:dyDescent="0.2">
      <c r="A58" s="5" t="s">
        <v>20</v>
      </c>
      <c r="B58" s="5" t="s">
        <v>8</v>
      </c>
      <c r="C58" s="5" t="str">
        <f ca="1">IF(C55&gt;3, "yes", "no")</f>
        <v>no</v>
      </c>
      <c r="D58" s="5" t="str">
        <f t="shared" ref="D58:H58" ca="1" si="38">IF(D55&gt;3, "yes", "no")</f>
        <v>yes</v>
      </c>
      <c r="E58" s="5" t="str">
        <f t="shared" ca="1" si="38"/>
        <v>yes</v>
      </c>
      <c r="F58" s="5" t="str">
        <f t="shared" ca="1" si="38"/>
        <v>no</v>
      </c>
      <c r="G58" s="5" t="str">
        <f t="shared" ca="1" si="38"/>
        <v>yes</v>
      </c>
      <c r="H58" s="5" t="str">
        <f t="shared" ca="1" si="38"/>
        <v>no</v>
      </c>
    </row>
    <row r="59" spans="1:8" x14ac:dyDescent="0.2">
      <c r="C59" s="4" cm="1">
        <f t="array" aca="1" ref="C59" ca="1">_xlfn.XLOOKUP(C$1,INDIRECT($A60&amp;"_year"),INDIRECT($A60&amp;"_numbBGactives"))</f>
        <v>5</v>
      </c>
      <c r="D59" s="4" cm="1">
        <f t="array" aca="1" ref="D59" ca="1">_xlfn.XLOOKUP(D$1,INDIRECT($A60&amp;"_year"),INDIRECT($A60&amp;"_numbBGactives"))</f>
        <v>2</v>
      </c>
      <c r="E59" s="4" cm="1">
        <f t="array" aca="1" ref="E59" ca="1">_xlfn.XLOOKUP(E$1,INDIRECT($A60&amp;"_year"),INDIRECT($A60&amp;"_numbBGactives"))</f>
        <v>2</v>
      </c>
      <c r="F59" s="4" cm="1">
        <f t="array" aca="1" ref="F59" ca="1">_xlfn.XLOOKUP(F$1,INDIRECT($A60&amp;"_year"),INDIRECT($A60&amp;"_numbBGactives"))</f>
        <v>5</v>
      </c>
      <c r="G59" s="4" cm="1">
        <f t="array" aca="1" ref="G59" ca="1">_xlfn.XLOOKUP(G$1,INDIRECT($A60&amp;"_year"),INDIRECT($A60&amp;"_numbBGactives"))</f>
        <v>2</v>
      </c>
      <c r="H59" s="4" cm="1">
        <f t="array" aca="1" ref="H59" ca="1">_xlfn.XLOOKUP(H$1,INDIRECT($A60&amp;"_year"),INDIRECT($A60&amp;"_numbBGactives"))</f>
        <v>4</v>
      </c>
    </row>
    <row r="60" spans="1:8" x14ac:dyDescent="0.2">
      <c r="A60" s="5" t="s">
        <v>20</v>
      </c>
      <c r="B60" s="5" t="s">
        <v>9</v>
      </c>
      <c r="C60" s="5" t="str">
        <f ca="1">IF(C59&gt;0, "yes","no")</f>
        <v>yes</v>
      </c>
      <c r="D60" s="5" t="str">
        <f t="shared" ref="D60" ca="1" si="39">IF(D59&gt;0, "yes","no")</f>
        <v>yes</v>
      </c>
      <c r="E60" s="5" t="str">
        <f t="shared" ref="E60" ca="1" si="40">IF(E59&gt;0, "yes","no")</f>
        <v>yes</v>
      </c>
      <c r="F60" s="5" t="str">
        <f t="shared" ref="F60" ca="1" si="41">IF(F59&gt;0, "yes","no")</f>
        <v>yes</v>
      </c>
      <c r="G60" s="5" t="str">
        <f t="shared" ref="G60" ca="1" si="42">IF(G59&gt;0, "yes","no")</f>
        <v>yes</v>
      </c>
      <c r="H60" s="5" t="str">
        <f t="shared" ref="H60" ca="1" si="43">IF(H59&gt;0, "yes","no")</f>
        <v>yes</v>
      </c>
    </row>
    <row r="61" spans="1:8" x14ac:dyDescent="0.2">
      <c r="A61" s="5" t="s">
        <v>20</v>
      </c>
      <c r="B61" s="5" t="s">
        <v>10</v>
      </c>
      <c r="C61" s="5" t="str">
        <f ca="1">IF(C59&gt;1, "yes","no")</f>
        <v>yes</v>
      </c>
      <c r="D61" s="5" t="str">
        <f t="shared" ref="D61:H61" ca="1" si="44">IF(D59&gt;1, "yes","no")</f>
        <v>yes</v>
      </c>
      <c r="E61" s="5" t="str">
        <f t="shared" ca="1" si="44"/>
        <v>yes</v>
      </c>
      <c r="F61" s="5" t="str">
        <f t="shared" ca="1" si="44"/>
        <v>yes</v>
      </c>
      <c r="G61" s="5" t="str">
        <f t="shared" ca="1" si="44"/>
        <v>yes</v>
      </c>
      <c r="H61" s="5" t="str">
        <f t="shared" ca="1" si="44"/>
        <v>yes</v>
      </c>
    </row>
    <row r="62" spans="1:8" x14ac:dyDescent="0.2">
      <c r="A62" s="5" t="s">
        <v>20</v>
      </c>
      <c r="B62" s="5" t="s">
        <v>11</v>
      </c>
      <c r="C62" s="5" t="str">
        <f ca="1">IF(C59&gt;2, "yes","no")</f>
        <v>yes</v>
      </c>
      <c r="D62" s="5" t="str">
        <f t="shared" ref="D62:H62" ca="1" si="45">IF(D59&gt;2, "yes","no")</f>
        <v>no</v>
      </c>
      <c r="E62" s="5" t="str">
        <f t="shared" ca="1" si="45"/>
        <v>no</v>
      </c>
      <c r="F62" s="5" t="str">
        <f t="shared" ca="1" si="45"/>
        <v>yes</v>
      </c>
      <c r="G62" s="5" t="str">
        <f t="shared" ca="1" si="45"/>
        <v>no</v>
      </c>
      <c r="H62" s="5" t="str">
        <f t="shared" ca="1" si="45"/>
        <v>yes</v>
      </c>
    </row>
    <row r="63" spans="1:8" x14ac:dyDescent="0.2">
      <c r="A63" s="5" t="s">
        <v>20</v>
      </c>
      <c r="B63" s="5" t="s">
        <v>12</v>
      </c>
      <c r="C63" s="5" t="str">
        <f ca="1">IF(C59&gt;3, "yes","no")</f>
        <v>yes</v>
      </c>
      <c r="D63" s="5" t="str">
        <f t="shared" ref="D63:H63" ca="1" si="46">IF(D59&gt;3, "yes","no")</f>
        <v>no</v>
      </c>
      <c r="E63" s="5" t="str">
        <f t="shared" ca="1" si="46"/>
        <v>no</v>
      </c>
      <c r="F63" s="5" t="str">
        <f t="shared" ca="1" si="46"/>
        <v>yes</v>
      </c>
      <c r="G63" s="5" t="str">
        <f t="shared" ca="1" si="46"/>
        <v>no</v>
      </c>
      <c r="H63" s="5" t="str">
        <f t="shared" ca="1" si="46"/>
        <v>yes</v>
      </c>
    </row>
    <row r="64" spans="1:8" x14ac:dyDescent="0.2">
      <c r="A64" s="5" t="s">
        <v>20</v>
      </c>
      <c r="B64" s="5" t="s">
        <v>13</v>
      </c>
      <c r="C64" s="5" t="str">
        <f ca="1">IF(C59&gt;4, "yes","no")</f>
        <v>yes</v>
      </c>
      <c r="D64" s="5" t="str">
        <f t="shared" ref="D64:H64" ca="1" si="47">IF(D59&gt;4, "yes","no")</f>
        <v>no</v>
      </c>
      <c r="E64" s="5" t="str">
        <f t="shared" ca="1" si="47"/>
        <v>no</v>
      </c>
      <c r="F64" s="5" t="str">
        <f t="shared" ca="1" si="47"/>
        <v>yes</v>
      </c>
      <c r="G64" s="5" t="str">
        <f t="shared" ca="1" si="47"/>
        <v>no</v>
      </c>
      <c r="H64" s="5" t="str">
        <f t="shared" ca="1" si="47"/>
        <v>no</v>
      </c>
    </row>
    <row r="65" spans="1:10" x14ac:dyDescent="0.2">
      <c r="A65" s="5" t="s">
        <v>20</v>
      </c>
      <c r="B65" s="5" t="s">
        <v>14</v>
      </c>
      <c r="C65" s="5" t="str">
        <f ca="1">IF(OR(C48="fallow",C48="ley"),"no","yes")</f>
        <v>yes</v>
      </c>
      <c r="D65" s="5" t="str">
        <f t="shared" ref="D65:H65" ca="1" si="48">IF(OR(D48="fallow",D48="ley"),"no","yes")</f>
        <v>yes</v>
      </c>
      <c r="E65" s="5" t="str">
        <f t="shared" ca="1" si="48"/>
        <v>yes</v>
      </c>
      <c r="F65" s="5" t="str">
        <f t="shared" ca="1" si="48"/>
        <v>yes</v>
      </c>
      <c r="G65" s="5" t="str">
        <f t="shared" ca="1" si="48"/>
        <v>yes</v>
      </c>
      <c r="H65" s="5" t="str">
        <f t="shared" ca="1" si="48"/>
        <v>yes</v>
      </c>
    </row>
    <row r="66" spans="1:10" x14ac:dyDescent="0.2">
      <c r="C66" s="4" cm="1">
        <f t="array" aca="1" ref="C66" ca="1">_xlfn.XLOOKUP(C$1,INDIRECT($A67&amp;"_year"),INDIRECT($A67&amp;"_fert"))</f>
        <v>250</v>
      </c>
      <c r="D66" s="4" cm="1">
        <f t="array" aca="1" ref="D66" ca="1">_xlfn.XLOOKUP(D$1,INDIRECT($A67&amp;"_year"),INDIRECT($A67&amp;"_fert"))</f>
        <v>150</v>
      </c>
      <c r="E66" s="4" cm="1">
        <f t="array" aca="1" ref="E66" ca="1">_xlfn.XLOOKUP(E$1,INDIRECT($A67&amp;"_year"),INDIRECT($A67&amp;"_fert"))</f>
        <v>0</v>
      </c>
      <c r="F66" s="4" cm="1">
        <f t="array" aca="1" ref="F66" ca="1">_xlfn.XLOOKUP(F$1,INDIRECT($A67&amp;"_year"),INDIRECT($A67&amp;"_fert"))</f>
        <v>250</v>
      </c>
      <c r="G66" s="4" cm="1">
        <f t="array" aca="1" ref="G66" ca="1">_xlfn.XLOOKUP(G$1,INDIRECT($A67&amp;"_year"),INDIRECT($A67&amp;"_fert"))</f>
        <v>150</v>
      </c>
      <c r="H66" s="4" cm="1">
        <f t="array" aca="1" ref="H66" ca="1">_xlfn.XLOOKUP(H$1,INDIRECT($A67&amp;"_year"),INDIRECT($A67&amp;"_fert"))</f>
        <v>220</v>
      </c>
    </row>
    <row r="67" spans="1:10" x14ac:dyDescent="0.2">
      <c r="A67" s="5" t="s">
        <v>20</v>
      </c>
      <c r="B67" s="5" t="s">
        <v>15</v>
      </c>
      <c r="C67" s="5" t="str">
        <f ca="1">IF(C66=0,"no","yes")</f>
        <v>yes</v>
      </c>
      <c r="D67" s="5" t="str">
        <f t="shared" ref="D67:H67" ca="1" si="49">IF(D66=0,"no","yes")</f>
        <v>yes</v>
      </c>
      <c r="E67" s="5" t="str">
        <f t="shared" ca="1" si="49"/>
        <v>no</v>
      </c>
      <c r="F67" s="5" t="str">
        <f t="shared" ca="1" si="49"/>
        <v>yes</v>
      </c>
      <c r="G67" s="5" t="str">
        <f t="shared" ca="1" si="49"/>
        <v>yes</v>
      </c>
      <c r="H67" s="5" t="str">
        <f t="shared" ca="1" si="49"/>
        <v>yes</v>
      </c>
    </row>
    <row r="68" spans="1:10" x14ac:dyDescent="0.2">
      <c r="A68" s="3"/>
      <c r="B68" s="3"/>
      <c r="C68" s="3"/>
      <c r="D68" s="3"/>
      <c r="E68" s="3"/>
      <c r="F68" s="3"/>
      <c r="G68" s="3"/>
      <c r="H68" s="3"/>
    </row>
    <row r="69" spans="1:10" x14ac:dyDescent="0.2">
      <c r="A69" s="2"/>
      <c r="B69" s="2"/>
      <c r="C69" s="4" t="str" cm="1">
        <f t="array" aca="1" ref="C69" ca="1">_xlfn.XLOOKUP(C$1,INDIRECT($A70&amp;"_year"),INDIRECT($A70&amp;"_crop"))</f>
        <v>spring linseed (use spring OSR as a proxy in DSSAT)</v>
      </c>
      <c r="D69" s="4" t="str" cm="1">
        <f t="array" aca="1" ref="D69" ca="1">_xlfn.XLOOKUP(D$1,INDIRECT($A70&amp;"_year"),INDIRECT($A70&amp;"_crop"))</f>
        <v>spring beans</v>
      </c>
      <c r="E69" s="4" t="str" cm="1">
        <f t="array" aca="1" ref="E69" ca="1">_xlfn.XLOOKUP(E$1,INDIRECT($A70&amp;"_year"),INDIRECT($A70&amp;"_crop"))</f>
        <v>winter wheat</v>
      </c>
      <c r="F69" s="4" t="str" cm="1">
        <f t="array" aca="1" ref="F69" ca="1">_xlfn.XLOOKUP(F$1,INDIRECT($A70&amp;"_year"),INDIRECT($A70&amp;"_crop"))</f>
        <v>spring oats (ECOMOD = spring barley)</v>
      </c>
      <c r="G69" s="4" t="str" cm="1">
        <f t="array" aca="1" ref="G69" ca="1">_xlfn.XLOOKUP(G$1,INDIRECT($A70&amp;"_year"),INDIRECT($A70&amp;"_crop"))</f>
        <v>winter wheat</v>
      </c>
      <c r="H69" s="4" t="str" cm="1">
        <f t="array" aca="1" ref="H69" ca="1">_xlfn.XLOOKUP(H$1,INDIRECT($A70&amp;"_year"),INDIRECT($A70&amp;"_crop"))</f>
        <v>spring linseed (use spring OSR as a proxy in DSSAT)</v>
      </c>
      <c r="J69" s="1"/>
    </row>
    <row r="70" spans="1:10" x14ac:dyDescent="0.2">
      <c r="A70" s="5" t="s">
        <v>21</v>
      </c>
      <c r="B70" s="5" t="s">
        <v>1</v>
      </c>
      <c r="C70" s="5" t="str">
        <f t="shared" ref="C70:H70" ca="1" si="50">IF(ISNUMBER(SEARCH("wheat",C69)),"wheat",
IF(ISNUMBER(SEARCH("oats",C69)),"oats",
IF(ISNUMBER(SEARCH("barley",C69)),"barley",
IF(ISNUMBER(SEARCH("beans",C69)),"beans",
IF(ISNUMBER(SEARCH("peas",C69)),"peas",
IF(ISNUMBER(SEARCH("maize",C69)),"maize",
IF(ISNUMBER(SEARCH("linseed",C69)),"linseed",
IF(ISNUMBER(SEARCH("osr",C69)),"osr",
IF(ISNUMBER(SEARCH("beet",C69)),"sugarbeet",
IF(ISNUMBER(SEARCH("fallow",C69)),"fallow",
))))))))))</f>
        <v>linseed</v>
      </c>
      <c r="D70" s="5" t="str">
        <f t="shared" ca="1" si="50"/>
        <v>beans</v>
      </c>
      <c r="E70" s="5" t="str">
        <f t="shared" ca="1" si="50"/>
        <v>wheat</v>
      </c>
      <c r="F70" s="5" t="str">
        <f t="shared" ca="1" si="50"/>
        <v>oats</v>
      </c>
      <c r="G70" s="5" t="str">
        <f t="shared" ca="1" si="50"/>
        <v>wheat</v>
      </c>
      <c r="H70" s="5" t="str">
        <f t="shared" ca="1" si="50"/>
        <v>linseed</v>
      </c>
    </row>
    <row r="71" spans="1:10" x14ac:dyDescent="0.2">
      <c r="C71" s="4" t="str" cm="1">
        <f t="array" aca="1" ref="C71" ca="1">_xlfn.XLOOKUP(C$1,INDIRECT($A72&amp;"_year"),INDIRECT($A72&amp;"_drillmonth"))</f>
        <v>late March / early April
(ECOMOD = April)</v>
      </c>
      <c r="D71" s="4" t="str" cm="1">
        <f t="array" aca="1" ref="D71" ca="1">_xlfn.XLOOKUP(D$1,INDIRECT($A72&amp;"_year"),INDIRECT($A72&amp;"_drillmonth"))</f>
        <v>mid-March</v>
      </c>
      <c r="E71" s="4" t="str" cm="1">
        <f t="array" aca="1" ref="E71" ca="1">_xlfn.XLOOKUP(E$1,INDIRECT($A72&amp;"_year"),INDIRECT($A72&amp;"_drillmonth"))</f>
        <v>3rd week Oct</v>
      </c>
      <c r="F71" s="4" t="str" cm="1">
        <f t="array" aca="1" ref="F71" ca="1">_xlfn.XLOOKUP(F$1,INDIRECT($A72&amp;"_year"),INDIRECT($A72&amp;"_drillmonth"))</f>
        <v>mid March/early April 
(ECOMOD = March)</v>
      </c>
      <c r="G71" s="4" t="str" cm="1">
        <f t="array" aca="1" ref="G71" ca="1">_xlfn.XLOOKUP(G$1,INDIRECT($A72&amp;"_year"),INDIRECT($A72&amp;"_drillmonth"))</f>
        <v>3rd week Oct</v>
      </c>
      <c r="H71" s="4" t="str" cm="1">
        <f t="array" aca="1" ref="H71" ca="1">_xlfn.XLOOKUP(H$1,INDIRECT($A72&amp;"_year"),INDIRECT($A72&amp;"_drillmonth"))</f>
        <v>late March / early April
(ECOMOD = April)</v>
      </c>
    </row>
    <row r="72" spans="1:10" x14ac:dyDescent="0.2">
      <c r="A72" s="5" t="s">
        <v>21</v>
      </c>
      <c r="B72" s="5" t="s">
        <v>3</v>
      </c>
      <c r="C72" s="5" t="str">
        <f ca="1">IF(OR( ISNUMBER(SEARCH("Aug",C71)),  ISNUMBER(SEARCH("Sep",C71)),  ISNUMBER(SEARCH("Oct",C71)),  ISNUMBER(SEARCH("Nov",C71)) ), "autumn","spring")</f>
        <v>spring</v>
      </c>
      <c r="D72" s="5" t="str">
        <f t="shared" ref="D72:H72" ca="1" si="51">IF(OR( ISNUMBER(SEARCH("Aug",D71)),  ISNUMBER(SEARCH("Sep",D71)),  ISNUMBER(SEARCH("Oct",D71)),  ISNUMBER(SEARCH("Nov",D71)) ), "autumn","spring")</f>
        <v>spring</v>
      </c>
      <c r="E72" s="5" t="str">
        <f t="shared" ca="1" si="51"/>
        <v>autumn</v>
      </c>
      <c r="F72" s="5" t="str">
        <f t="shared" ca="1" si="51"/>
        <v>spring</v>
      </c>
      <c r="G72" s="5" t="str">
        <f t="shared" ca="1" si="51"/>
        <v>autumn</v>
      </c>
      <c r="H72" s="5" t="str">
        <f t="shared" ca="1" si="51"/>
        <v>spring</v>
      </c>
    </row>
    <row r="73" spans="1:10" x14ac:dyDescent="0.2">
      <c r="C73" s="4" t="str" cm="1">
        <f t="array" aca="1" ref="C73" ca="1">_xlfn.XLOOKUP(C$1,INDIRECT($A74&amp;"_year"),INDIRECT($A74&amp;"_tillage"))</f>
        <v>disc stale seedbed 50mm Sep. 
Direct drill linseed/sOSR.</v>
      </c>
      <c r="D73" s="4" t="str" cm="1">
        <f t="array" aca="1" ref="D73" ca="1">_xlfn.XLOOKUP(D$1,INDIRECT($A74&amp;"_year"),INDIRECT($A74&amp;"_tillage"))</f>
        <v>disc stale seedbed 5cm, subsoil straight after 50cm.
Direct drill the beans mid March</v>
      </c>
      <c r="E73" s="4" t="str" cm="1">
        <f t="array" aca="1" ref="E73" ca="1">_xlfn.XLOOKUP(E$1,INDIRECT($A74&amp;"_year"),INDIRECT($A74&amp;"_tillage"))</f>
        <v>disc stale seedbed 50mm early Sep.
Direct drill the wheat.</v>
      </c>
      <c r="F73" s="4" t="str" cm="1">
        <f t="array" aca="1" ref="F73" ca="1">_xlfn.XLOOKUP(F$1,INDIRECT($A74&amp;"_year"),INDIRECT($A74&amp;"_tillage"))</f>
        <v>disc stale seedbed 50mm Sep, then direct drill mid March</v>
      </c>
      <c r="G73" s="4" t="str" cm="1">
        <f t="array" aca="1" ref="G73" ca="1">_xlfn.XLOOKUP(G$1,INDIRECT($A74&amp;"_year"),INDIRECT($A74&amp;"_tillage"))</f>
        <v>Inversion plough 25cm, followed by power harrow, then disc stale seedbed 50mm Sep. Roll if poss after end of 1st stale seedbed (i.e. do not do another disc as in our standard assumptions).
Then direct drill the ww.</v>
      </c>
      <c r="H73" s="4" t="str" cm="1">
        <f t="array" aca="1" ref="H73" ca="1">_xlfn.XLOOKUP(H$1,INDIRECT($A74&amp;"_year"),INDIRECT($A74&amp;"_tillage"))</f>
        <v>disc stale seedbed 50mm Sep. 
Direct drill linseed/sOSR.</v>
      </c>
    </row>
    <row r="74" spans="1:10" x14ac:dyDescent="0.2">
      <c r="A74" s="5" t="s">
        <v>21</v>
      </c>
      <c r="B74" s="5" t="s">
        <v>4</v>
      </c>
      <c r="C74" s="5" t="str">
        <f ca="1">IF(OR(ISNUMBER(SEARCH("plough",C73)),ISNUMBER(SEARCH("mouldboard",C73))),"inversion",
IF(OR(ISNUMBER(SEARCH("disc",C73)),ISNUMBER(SEARCH("light",C73)),,ISNUMBER(SEARCH("minimum",C73))),"light",
IF(OR(ISNUMBER(SEARCH("subsoil",C73)),ISNUMBER(SEARCH("sub-soil",C73))),"subsoil",
"none"
)))</f>
        <v>light</v>
      </c>
      <c r="D74" s="5" t="str">
        <f ca="1">IF(OR(ISNUMBER(SEARCH("plough",D73)),ISNUMBER(SEARCH("mouldboard",D73))),"inversion",
IF(OR(ISNUMBER(SEARCH("disc",D73)),ISNUMBER(SEARCH("light",D73)),,ISNUMBER(SEARCH("minimum",D73))),"light",
IF(OR(ISNUMBER(SEARCH("subsoil",D73)),ISNUMBER(SEARCH("sub-soil",D73))),"subsoil",
"none"
)))</f>
        <v>light</v>
      </c>
      <c r="E74" s="5" t="str">
        <f t="shared" ref="E74:H74" ca="1" si="52">IF(OR(ISNUMBER(SEARCH("plough",E73)),ISNUMBER(SEARCH("mouldboard",E73))),"inversion",
IF(OR(ISNUMBER(SEARCH("disc",E73)),ISNUMBER(SEARCH("light",E73)),,ISNUMBER(SEARCH("minimum",E73))),"light",
IF(OR(ISNUMBER(SEARCH("subsoil",E73)),ISNUMBER(SEARCH("sub-soil",E73))),"subsoil",
"none"
)))</f>
        <v>light</v>
      </c>
      <c r="F74" s="5" t="str">
        <f t="shared" ca="1" si="52"/>
        <v>light</v>
      </c>
      <c r="G74" s="5" t="str">
        <f t="shared" ca="1" si="52"/>
        <v>inversion</v>
      </c>
      <c r="H74" s="5" t="str">
        <f t="shared" ca="1" si="52"/>
        <v>light</v>
      </c>
    </row>
    <row r="75" spans="1:10" x14ac:dyDescent="0.2">
      <c r="C75" s="4" cm="1">
        <f t="array" aca="1" ref="C75" ca="1">_xlfn.XLOOKUP(C$1,INDIRECT($A76&amp;"_year"),INDIRECT($A76&amp;"_totalgly"))</f>
        <v>9.3000000000000007</v>
      </c>
      <c r="D75" s="4" cm="1">
        <f t="array" aca="1" ref="D75" ca="1">_xlfn.XLOOKUP(D$1,INDIRECT($A76&amp;"_year"),INDIRECT($A76&amp;"_totalgly"))</f>
        <v>8.3000000000000007</v>
      </c>
      <c r="E75" s="4" cm="1">
        <f t="array" aca="1" ref="E75" ca="1">_xlfn.XLOOKUP(E$1,INDIRECT($A76&amp;"_year"),INDIRECT($A76&amp;"_totalgly"))</f>
        <v>6.3</v>
      </c>
      <c r="F75" s="4" cm="1">
        <f t="array" aca="1" ref="F75" ca="1">_xlfn.XLOOKUP(F$1,INDIRECT($A76&amp;"_year"),INDIRECT($A76&amp;"_totalgly"))</f>
        <v>6.3</v>
      </c>
      <c r="G75" s="4" cm="1">
        <f t="array" aca="1" ref="G75" ca="1">_xlfn.XLOOKUP(G$1,INDIRECT($A76&amp;"_year"),INDIRECT($A76&amp;"_totalgly"))</f>
        <v>6.3</v>
      </c>
      <c r="H75" s="4" cm="1">
        <f t="array" aca="1" ref="H75" ca="1">_xlfn.XLOOKUP(H$1,INDIRECT($A76&amp;"_year"),INDIRECT($A76&amp;"_totalgly"))</f>
        <v>9.3000000000000007</v>
      </c>
    </row>
    <row r="76" spans="1:10" x14ac:dyDescent="0.2">
      <c r="A76" s="5" t="s">
        <v>21</v>
      </c>
      <c r="B76" s="5" t="s">
        <v>5</v>
      </c>
      <c r="C76" s="5" t="str">
        <f ca="1">IF(C75&gt;0, "yes","no")</f>
        <v>yes</v>
      </c>
      <c r="D76" s="5" t="str">
        <f t="shared" ref="D76:H76" ca="1" si="53">IF(D75&gt;0, "yes","no")</f>
        <v>yes</v>
      </c>
      <c r="E76" s="5" t="str">
        <f t="shared" ca="1" si="53"/>
        <v>yes</v>
      </c>
      <c r="F76" s="5" t="str">
        <f t="shared" ca="1" si="53"/>
        <v>yes</v>
      </c>
      <c r="G76" s="5" t="str">
        <f t="shared" ca="1" si="53"/>
        <v>yes</v>
      </c>
      <c r="H76" s="5" t="str">
        <f t="shared" ca="1" si="53"/>
        <v>yes</v>
      </c>
    </row>
    <row r="77" spans="1:10" x14ac:dyDescent="0.2">
      <c r="C77" s="4" cm="1">
        <f t="array" aca="1" ref="C77" ca="1">_xlfn.XLOOKUP(C$1,INDIRECT($A78&amp;"_year"),INDIRECT($A78&amp;"_numberautumngly"))</f>
        <v>3</v>
      </c>
      <c r="D77" s="4" cm="1">
        <f t="array" aca="1" ref="D77" ca="1">_xlfn.XLOOKUP(D$1,INDIRECT($A78&amp;"_year"),INDIRECT($A78&amp;"_numberautumngly"))</f>
        <v>2</v>
      </c>
      <c r="E77" s="4" cm="1">
        <f t="array" aca="1" ref="E77" ca="1">_xlfn.XLOOKUP(E$1,INDIRECT($A78&amp;"_year"),INDIRECT($A78&amp;"_numberautumngly"))</f>
        <v>2</v>
      </c>
      <c r="F77" s="4" cm="1">
        <f t="array" aca="1" ref="F77" ca="1">_xlfn.XLOOKUP(F$1,INDIRECT($A78&amp;"_year"),INDIRECT($A78&amp;"_numberautumngly"))</f>
        <v>2</v>
      </c>
      <c r="G77" s="4" cm="1">
        <f t="array" aca="1" ref="G77" ca="1">_xlfn.XLOOKUP(G$1,INDIRECT($A78&amp;"_year"),INDIRECT($A78&amp;"_numberautumngly"))</f>
        <v>2</v>
      </c>
      <c r="H77" s="4" cm="1">
        <f t="array" aca="1" ref="H77" ca="1">_xlfn.XLOOKUP(H$1,INDIRECT($A78&amp;"_year"),INDIRECT($A78&amp;"_numberautumngly"))</f>
        <v>3</v>
      </c>
    </row>
    <row r="78" spans="1:10" x14ac:dyDescent="0.2">
      <c r="A78" s="5" t="s">
        <v>21</v>
      </c>
      <c r="B78" s="5" t="s">
        <v>6</v>
      </c>
      <c r="C78" s="5" t="str">
        <f ca="1">IF(C77&gt;1, "yes", "no")</f>
        <v>yes</v>
      </c>
      <c r="D78" s="5" t="str">
        <f t="shared" ref="D78:H78" ca="1" si="54">IF(D77&gt;1, "yes", "no")</f>
        <v>yes</v>
      </c>
      <c r="E78" s="5" t="str">
        <f t="shared" ca="1" si="54"/>
        <v>yes</v>
      </c>
      <c r="F78" s="5" t="str">
        <f t="shared" ca="1" si="54"/>
        <v>yes</v>
      </c>
      <c r="G78" s="5" t="str">
        <f t="shared" ca="1" si="54"/>
        <v>yes</v>
      </c>
      <c r="H78" s="5" t="str">
        <f t="shared" ca="1" si="54"/>
        <v>yes</v>
      </c>
    </row>
    <row r="79" spans="1:10" x14ac:dyDescent="0.2">
      <c r="A79" s="5" t="s">
        <v>21</v>
      </c>
      <c r="B79" s="5" t="s">
        <v>7</v>
      </c>
      <c r="C79" s="5" t="str">
        <f ca="1">IF(C77&gt;2, "yes", "no")</f>
        <v>yes</v>
      </c>
      <c r="D79" s="5" t="str">
        <f t="shared" ref="D79:H79" ca="1" si="55">IF(D77&gt;2, "yes", "no")</f>
        <v>no</v>
      </c>
      <c r="E79" s="5" t="str">
        <f t="shared" ca="1" si="55"/>
        <v>no</v>
      </c>
      <c r="F79" s="5" t="str">
        <f t="shared" ca="1" si="55"/>
        <v>no</v>
      </c>
      <c r="G79" s="5" t="str">
        <f t="shared" ca="1" si="55"/>
        <v>no</v>
      </c>
      <c r="H79" s="5" t="str">
        <f t="shared" ca="1" si="55"/>
        <v>yes</v>
      </c>
    </row>
    <row r="80" spans="1:10" x14ac:dyDescent="0.2">
      <c r="A80" s="5" t="s">
        <v>21</v>
      </c>
      <c r="B80" s="5" t="s">
        <v>8</v>
      </c>
      <c r="C80" s="5" t="str">
        <f ca="1">IF(C77&gt;3, "yes", "no")</f>
        <v>no</v>
      </c>
      <c r="D80" s="5" t="str">
        <f t="shared" ref="D80:H80" ca="1" si="56">IF(D77&gt;3, "yes", "no")</f>
        <v>no</v>
      </c>
      <c r="E80" s="5" t="str">
        <f t="shared" ca="1" si="56"/>
        <v>no</v>
      </c>
      <c r="F80" s="5" t="str">
        <f t="shared" ca="1" si="56"/>
        <v>no</v>
      </c>
      <c r="G80" s="5" t="str">
        <f t="shared" ca="1" si="56"/>
        <v>no</v>
      </c>
      <c r="H80" s="5" t="str">
        <f t="shared" ca="1" si="56"/>
        <v>no</v>
      </c>
    </row>
    <row r="81" spans="1:8" x14ac:dyDescent="0.2">
      <c r="C81" s="4" cm="1">
        <f t="array" aca="1" ref="C81" ca="1">_xlfn.XLOOKUP(C$1,INDIRECT($A82&amp;"_year"),INDIRECT($A82&amp;"_numbBGactives"))</f>
        <v>1</v>
      </c>
      <c r="D81" s="4" cm="1">
        <f t="array" aca="1" ref="D81" ca="1">_xlfn.XLOOKUP(D$1,INDIRECT($A82&amp;"_year"),INDIRECT($A82&amp;"_numbBGactives"))</f>
        <v>2</v>
      </c>
      <c r="E81" s="4" cm="1">
        <f t="array" aca="1" ref="E81" ca="1">_xlfn.XLOOKUP(E$1,INDIRECT($A82&amp;"_year"),INDIRECT($A82&amp;"_numbBGactives"))</f>
        <v>4</v>
      </c>
      <c r="F81" s="4" cm="1">
        <f t="array" aca="1" ref="F81" ca="1">_xlfn.XLOOKUP(F$1,INDIRECT($A82&amp;"_year"),INDIRECT($A82&amp;"_numbBGactives"))</f>
        <v>1</v>
      </c>
      <c r="G81" s="4" cm="1">
        <f t="array" aca="1" ref="G81" ca="1">_xlfn.XLOOKUP(G$1,INDIRECT($A82&amp;"_year"),INDIRECT($A82&amp;"_numbBGactives"))</f>
        <v>4</v>
      </c>
      <c r="H81" s="4" cm="1">
        <f t="array" aca="1" ref="H81" ca="1">_xlfn.XLOOKUP(H$1,INDIRECT($A82&amp;"_year"),INDIRECT($A82&amp;"_numbBGactives"))</f>
        <v>1</v>
      </c>
    </row>
    <row r="82" spans="1:8" x14ac:dyDescent="0.2">
      <c r="A82" s="5" t="s">
        <v>21</v>
      </c>
      <c r="B82" s="5" t="s">
        <v>9</v>
      </c>
      <c r="C82" s="5" t="str">
        <f ca="1">IF(C81&gt;0, "yes","no")</f>
        <v>yes</v>
      </c>
      <c r="D82" s="5" t="str">
        <f t="shared" ref="D82" ca="1" si="57">IF(D81&gt;0, "yes","no")</f>
        <v>yes</v>
      </c>
      <c r="E82" s="5" t="str">
        <f t="shared" ref="E82" ca="1" si="58">IF(E81&gt;0, "yes","no")</f>
        <v>yes</v>
      </c>
      <c r="F82" s="5" t="str">
        <f t="shared" ref="F82" ca="1" si="59">IF(F81&gt;0, "yes","no")</f>
        <v>yes</v>
      </c>
      <c r="G82" s="5" t="str">
        <f t="shared" ref="G82" ca="1" si="60">IF(G81&gt;0, "yes","no")</f>
        <v>yes</v>
      </c>
      <c r="H82" s="5" t="str">
        <f t="shared" ref="H82" ca="1" si="61">IF(H81&gt;0, "yes","no")</f>
        <v>yes</v>
      </c>
    </row>
    <row r="83" spans="1:8" x14ac:dyDescent="0.2">
      <c r="A83" s="5" t="s">
        <v>21</v>
      </c>
      <c r="B83" s="5" t="s">
        <v>10</v>
      </c>
      <c r="C83" s="5" t="str">
        <f ca="1">IF(C81&gt;1, "yes","no")</f>
        <v>no</v>
      </c>
      <c r="D83" s="5" t="str">
        <f t="shared" ref="D83:H83" ca="1" si="62">IF(D81&gt;1, "yes","no")</f>
        <v>yes</v>
      </c>
      <c r="E83" s="5" t="str">
        <f t="shared" ca="1" si="62"/>
        <v>yes</v>
      </c>
      <c r="F83" s="5" t="str">
        <f t="shared" ca="1" si="62"/>
        <v>no</v>
      </c>
      <c r="G83" s="5" t="str">
        <f t="shared" ca="1" si="62"/>
        <v>yes</v>
      </c>
      <c r="H83" s="5" t="str">
        <f t="shared" ca="1" si="62"/>
        <v>no</v>
      </c>
    </row>
    <row r="84" spans="1:8" x14ac:dyDescent="0.2">
      <c r="A84" s="5" t="s">
        <v>21</v>
      </c>
      <c r="B84" s="5" t="s">
        <v>11</v>
      </c>
      <c r="C84" s="5" t="str">
        <f ca="1">IF(C81&gt;2, "yes","no")</f>
        <v>no</v>
      </c>
      <c r="D84" s="5" t="str">
        <f t="shared" ref="D84:H84" ca="1" si="63">IF(D81&gt;2, "yes","no")</f>
        <v>no</v>
      </c>
      <c r="E84" s="5" t="str">
        <f t="shared" ca="1" si="63"/>
        <v>yes</v>
      </c>
      <c r="F84" s="5" t="str">
        <f t="shared" ca="1" si="63"/>
        <v>no</v>
      </c>
      <c r="G84" s="5" t="str">
        <f t="shared" ca="1" si="63"/>
        <v>yes</v>
      </c>
      <c r="H84" s="5" t="str">
        <f t="shared" ca="1" si="63"/>
        <v>no</v>
      </c>
    </row>
    <row r="85" spans="1:8" x14ac:dyDescent="0.2">
      <c r="A85" s="5" t="s">
        <v>21</v>
      </c>
      <c r="B85" s="5" t="s">
        <v>12</v>
      </c>
      <c r="C85" s="5" t="str">
        <f ca="1">IF(C81&gt;3, "yes","no")</f>
        <v>no</v>
      </c>
      <c r="D85" s="5" t="str">
        <f t="shared" ref="D85:H85" ca="1" si="64">IF(D81&gt;3, "yes","no")</f>
        <v>no</v>
      </c>
      <c r="E85" s="5" t="str">
        <f t="shared" ca="1" si="64"/>
        <v>yes</v>
      </c>
      <c r="F85" s="5" t="str">
        <f t="shared" ca="1" si="64"/>
        <v>no</v>
      </c>
      <c r="G85" s="5" t="str">
        <f t="shared" ca="1" si="64"/>
        <v>yes</v>
      </c>
      <c r="H85" s="5" t="str">
        <f t="shared" ca="1" si="64"/>
        <v>no</v>
      </c>
    </row>
    <row r="86" spans="1:8" x14ac:dyDescent="0.2">
      <c r="A86" s="5" t="s">
        <v>21</v>
      </c>
      <c r="B86" s="5" t="s">
        <v>13</v>
      </c>
      <c r="C86" s="5" t="str">
        <f ca="1">IF(C81&gt;4, "yes","no")</f>
        <v>no</v>
      </c>
      <c r="D86" s="5" t="str">
        <f t="shared" ref="D86:H86" ca="1" si="65">IF(D81&gt;4, "yes","no")</f>
        <v>no</v>
      </c>
      <c r="E86" s="5" t="str">
        <f t="shared" ca="1" si="65"/>
        <v>no</v>
      </c>
      <c r="F86" s="5" t="str">
        <f t="shared" ca="1" si="65"/>
        <v>no</v>
      </c>
      <c r="G86" s="5" t="str">
        <f t="shared" ca="1" si="65"/>
        <v>no</v>
      </c>
      <c r="H86" s="5" t="str">
        <f t="shared" ca="1" si="65"/>
        <v>no</v>
      </c>
    </row>
    <row r="87" spans="1:8" x14ac:dyDescent="0.2">
      <c r="A87" s="5" t="s">
        <v>21</v>
      </c>
      <c r="B87" s="5" t="s">
        <v>14</v>
      </c>
      <c r="C87" s="5" t="str">
        <f ca="1">IF(OR(C70="fallow",C70="ley"),"no","yes")</f>
        <v>yes</v>
      </c>
      <c r="D87" s="5" t="str">
        <f t="shared" ref="D87:H87" ca="1" si="66">IF(OR(D70="fallow",D70="ley"),"no","yes")</f>
        <v>yes</v>
      </c>
      <c r="E87" s="5" t="str">
        <f t="shared" ca="1" si="66"/>
        <v>yes</v>
      </c>
      <c r="F87" s="5" t="str">
        <f t="shared" ca="1" si="66"/>
        <v>yes</v>
      </c>
      <c r="G87" s="5" t="str">
        <f t="shared" ca="1" si="66"/>
        <v>yes</v>
      </c>
      <c r="H87" s="5" t="str">
        <f t="shared" ca="1" si="66"/>
        <v>yes</v>
      </c>
    </row>
    <row r="88" spans="1:8" x14ac:dyDescent="0.2">
      <c r="C88" s="4" t="str" cm="1">
        <f t="array" aca="1" ref="C88" ca="1">_xlfn.XLOOKUP(C$1,INDIRECT($A89&amp;"_year"),INDIRECT($A89&amp;"_fert"))</f>
        <v xml:space="preserve">100 (spring linseed, ECOMOD);
120 (DSSAT, spring OSR) 
</v>
      </c>
      <c r="D88" s="4" cm="1">
        <f t="array" aca="1" ref="D88" ca="1">_xlfn.XLOOKUP(D$1,INDIRECT($A89&amp;"_year"),INDIRECT($A89&amp;"_fert"))</f>
        <v>0</v>
      </c>
      <c r="E88" s="4" cm="1">
        <f t="array" aca="1" ref="E88" ca="1">_xlfn.XLOOKUP(E$1,INDIRECT($A89&amp;"_year"),INDIRECT($A89&amp;"_fert"))</f>
        <v>220</v>
      </c>
      <c r="F88" s="4" t="str" cm="1">
        <f t="array" aca="1" ref="F88" ca="1">_xlfn.XLOOKUP(F$1,INDIRECT($A89&amp;"_year"),INDIRECT($A89&amp;"_fert"))</f>
        <v>100 (spring oats);
110 (malting spring barley)</v>
      </c>
      <c r="G88" s="4" cm="1">
        <f t="array" aca="1" ref="G88" ca="1">_xlfn.XLOOKUP(G$1,INDIRECT($A89&amp;"_year"),INDIRECT($A89&amp;"_fert"))</f>
        <v>220</v>
      </c>
      <c r="H88" s="4" t="str" cm="1">
        <f t="array" aca="1" ref="H88" ca="1">_xlfn.XLOOKUP(H$1,INDIRECT($A89&amp;"_year"),INDIRECT($A89&amp;"_fert"))</f>
        <v>100 (spring linseed, ECOMOD);
120 (DSSAT, spring OSR)</v>
      </c>
    </row>
    <row r="89" spans="1:8" x14ac:dyDescent="0.2">
      <c r="A89" s="5" t="s">
        <v>21</v>
      </c>
      <c r="B89" s="5" t="s">
        <v>15</v>
      </c>
      <c r="C89" s="5" t="str">
        <f ca="1">IF(C88=0,"no","yes")</f>
        <v>yes</v>
      </c>
      <c r="D89" s="5" t="str">
        <f t="shared" ref="D89:H89" ca="1" si="67">IF(D88=0,"no","yes")</f>
        <v>no</v>
      </c>
      <c r="E89" s="5" t="str">
        <f t="shared" ca="1" si="67"/>
        <v>yes</v>
      </c>
      <c r="F89" s="5" t="str">
        <f t="shared" ca="1" si="67"/>
        <v>yes</v>
      </c>
      <c r="G89" s="5" t="str">
        <f t="shared" ca="1" si="67"/>
        <v>yes</v>
      </c>
      <c r="H89" s="5" t="str">
        <f t="shared" ca="1" si="67"/>
        <v>yes</v>
      </c>
    </row>
    <row r="90" spans="1:8" x14ac:dyDescent="0.2">
      <c r="A90" s="3"/>
      <c r="B90" s="3"/>
      <c r="C90" s="3"/>
      <c r="D90" s="3"/>
      <c r="E90" s="3"/>
      <c r="F90" s="3"/>
      <c r="G90" s="3"/>
      <c r="H90" s="3"/>
    </row>
    <row r="91" spans="1:8" x14ac:dyDescent="0.2">
      <c r="A91" s="2"/>
      <c r="B91" s="2"/>
      <c r="C91" s="4" t="str" cm="1">
        <f t="array" aca="1" ref="C91" ca="1">_xlfn.XLOOKUP(C$1,INDIRECT($A92&amp;"_year"),INDIRECT($A92&amp;"_crop"))</f>
        <v>spring linseed (use spring OSR as a proxy in DSSAT)</v>
      </c>
      <c r="D91" s="4" t="str" cm="1">
        <f t="array" aca="1" ref="D91" ca="1">_xlfn.XLOOKUP(D$1,INDIRECT($A92&amp;"_year"),INDIRECT($A92&amp;"_crop"))</f>
        <v>peas</v>
      </c>
      <c r="E91" s="4" t="str" cm="1">
        <f t="array" aca="1" ref="E91" ca="1">_xlfn.XLOOKUP(E$1,INDIRECT($A92&amp;"_year"),INDIRECT($A92&amp;"_crop"))</f>
        <v>winter wheat</v>
      </c>
      <c r="F91" s="4" t="str" cm="1">
        <f t="array" aca="1" ref="F91" ca="1">_xlfn.XLOOKUP(F$1,INDIRECT($A92&amp;"_year"),INDIRECT($A92&amp;"_crop"))</f>
        <v>sugar beet</v>
      </c>
      <c r="G91" s="4" t="str" cm="1">
        <f t="array" aca="1" ref="G91" ca="1">_xlfn.XLOOKUP(G$1,INDIRECT($A92&amp;"_year"),INDIRECT($A92&amp;"_crop"))</f>
        <v>spring oats (ECOMOD = spring barley)</v>
      </c>
      <c r="H91" s="4" t="str" cm="1">
        <f t="array" aca="1" ref="H91" ca="1">_xlfn.XLOOKUP(H$1,INDIRECT($A92&amp;"_year"),INDIRECT($A92&amp;"_crop"))</f>
        <v>winter wheat</v>
      </c>
    </row>
    <row r="92" spans="1:8" x14ac:dyDescent="0.2">
      <c r="A92" s="5" t="s">
        <v>22</v>
      </c>
      <c r="B92" s="5" t="s">
        <v>1</v>
      </c>
      <c r="C92" s="5" t="str">
        <f t="shared" ref="C92:E92" ca="1" si="68">IF(ISNUMBER(SEARCH("wheat",C91)),"wheat",
IF(ISNUMBER(SEARCH("oats",C91)),"oats",
IF(ISNUMBER(SEARCH("barley",C91)),"barley",
IF(ISNUMBER(SEARCH("beans",C91)),"beans",
IF(ISNUMBER(SEARCH("peas",C91)),"peas",
IF(ISNUMBER(SEARCH("maize",C91)),"maize",
IF(ISNUMBER(SEARCH("linseed",C91)),"linseed",
IF(ISNUMBER(SEARCH("osr",C91)),"osr",
IF(ISNUMBER(SEARCH("beet",C91)),"sugarbeet",
IF(ISNUMBER(SEARCH("fallow",C91)),"fallow",
))))))))))</f>
        <v>linseed</v>
      </c>
      <c r="D92" s="5" t="str">
        <f t="shared" ca="1" si="68"/>
        <v>peas</v>
      </c>
      <c r="E92" s="5" t="str">
        <f t="shared" ca="1" si="68"/>
        <v>wheat</v>
      </c>
      <c r="F92" s="5" t="str">
        <f ca="1">IF(ISNUMBER(SEARCH("wheat",F91)),"wheat",
IF(ISNUMBER(SEARCH("oats",F91)),"oats",
IF(ISNUMBER(SEARCH("barley",F91)),"barley",
IF(ISNUMBER(SEARCH("beans",F91)),"beans",
IF(ISNUMBER(SEARCH("peas",F91)),"peas",
IF(ISNUMBER(SEARCH("maize",F91)),"maize",
IF(ISNUMBER(SEARCH("linseed",F91)),"linseed",
IF(ISNUMBER(SEARCH("osr",F91)),"osr",
IF(ISNUMBER(SEARCH("beet",F91)),"sugarbeet",
IF(ISNUMBER(SEARCH("fallow",F91)),"fallow",
))))))))))</f>
        <v>sugarbeet</v>
      </c>
      <c r="G92" s="5" t="str">
        <f t="shared" ref="G92:H92" ca="1" si="69">IF(ISNUMBER(SEARCH("wheat",G91)),"wheat",
IF(ISNUMBER(SEARCH("oats",G91)),"oats",
IF(ISNUMBER(SEARCH("barley",G91)),"barley",
IF(ISNUMBER(SEARCH("beans",G91)),"beans",
IF(ISNUMBER(SEARCH("peas",G91)),"peas",
IF(ISNUMBER(SEARCH("maize",G91)),"maize",
IF(ISNUMBER(SEARCH("linseed",G91)),"linseed",
IF(ISNUMBER(SEARCH("osr",G91)),"osr",
IF(ISNUMBER(SEARCH("beet",G91)),"sugarbeet",
IF(ISNUMBER(SEARCH("fallow",G91)),"fallow",
))))))))))</f>
        <v>oats</v>
      </c>
      <c r="H92" s="5" t="str">
        <f t="shared" ca="1" si="69"/>
        <v>wheat</v>
      </c>
    </row>
    <row r="93" spans="1:8" x14ac:dyDescent="0.2">
      <c r="C93" s="4" t="str" cm="1">
        <f t="array" aca="1" ref="C93" ca="1">_xlfn.XLOOKUP(C$1,INDIRECT($A94&amp;"_year"),INDIRECT($A94&amp;"_drillmonth"))</f>
        <v>late March / early April
(ECOMOD = April)</v>
      </c>
      <c r="D93" s="4" t="str" cm="1">
        <f t="array" aca="1" ref="D93" ca="1">_xlfn.XLOOKUP(D$1,INDIRECT($A94&amp;"_year"),INDIRECT($A94&amp;"_drillmonth"))</f>
        <v>mid-March</v>
      </c>
      <c r="E93" s="4" t="str" cm="1">
        <f t="array" aca="1" ref="E93" ca="1">_xlfn.XLOOKUP(E$1,INDIRECT($A94&amp;"_year"),INDIRECT($A94&amp;"_drillmonth"))</f>
        <v>3rd week Oct</v>
      </c>
      <c r="F93" s="4" t="str" cm="1">
        <f t="array" aca="1" ref="F93" ca="1">_xlfn.XLOOKUP(F$1,INDIRECT($A94&amp;"_year"),INDIRECT($A94&amp;"_drillmonth"))</f>
        <v>mid March</v>
      </c>
      <c r="G93" s="4" t="str" cm="1">
        <f t="array" aca="1" ref="G93" ca="1">_xlfn.XLOOKUP(G$1,INDIRECT($A94&amp;"_year"),INDIRECT($A94&amp;"_drillmonth"))</f>
        <v>mid March / early April
(ECOMOD = March)</v>
      </c>
      <c r="H93" s="4" t="str" cm="1">
        <f t="array" aca="1" ref="H93" ca="1">_xlfn.XLOOKUP(H$1,INDIRECT($A94&amp;"_year"),INDIRECT($A94&amp;"_drillmonth"))</f>
        <v>end Oct</v>
      </c>
    </row>
    <row r="94" spans="1:8" x14ac:dyDescent="0.2">
      <c r="A94" s="5" t="s">
        <v>22</v>
      </c>
      <c r="B94" s="5" t="s">
        <v>3</v>
      </c>
      <c r="C94" s="5" t="str">
        <f ca="1">IF(OR( ISNUMBER(SEARCH("Aug",C93)),  ISNUMBER(SEARCH("Sep",C93)),  ISNUMBER(SEARCH("Oct",C93)),  ISNUMBER(SEARCH("Nov",C93)) ), "autumn","spring")</f>
        <v>spring</v>
      </c>
      <c r="D94" s="5" t="str">
        <f t="shared" ref="D94:H94" ca="1" si="70">IF(OR( ISNUMBER(SEARCH("Aug",D93)),  ISNUMBER(SEARCH("Sep",D93)),  ISNUMBER(SEARCH("Oct",D93)),  ISNUMBER(SEARCH("Nov",D93)) ), "autumn","spring")</f>
        <v>spring</v>
      </c>
      <c r="E94" s="5" t="str">
        <f t="shared" ca="1" si="70"/>
        <v>autumn</v>
      </c>
      <c r="F94" s="5" t="str">
        <f t="shared" ca="1" si="70"/>
        <v>spring</v>
      </c>
      <c r="G94" s="5" t="str">
        <f t="shared" ca="1" si="70"/>
        <v>spring</v>
      </c>
      <c r="H94" s="5" t="str">
        <f t="shared" ca="1" si="70"/>
        <v>autumn</v>
      </c>
    </row>
    <row r="95" spans="1:8" x14ac:dyDescent="0.2">
      <c r="C95" s="4" t="str" cm="1">
        <f t="array" aca="1" ref="C95" ca="1">_xlfn.XLOOKUP(C$1,INDIRECT($A96&amp;"_year"),INDIRECT($A96&amp;"_tillage"))</f>
        <v>disc stale seedbed 50mm Sep. 
Direct drill linseed/sOSR.</v>
      </c>
      <c r="D95" s="4" t="str" cm="1">
        <f t="array" aca="1" ref="D95" ca="1">_xlfn.XLOOKUP(D$1,INDIRECT($A96&amp;"_year"),INDIRECT($A96&amp;"_tillage"))</f>
        <v>disc stale seedbed 5cm, subsoil straight after 50cm.
Direct drill the peas mid March</v>
      </c>
      <c r="E95" s="4" t="str" cm="1">
        <f t="array" aca="1" ref="E95" ca="1">_xlfn.XLOOKUP(E$1,INDIRECT($A96&amp;"_year"),INDIRECT($A96&amp;"_tillage"))</f>
        <v>disc stale seedbed 50mm early Sep.
Direct drill the wheat.</v>
      </c>
      <c r="F95" s="4" t="str" cm="1">
        <f t="array" aca="1" ref="F95" ca="1">_xlfn.XLOOKUP(F$1,INDIRECT($A96&amp;"_year"),INDIRECT($A96&amp;"_tillage"))</f>
        <v>disc stale seedbed, drill (NB in the CFT beet is drilled with a row crop planter)</v>
      </c>
      <c r="G95" s="4" t="str" cm="1">
        <f t="array" aca="1" ref="G95" ca="1">_xlfn.XLOOKUP(G$1,INDIRECT($A96&amp;"_year"),INDIRECT($A96&amp;"_tillage"))</f>
        <v>disc stale seedbed then direct drill</v>
      </c>
      <c r="H95" s="4" t="str" cm="1">
        <f t="array" aca="1" ref="H95" ca="1">_xlfn.XLOOKUP(H$1,INDIRECT($A96&amp;"_year"),INDIRECT($A96&amp;"_tillage"))</f>
        <v>Inversion plough 25cm, followed by power harrow, then disc stale seedbed 50mm Sep. Roll if poss after end of 1st stale seedbed (i.e. do not do another disc as in our standard assumptions).
Then direct drill the ww.</v>
      </c>
    </row>
    <row r="96" spans="1:8" x14ac:dyDescent="0.2">
      <c r="A96" s="5" t="s">
        <v>22</v>
      </c>
      <c r="B96" s="5" t="s">
        <v>4</v>
      </c>
      <c r="C96" s="5" t="str">
        <f ca="1">IF(OR(ISNUMBER(SEARCH("plough",C95)),ISNUMBER(SEARCH("mouldboard",C95))),"inversion",
IF(OR(ISNUMBER(SEARCH("disc",C95)),ISNUMBER(SEARCH("light",C95)),,ISNUMBER(SEARCH("minimum",C95))),"light",
IF(OR(ISNUMBER(SEARCH("subsoil",C95)),ISNUMBER(SEARCH("sub-soil",C95))),"subsoil",
"none"
)))</f>
        <v>light</v>
      </c>
      <c r="D96" s="5" t="str">
        <f t="shared" ref="D96:H96" ca="1" si="71">IF(OR(ISNUMBER(SEARCH("plough",D95)),ISNUMBER(SEARCH("mouldboard",D95))),"inversion",
IF(OR(ISNUMBER(SEARCH("disc",D95)),ISNUMBER(SEARCH("light",D95)),,ISNUMBER(SEARCH("minimum",D95))),"light",
IF(OR(ISNUMBER(SEARCH("subsoil",D95)),ISNUMBER(SEARCH("sub-soil",D95))),"subsoil",
"none"
)))</f>
        <v>light</v>
      </c>
      <c r="E96" s="5" t="str">
        <f t="shared" ca="1" si="71"/>
        <v>light</v>
      </c>
      <c r="F96" s="5" t="str">
        <f t="shared" ca="1" si="71"/>
        <v>light</v>
      </c>
      <c r="G96" s="5" t="str">
        <f t="shared" ca="1" si="71"/>
        <v>light</v>
      </c>
      <c r="H96" s="5" t="str">
        <f t="shared" ca="1" si="71"/>
        <v>inversion</v>
      </c>
    </row>
    <row r="97" spans="1:8" x14ac:dyDescent="0.2">
      <c r="C97" s="4" cm="1">
        <f t="array" aca="1" ref="C97" ca="1">_xlfn.XLOOKUP(C$1,INDIRECT($A98&amp;"_year"),INDIRECT($A98&amp;"_totalgly"))</f>
        <v>9.3000000000000007</v>
      </c>
      <c r="D97" s="4" cm="1">
        <f t="array" aca="1" ref="D97" ca="1">_xlfn.XLOOKUP(D$1,INDIRECT($A98&amp;"_year"),INDIRECT($A98&amp;"_totalgly"))</f>
        <v>8.3000000000000007</v>
      </c>
      <c r="E97" s="4" cm="1">
        <f t="array" aca="1" ref="E97" ca="1">_xlfn.XLOOKUP(E$1,INDIRECT($A98&amp;"_year"),INDIRECT($A98&amp;"_totalgly"))</f>
        <v>6.3</v>
      </c>
      <c r="F97" s="4" cm="1">
        <f t="array" aca="1" ref="F97" ca="1">_xlfn.XLOOKUP(F$1,INDIRECT($A98&amp;"_year"),INDIRECT($A98&amp;"_totalgly"))</f>
        <v>6.3</v>
      </c>
      <c r="G97" s="4" cm="1">
        <f t="array" aca="1" ref="G97" ca="1">_xlfn.XLOOKUP(G$1,INDIRECT($A98&amp;"_year"),INDIRECT($A98&amp;"_totalgly"))</f>
        <v>6.3</v>
      </c>
      <c r="H97" s="4" cm="1">
        <f t="array" aca="1" ref="H97" ca="1">_xlfn.XLOOKUP(H$1,INDIRECT($A98&amp;"_year"),INDIRECT($A98&amp;"_totalgly"))</f>
        <v>6.3</v>
      </c>
    </row>
    <row r="98" spans="1:8" x14ac:dyDescent="0.2">
      <c r="A98" s="5" t="s">
        <v>22</v>
      </c>
      <c r="B98" s="5" t="s">
        <v>5</v>
      </c>
      <c r="C98" s="5" t="str">
        <f ca="1">IF(C97&gt;0, "yes","no")</f>
        <v>yes</v>
      </c>
      <c r="D98" s="5" t="str">
        <f t="shared" ref="D98:H98" ca="1" si="72">IF(D97&gt;0, "yes","no")</f>
        <v>yes</v>
      </c>
      <c r="E98" s="5" t="str">
        <f t="shared" ca="1" si="72"/>
        <v>yes</v>
      </c>
      <c r="F98" s="5" t="str">
        <f t="shared" ca="1" si="72"/>
        <v>yes</v>
      </c>
      <c r="G98" s="5" t="str">
        <f t="shared" ca="1" si="72"/>
        <v>yes</v>
      </c>
      <c r="H98" s="5" t="str">
        <f t="shared" ca="1" si="72"/>
        <v>yes</v>
      </c>
    </row>
    <row r="99" spans="1:8" x14ac:dyDescent="0.2">
      <c r="C99" s="4" cm="1">
        <f t="array" aca="1" ref="C99" ca="1">_xlfn.XLOOKUP(C$1,INDIRECT($A100&amp;"_year"),INDIRECT($A100&amp;"_numberautumngly"))</f>
        <v>3</v>
      </c>
      <c r="D99" s="4" cm="1">
        <f t="array" aca="1" ref="D99" ca="1">_xlfn.XLOOKUP(D$1,INDIRECT($A100&amp;"_year"),INDIRECT($A100&amp;"_numberautumngly"))</f>
        <v>2</v>
      </c>
      <c r="E99" s="4" cm="1">
        <f t="array" aca="1" ref="E99" ca="1">_xlfn.XLOOKUP(E$1,INDIRECT($A100&amp;"_year"),INDIRECT($A100&amp;"_numberautumngly"))</f>
        <v>2</v>
      </c>
      <c r="F99" s="4" cm="1">
        <f t="array" aca="1" ref="F99" ca="1">_xlfn.XLOOKUP(F$1,INDIRECT($A100&amp;"_year"),INDIRECT($A100&amp;"_numberautumngly"))</f>
        <v>2</v>
      </c>
      <c r="G99" s="4" cm="1">
        <f t="array" aca="1" ref="G99" ca="1">_xlfn.XLOOKUP(G$1,INDIRECT($A100&amp;"_year"),INDIRECT($A100&amp;"_numberautumngly"))</f>
        <v>2</v>
      </c>
      <c r="H99" s="4" cm="1">
        <f t="array" aca="1" ref="H99" ca="1">_xlfn.XLOOKUP(H$1,INDIRECT($A100&amp;"_year"),INDIRECT($A100&amp;"_numberautumngly"))</f>
        <v>2</v>
      </c>
    </row>
    <row r="100" spans="1:8" x14ac:dyDescent="0.2">
      <c r="A100" s="5" t="s">
        <v>22</v>
      </c>
      <c r="B100" s="5" t="s">
        <v>6</v>
      </c>
      <c r="C100" s="5" t="str">
        <f ca="1">IF(C99&gt;1, "yes", "no")</f>
        <v>yes</v>
      </c>
      <c r="D100" s="5" t="str">
        <f t="shared" ref="D100:H100" ca="1" si="73">IF(D99&gt;1, "yes", "no")</f>
        <v>yes</v>
      </c>
      <c r="E100" s="5" t="str">
        <f t="shared" ca="1" si="73"/>
        <v>yes</v>
      </c>
      <c r="F100" s="5" t="str">
        <f t="shared" ca="1" si="73"/>
        <v>yes</v>
      </c>
      <c r="G100" s="5" t="str">
        <f t="shared" ca="1" si="73"/>
        <v>yes</v>
      </c>
      <c r="H100" s="5" t="str">
        <f t="shared" ca="1" si="73"/>
        <v>yes</v>
      </c>
    </row>
    <row r="101" spans="1:8" x14ac:dyDescent="0.2">
      <c r="A101" s="5" t="s">
        <v>22</v>
      </c>
      <c r="B101" s="5" t="s">
        <v>7</v>
      </c>
      <c r="C101" s="5" t="str">
        <f ca="1">IF(C99&gt;2, "yes", "no")</f>
        <v>yes</v>
      </c>
      <c r="D101" s="5" t="str">
        <f t="shared" ref="D101:H101" ca="1" si="74">IF(D99&gt;2, "yes", "no")</f>
        <v>no</v>
      </c>
      <c r="E101" s="5" t="str">
        <f t="shared" ca="1" si="74"/>
        <v>no</v>
      </c>
      <c r="F101" s="5" t="str">
        <f t="shared" ca="1" si="74"/>
        <v>no</v>
      </c>
      <c r="G101" s="5" t="str">
        <f t="shared" ca="1" si="74"/>
        <v>no</v>
      </c>
      <c r="H101" s="5" t="str">
        <f t="shared" ca="1" si="74"/>
        <v>no</v>
      </c>
    </row>
    <row r="102" spans="1:8" x14ac:dyDescent="0.2">
      <c r="A102" s="5" t="s">
        <v>22</v>
      </c>
      <c r="B102" s="5" t="s">
        <v>8</v>
      </c>
      <c r="C102" s="5" t="str">
        <f ca="1">IF(C99&gt;3, "yes", "no")</f>
        <v>no</v>
      </c>
      <c r="D102" s="5" t="str">
        <f t="shared" ref="D102:H102" ca="1" si="75">IF(D99&gt;3, "yes", "no")</f>
        <v>no</v>
      </c>
      <c r="E102" s="5" t="str">
        <f t="shared" ca="1" si="75"/>
        <v>no</v>
      </c>
      <c r="F102" s="5" t="str">
        <f t="shared" ca="1" si="75"/>
        <v>no</v>
      </c>
      <c r="G102" s="5" t="str">
        <f t="shared" ca="1" si="75"/>
        <v>no</v>
      </c>
      <c r="H102" s="5" t="str">
        <f t="shared" ca="1" si="75"/>
        <v>no</v>
      </c>
    </row>
    <row r="103" spans="1:8" x14ac:dyDescent="0.2">
      <c r="C103" s="4" cm="1">
        <f t="array" aca="1" ref="C103" ca="1">_xlfn.XLOOKUP(C$1,INDIRECT($A104&amp;"_year"),INDIRECT($A104&amp;"_numbBGactives"))</f>
        <v>1</v>
      </c>
      <c r="D103" s="4" cm="1">
        <f t="array" aca="1" ref="D103" ca="1">_xlfn.XLOOKUP(D$1,INDIRECT($A104&amp;"_year"),INDIRECT($A104&amp;"_numbBGactives"))</f>
        <v>2</v>
      </c>
      <c r="E103" s="4" cm="1">
        <f t="array" aca="1" ref="E103" ca="1">_xlfn.XLOOKUP(E$1,INDIRECT($A104&amp;"_year"),INDIRECT($A104&amp;"_numbBGactives"))</f>
        <v>4</v>
      </c>
      <c r="F103" s="4" cm="1">
        <f t="array" aca="1" ref="F103" ca="1">_xlfn.XLOOKUP(F$1,INDIRECT($A104&amp;"_year"),INDIRECT($A104&amp;"_numbBGactives"))</f>
        <v>5</v>
      </c>
      <c r="G103" s="4" cm="1">
        <f t="array" aca="1" ref="G103" ca="1">_xlfn.XLOOKUP(G$1,INDIRECT($A104&amp;"_year"),INDIRECT($A104&amp;"_numbBGactives"))</f>
        <v>1</v>
      </c>
      <c r="H103" s="4" cm="1">
        <f t="array" aca="1" ref="H103" ca="1">_xlfn.XLOOKUP(H$1,INDIRECT($A104&amp;"_year"),INDIRECT($A104&amp;"_numbBGactives"))</f>
        <v>4</v>
      </c>
    </row>
    <row r="104" spans="1:8" x14ac:dyDescent="0.2">
      <c r="A104" s="5" t="s">
        <v>22</v>
      </c>
      <c r="B104" s="5" t="s">
        <v>9</v>
      </c>
      <c r="C104" s="5" t="str">
        <f ca="1">IF(C103&gt;0, "yes","no")</f>
        <v>yes</v>
      </c>
      <c r="D104" s="5" t="str">
        <f t="shared" ref="D104" ca="1" si="76">IF(D103&gt;0, "yes","no")</f>
        <v>yes</v>
      </c>
      <c r="E104" s="5" t="str">
        <f t="shared" ref="E104" ca="1" si="77">IF(E103&gt;0, "yes","no")</f>
        <v>yes</v>
      </c>
      <c r="F104" s="5" t="str">
        <f t="shared" ref="F104" ca="1" si="78">IF(F103&gt;0, "yes","no")</f>
        <v>yes</v>
      </c>
      <c r="G104" s="5" t="str">
        <f t="shared" ref="G104" ca="1" si="79">IF(G103&gt;0, "yes","no")</f>
        <v>yes</v>
      </c>
      <c r="H104" s="5" t="str">
        <f t="shared" ref="H104" ca="1" si="80">IF(H103&gt;0, "yes","no")</f>
        <v>yes</v>
      </c>
    </row>
    <row r="105" spans="1:8" x14ac:dyDescent="0.2">
      <c r="A105" s="5" t="s">
        <v>22</v>
      </c>
      <c r="B105" s="5" t="s">
        <v>10</v>
      </c>
      <c r="C105" s="5" t="str">
        <f ca="1">IF(C103&gt;1, "yes","no")</f>
        <v>no</v>
      </c>
      <c r="D105" s="5" t="str">
        <f t="shared" ref="D105:H105" ca="1" si="81">IF(D103&gt;1, "yes","no")</f>
        <v>yes</v>
      </c>
      <c r="E105" s="5" t="str">
        <f t="shared" ca="1" si="81"/>
        <v>yes</v>
      </c>
      <c r="F105" s="5" t="str">
        <f t="shared" ca="1" si="81"/>
        <v>yes</v>
      </c>
      <c r="G105" s="5" t="str">
        <f t="shared" ca="1" si="81"/>
        <v>no</v>
      </c>
      <c r="H105" s="5" t="str">
        <f t="shared" ca="1" si="81"/>
        <v>yes</v>
      </c>
    </row>
    <row r="106" spans="1:8" x14ac:dyDescent="0.2">
      <c r="A106" s="5" t="s">
        <v>22</v>
      </c>
      <c r="B106" s="5" t="s">
        <v>11</v>
      </c>
      <c r="C106" s="5" t="str">
        <f ca="1">IF(C103&gt;2, "yes","no")</f>
        <v>no</v>
      </c>
      <c r="D106" s="5" t="str">
        <f t="shared" ref="D106:H106" ca="1" si="82">IF(D103&gt;2, "yes","no")</f>
        <v>no</v>
      </c>
      <c r="E106" s="5" t="str">
        <f t="shared" ca="1" si="82"/>
        <v>yes</v>
      </c>
      <c r="F106" s="5" t="str">
        <f t="shared" ca="1" si="82"/>
        <v>yes</v>
      </c>
      <c r="G106" s="5" t="str">
        <f t="shared" ca="1" si="82"/>
        <v>no</v>
      </c>
      <c r="H106" s="5" t="str">
        <f t="shared" ca="1" si="82"/>
        <v>yes</v>
      </c>
    </row>
    <row r="107" spans="1:8" x14ac:dyDescent="0.2">
      <c r="A107" s="5" t="s">
        <v>22</v>
      </c>
      <c r="B107" s="5" t="s">
        <v>12</v>
      </c>
      <c r="C107" s="5" t="str">
        <f ca="1">IF(C103&gt;3, "yes","no")</f>
        <v>no</v>
      </c>
      <c r="D107" s="5" t="str">
        <f t="shared" ref="D107:H107" ca="1" si="83">IF(D103&gt;3, "yes","no")</f>
        <v>no</v>
      </c>
      <c r="E107" s="5" t="str">
        <f t="shared" ca="1" si="83"/>
        <v>yes</v>
      </c>
      <c r="F107" s="5" t="str">
        <f t="shared" ca="1" si="83"/>
        <v>yes</v>
      </c>
      <c r="G107" s="5" t="str">
        <f t="shared" ca="1" si="83"/>
        <v>no</v>
      </c>
      <c r="H107" s="5" t="str">
        <f t="shared" ca="1" si="83"/>
        <v>yes</v>
      </c>
    </row>
    <row r="108" spans="1:8" x14ac:dyDescent="0.2">
      <c r="A108" s="5" t="s">
        <v>22</v>
      </c>
      <c r="B108" s="5" t="s">
        <v>13</v>
      </c>
      <c r="C108" s="5" t="str">
        <f ca="1">IF(C103&gt;4, "yes","no")</f>
        <v>no</v>
      </c>
      <c r="D108" s="5" t="str">
        <f t="shared" ref="D108:H108" ca="1" si="84">IF(D103&gt;4, "yes","no")</f>
        <v>no</v>
      </c>
      <c r="E108" s="5" t="str">
        <f t="shared" ca="1" si="84"/>
        <v>no</v>
      </c>
      <c r="F108" s="5" t="str">
        <f t="shared" ca="1" si="84"/>
        <v>yes</v>
      </c>
      <c r="G108" s="5" t="str">
        <f t="shared" ca="1" si="84"/>
        <v>no</v>
      </c>
      <c r="H108" s="5" t="str">
        <f t="shared" ca="1" si="84"/>
        <v>no</v>
      </c>
    </row>
    <row r="109" spans="1:8" x14ac:dyDescent="0.2">
      <c r="A109" s="5" t="s">
        <v>22</v>
      </c>
      <c r="B109" s="5" t="s">
        <v>14</v>
      </c>
      <c r="C109" s="5" t="str">
        <f ca="1">IF(OR(C92="fallow",C92="ley"),"no","yes")</f>
        <v>yes</v>
      </c>
      <c r="D109" s="5" t="str">
        <f t="shared" ref="D109:H109" ca="1" si="85">IF(OR(D92="fallow",D92="ley"),"no","yes")</f>
        <v>yes</v>
      </c>
      <c r="E109" s="5" t="str">
        <f t="shared" ca="1" si="85"/>
        <v>yes</v>
      </c>
      <c r="F109" s="5" t="str">
        <f t="shared" ca="1" si="85"/>
        <v>yes</v>
      </c>
      <c r="G109" s="5" t="str">
        <f t="shared" ca="1" si="85"/>
        <v>yes</v>
      </c>
      <c r="H109" s="5" t="str">
        <f t="shared" ca="1" si="85"/>
        <v>yes</v>
      </c>
    </row>
    <row r="110" spans="1:8" x14ac:dyDescent="0.2">
      <c r="C110" s="4" t="str" cm="1">
        <f t="array" aca="1" ref="C110" ca="1">_xlfn.XLOOKUP(C$1,INDIRECT($A111&amp;"_year"),INDIRECT($A111&amp;"_fert"))</f>
        <v xml:space="preserve">100 (spring linseed, ECOMOD);
120 (DSSAT, spring OSR) 
</v>
      </c>
      <c r="D110" s="4" cm="1">
        <f t="array" aca="1" ref="D110" ca="1">_xlfn.XLOOKUP(D$1,INDIRECT($A111&amp;"_year"),INDIRECT($A111&amp;"_fert"))</f>
        <v>0</v>
      </c>
      <c r="E110" s="4" cm="1">
        <f t="array" aca="1" ref="E110" ca="1">_xlfn.XLOOKUP(E$1,INDIRECT($A111&amp;"_year"),INDIRECT($A111&amp;"_fert"))</f>
        <v>220</v>
      </c>
      <c r="F110" s="4" cm="1">
        <f t="array" aca="1" ref="F110" ca="1">_xlfn.XLOOKUP(F$1,INDIRECT($A111&amp;"_year"),INDIRECT($A111&amp;"_fert"))</f>
        <v>85</v>
      </c>
      <c r="G110" s="4" t="str" cm="1">
        <f t="array" aca="1" ref="G110" ca="1">_xlfn.XLOOKUP(G$1,INDIRECT($A111&amp;"_year"),INDIRECT($A111&amp;"_fert"))</f>
        <v>110 (spring oats);
110 (malting spring barley)</v>
      </c>
      <c r="H110" s="4" cm="1">
        <f t="array" aca="1" ref="H110" ca="1">_xlfn.XLOOKUP(H$1,INDIRECT($A111&amp;"_year"),INDIRECT($A111&amp;"_fert"))</f>
        <v>220</v>
      </c>
    </row>
    <row r="111" spans="1:8" x14ac:dyDescent="0.2">
      <c r="A111" s="5" t="s">
        <v>22</v>
      </c>
      <c r="B111" s="5" t="s">
        <v>15</v>
      </c>
      <c r="C111" s="5" t="str">
        <f ca="1">IF(C110=0,"no","yes")</f>
        <v>yes</v>
      </c>
      <c r="D111" s="5" t="str">
        <f t="shared" ref="D111:H111" ca="1" si="86">IF(D110=0,"no","yes")</f>
        <v>no</v>
      </c>
      <c r="E111" s="5" t="str">
        <f t="shared" ca="1" si="86"/>
        <v>yes</v>
      </c>
      <c r="F111" s="5" t="str">
        <f t="shared" ca="1" si="86"/>
        <v>yes</v>
      </c>
      <c r="G111" s="5" t="str">
        <f t="shared" ca="1" si="86"/>
        <v>yes</v>
      </c>
      <c r="H111" s="5" t="str">
        <f t="shared" ca="1" si="86"/>
        <v>yes</v>
      </c>
    </row>
    <row r="112" spans="1:8" x14ac:dyDescent="0.2">
      <c r="A112" s="3"/>
      <c r="B112" s="3"/>
      <c r="C112" s="3"/>
      <c r="D112" s="3"/>
      <c r="E112" s="3"/>
      <c r="F112" s="3"/>
      <c r="G112" s="3"/>
      <c r="H112" s="3"/>
    </row>
    <row r="113" spans="1:10" x14ac:dyDescent="0.2">
      <c r="A113" s="2"/>
      <c r="B113" s="2"/>
      <c r="C113" s="4" t="str" cm="1">
        <f t="array" aca="1" ref="C113" ca="1">_xlfn.XLOOKUP(C$1,INDIRECT($A114&amp;"_year"),INDIRECT($A114&amp;"_crop"))</f>
        <v>winter wheat</v>
      </c>
      <c r="D113" s="4" t="str" cm="1">
        <f t="array" aca="1" ref="D113" ca="1">_xlfn.XLOOKUP(D$1,INDIRECT($A114&amp;"_year"),INDIRECT($A114&amp;"_crop"))</f>
        <v>winter barley</v>
      </c>
      <c r="E113" s="4" t="str" cm="1">
        <f t="array" aca="1" ref="E113" ca="1">_xlfn.XLOOKUP(E$1,INDIRECT($A114&amp;"_year"),INDIRECT($A114&amp;"_crop"))</f>
        <v>spring beans</v>
      </c>
      <c r="F113" s="4" t="str" cm="1">
        <f t="array" aca="1" ref="F113" ca="1">_xlfn.XLOOKUP(F$1,INDIRECT($A114&amp;"_year"),INDIRECT($A114&amp;"_crop"))</f>
        <v>winter wheat</v>
      </c>
      <c r="G113" s="4" t="str" cm="1">
        <f t="array" aca="1" ref="G113" ca="1">_xlfn.XLOOKUP(G$1,INDIRECT($A114&amp;"_year"),INDIRECT($A114&amp;"_crop"))</f>
        <v>winter barley</v>
      </c>
      <c r="H113" s="4" t="str" cm="1">
        <f t="array" aca="1" ref="H113" ca="1">_xlfn.XLOOKUP(H$1,INDIRECT($A114&amp;"_year"),INDIRECT($A114&amp;"_crop"))</f>
        <v>spring beans</v>
      </c>
      <c r="J113" s="1"/>
    </row>
    <row r="114" spans="1:10" x14ac:dyDescent="0.2">
      <c r="A114" s="5" t="s">
        <v>23</v>
      </c>
      <c r="B114" s="5" t="s">
        <v>1</v>
      </c>
      <c r="C114" s="5" t="str">
        <f t="shared" ref="C114:H114" ca="1" si="87">IF(ISNUMBER(SEARCH("wheat",C113)),"wheat",
IF(ISNUMBER(SEARCH("oats",C113)),"oats",
IF(ISNUMBER(SEARCH("barley",C113)),"barley",
IF(ISNUMBER(SEARCH("beans",C113)),"beans",
IF(ISNUMBER(SEARCH("peas",C113)),"peas",
IF(ISNUMBER(SEARCH("maize",C113)),"maize",
IF(ISNUMBER(SEARCH("linseed",C113)),"linseed",
IF(ISNUMBER(SEARCH("osr",C113)),"osr",
IF(ISNUMBER(SEARCH("beet",C113)),"sugarbeet",
IF(ISNUMBER(SEARCH("fallow",C113)),"fallow",
))))))))))</f>
        <v>wheat</v>
      </c>
      <c r="D114" s="5" t="str">
        <f t="shared" ca="1" si="87"/>
        <v>barley</v>
      </c>
      <c r="E114" s="5" t="str">
        <f t="shared" ca="1" si="87"/>
        <v>beans</v>
      </c>
      <c r="F114" s="5" t="str">
        <f t="shared" ca="1" si="87"/>
        <v>wheat</v>
      </c>
      <c r="G114" s="5" t="str">
        <f t="shared" ca="1" si="87"/>
        <v>barley</v>
      </c>
      <c r="H114" s="5" t="str">
        <f t="shared" ca="1" si="87"/>
        <v>beans</v>
      </c>
    </row>
    <row r="115" spans="1:10" x14ac:dyDescent="0.2">
      <c r="C115" s="4" t="str" cm="1">
        <f t="array" aca="1" ref="C115" ca="1">_xlfn.XLOOKUP(C$1,INDIRECT($A116&amp;"_year"),INDIRECT($A116&amp;"_drillmonth"))</f>
        <v>early/mid October</v>
      </c>
      <c r="D115" s="4" t="str" cm="1">
        <f t="array" aca="1" ref="D115" ca="1">_xlfn.XLOOKUP(D$1,INDIRECT($A116&amp;"_year"),INDIRECT($A116&amp;"_drillmonth"))</f>
        <v>late Sep / early Oct
(ECOMOD = Sep)</v>
      </c>
      <c r="E115" s="4" t="str" cm="1">
        <f t="array" aca="1" ref="E115" ca="1">_xlfn.XLOOKUP(E$1,INDIRECT($A116&amp;"_year"),INDIRECT($A116&amp;"_drillmonth"))</f>
        <v>mid March</v>
      </c>
      <c r="F115" s="4" t="str" cm="1">
        <f t="array" aca="1" ref="F115" ca="1">_xlfn.XLOOKUP(F$1,INDIRECT($A116&amp;"_year"),INDIRECT($A116&amp;"_drillmonth"))</f>
        <v>early/mid October</v>
      </c>
      <c r="G115" s="4" t="str" cm="1">
        <f t="array" aca="1" ref="G115" ca="1">_xlfn.XLOOKUP(G$1,INDIRECT($A116&amp;"_year"),INDIRECT($A116&amp;"_drillmonth"))</f>
        <v>late Sep / early Oct
(ECOMOD = Sep)</v>
      </c>
      <c r="H115" s="4" t="str" cm="1">
        <f t="array" aca="1" ref="H115" ca="1">_xlfn.XLOOKUP(H$1,INDIRECT($A116&amp;"_year"),INDIRECT($A116&amp;"_drillmonth"))</f>
        <v>mid March</v>
      </c>
    </row>
    <row r="116" spans="1:10" x14ac:dyDescent="0.2">
      <c r="A116" s="5" t="s">
        <v>23</v>
      </c>
      <c r="B116" s="5" t="s">
        <v>3</v>
      </c>
      <c r="C116" s="5" t="str">
        <f ca="1">IF(OR( ISNUMBER(SEARCH("Aug",C115)),  ISNUMBER(SEARCH("Sep",C115)),  ISNUMBER(SEARCH("Oct",C115)),  ISNUMBER(SEARCH("Nov",C115)) ), "autumn","spring")</f>
        <v>autumn</v>
      </c>
      <c r="D116" s="5" t="str">
        <f t="shared" ref="D116:H116" ca="1" si="88">IF(OR( ISNUMBER(SEARCH("Aug",D115)),  ISNUMBER(SEARCH("Sep",D115)),  ISNUMBER(SEARCH("Oct",D115)),  ISNUMBER(SEARCH("Nov",D115)) ), "autumn","spring")</f>
        <v>autumn</v>
      </c>
      <c r="E116" s="5" t="str">
        <f t="shared" ca="1" si="88"/>
        <v>spring</v>
      </c>
      <c r="F116" s="5" t="str">
        <f t="shared" ca="1" si="88"/>
        <v>autumn</v>
      </c>
      <c r="G116" s="5" t="str">
        <f t="shared" ca="1" si="88"/>
        <v>autumn</v>
      </c>
      <c r="H116" s="5" t="str">
        <f t="shared" ca="1" si="88"/>
        <v>spring</v>
      </c>
    </row>
    <row r="117" spans="1:10" x14ac:dyDescent="0.2">
      <c r="C117" s="4" t="str" cm="1">
        <f t="array" aca="1" ref="C117" ca="1">_xlfn.XLOOKUP(C$1,INDIRECT($A118&amp;"_year"),INDIRECT($A118&amp;"_tillage"))</f>
        <v>light cultivation</v>
      </c>
      <c r="D117" s="4" t="str" cm="1">
        <f t="array" aca="1" ref="D117" ca="1">_xlfn.XLOOKUP(D$1,INDIRECT($A118&amp;"_year"),INDIRECT($A118&amp;"_tillage"))</f>
        <v>light cultivation</v>
      </c>
      <c r="E117" s="4" t="str" cm="1">
        <f t="array" aca="1" ref="E117" ca="1">_xlfn.XLOOKUP(E$1,INDIRECT($A118&amp;"_year"),INDIRECT($A118&amp;"_tillage"))</f>
        <v>light cultivation</v>
      </c>
      <c r="F117" s="4" t="str" cm="1">
        <f t="array" aca="1" ref="F117" ca="1">_xlfn.XLOOKUP(F$1,INDIRECT($A118&amp;"_year"),INDIRECT($A118&amp;"_tillage"))</f>
        <v>light cultivation</v>
      </c>
      <c r="G117" s="4" t="str" cm="1">
        <f t="array" aca="1" ref="G117" ca="1">_xlfn.XLOOKUP(G$1,INDIRECT($A118&amp;"_year"),INDIRECT($A118&amp;"_tillage"))</f>
        <v>light cultivation</v>
      </c>
      <c r="H117" s="4" t="str" cm="1">
        <f t="array" aca="1" ref="H117" ca="1">_xlfn.XLOOKUP(H$1,INDIRECT($A118&amp;"_year"),INDIRECT($A118&amp;"_tillage"))</f>
        <v>light cultivation</v>
      </c>
    </row>
    <row r="118" spans="1:10" x14ac:dyDescent="0.2">
      <c r="A118" s="5" t="s">
        <v>23</v>
      </c>
      <c r="B118" s="5" t="s">
        <v>4</v>
      </c>
      <c r="C118" s="5" t="str">
        <f ca="1">IF(OR(ISNUMBER(SEARCH("plough",C117)),ISNUMBER(SEARCH("mouldboard",C117))),"inversion",
IF(OR(ISNUMBER(SEARCH("disc",C117)),ISNUMBER(SEARCH("light",C117)),,ISNUMBER(SEARCH("minimum",C117))),"light",
IF(OR(ISNUMBER(SEARCH("subsoil",C117)),ISNUMBER(SEARCH("sub-soil",C117))),"subsoil",
"none"
)))</f>
        <v>light</v>
      </c>
      <c r="D118" s="5" t="str">
        <f t="shared" ref="D118:H118" ca="1" si="89">IF(OR(ISNUMBER(SEARCH("plough",D117)),ISNUMBER(SEARCH("mouldboard",D117))),"inversion",
IF(OR(ISNUMBER(SEARCH("disc",D117)),ISNUMBER(SEARCH("light",D117)),,ISNUMBER(SEARCH("minimum",D117))),"light",
IF(OR(ISNUMBER(SEARCH("subsoil",D117)),ISNUMBER(SEARCH("sub-soil",D117))),"subsoil",
"none"
)))</f>
        <v>light</v>
      </c>
      <c r="E118" s="5" t="str">
        <f t="shared" ca="1" si="89"/>
        <v>light</v>
      </c>
      <c r="F118" s="5" t="str">
        <f t="shared" ca="1" si="89"/>
        <v>light</v>
      </c>
      <c r="G118" s="5" t="str">
        <f t="shared" ca="1" si="89"/>
        <v>light</v>
      </c>
      <c r="H118" s="5" t="str">
        <f t="shared" ca="1" si="89"/>
        <v>light</v>
      </c>
    </row>
    <row r="119" spans="1:10" x14ac:dyDescent="0.2">
      <c r="C119" s="4" cm="1">
        <f t="array" aca="1" ref="C119" ca="1">_xlfn.XLOOKUP(C$1,INDIRECT($A120&amp;"_year"),INDIRECT($A120&amp;"_totalgly"))</f>
        <v>2</v>
      </c>
      <c r="D119" s="4" cm="1">
        <f t="array" aca="1" ref="D119" ca="1">_xlfn.XLOOKUP(D$1,INDIRECT($A120&amp;"_year"),INDIRECT($A120&amp;"_totalgly"))</f>
        <v>2</v>
      </c>
      <c r="E119" s="4" cm="1">
        <f t="array" aca="1" ref="E119" ca="1">_xlfn.XLOOKUP(E$1,INDIRECT($A120&amp;"_year"),INDIRECT($A120&amp;"_totalgly"))</f>
        <v>2</v>
      </c>
      <c r="F119" s="4" cm="1">
        <f t="array" aca="1" ref="F119" ca="1">_xlfn.XLOOKUP(F$1,INDIRECT($A120&amp;"_year"),INDIRECT($A120&amp;"_totalgly"))</f>
        <v>2</v>
      </c>
      <c r="G119" s="4" cm="1">
        <f t="array" aca="1" ref="G119" ca="1">_xlfn.XLOOKUP(G$1,INDIRECT($A120&amp;"_year"),INDIRECT($A120&amp;"_totalgly"))</f>
        <v>2</v>
      </c>
      <c r="H119" s="4" cm="1">
        <f t="array" aca="1" ref="H119" ca="1">_xlfn.XLOOKUP(H$1,INDIRECT($A120&amp;"_year"),INDIRECT($A120&amp;"_totalgly"))</f>
        <v>2</v>
      </c>
    </row>
    <row r="120" spans="1:10" x14ac:dyDescent="0.2">
      <c r="A120" s="5" t="s">
        <v>23</v>
      </c>
      <c r="B120" s="5" t="s">
        <v>5</v>
      </c>
      <c r="C120" s="5" t="str">
        <f ca="1">IF(C119&gt;0, "yes","no")</f>
        <v>yes</v>
      </c>
      <c r="D120" s="5" t="str">
        <f t="shared" ref="D120:H120" ca="1" si="90">IF(D119&gt;0, "yes","no")</f>
        <v>yes</v>
      </c>
      <c r="E120" s="5" t="str">
        <f t="shared" ca="1" si="90"/>
        <v>yes</v>
      </c>
      <c r="F120" s="5" t="str">
        <f t="shared" ca="1" si="90"/>
        <v>yes</v>
      </c>
      <c r="G120" s="5" t="str">
        <f t="shared" ca="1" si="90"/>
        <v>yes</v>
      </c>
      <c r="H120" s="5" t="str">
        <f t="shared" ca="1" si="90"/>
        <v>yes</v>
      </c>
    </row>
    <row r="121" spans="1:10" x14ac:dyDescent="0.2">
      <c r="C121" s="4" cm="1">
        <f t="array" aca="1" ref="C121" ca="1">_xlfn.XLOOKUP(C$1,INDIRECT($A122&amp;"_year"),INDIRECT($A122&amp;"_numberautumngly"))</f>
        <v>2</v>
      </c>
      <c r="D121" s="4" cm="1">
        <f t="array" aca="1" ref="D121" ca="1">_xlfn.XLOOKUP(D$1,INDIRECT($A122&amp;"_year"),INDIRECT($A122&amp;"_numberautumngly"))</f>
        <v>2</v>
      </c>
      <c r="E121" s="4" cm="1">
        <f t="array" aca="1" ref="E121" ca="1">_xlfn.XLOOKUP(E$1,INDIRECT($A122&amp;"_year"),INDIRECT($A122&amp;"_numberautumngly"))</f>
        <v>2</v>
      </c>
      <c r="F121" s="4" cm="1">
        <f t="array" aca="1" ref="F121" ca="1">_xlfn.XLOOKUP(F$1,INDIRECT($A122&amp;"_year"),INDIRECT($A122&amp;"_numberautumngly"))</f>
        <v>2</v>
      </c>
      <c r="G121" s="4" cm="1">
        <f t="array" aca="1" ref="G121" ca="1">_xlfn.XLOOKUP(G$1,INDIRECT($A122&amp;"_year"),INDIRECT($A122&amp;"_numberautumngly"))</f>
        <v>2</v>
      </c>
      <c r="H121" s="4" cm="1">
        <f t="array" aca="1" ref="H121" ca="1">_xlfn.XLOOKUP(H$1,INDIRECT($A122&amp;"_year"),INDIRECT($A122&amp;"_numberautumngly"))</f>
        <v>2</v>
      </c>
    </row>
    <row r="122" spans="1:10" x14ac:dyDescent="0.2">
      <c r="A122" s="5" t="s">
        <v>23</v>
      </c>
      <c r="B122" s="5" t="s">
        <v>6</v>
      </c>
      <c r="C122" s="5" t="str">
        <f ca="1">IF(C121&gt;1, "yes", "no")</f>
        <v>yes</v>
      </c>
      <c r="D122" s="5" t="str">
        <f t="shared" ref="D122:H122" ca="1" si="91">IF(D121&gt;1, "yes", "no")</f>
        <v>yes</v>
      </c>
      <c r="E122" s="5" t="str">
        <f t="shared" ca="1" si="91"/>
        <v>yes</v>
      </c>
      <c r="F122" s="5" t="str">
        <f t="shared" ca="1" si="91"/>
        <v>yes</v>
      </c>
      <c r="G122" s="5" t="str">
        <f t="shared" ca="1" si="91"/>
        <v>yes</v>
      </c>
      <c r="H122" s="5" t="str">
        <f t="shared" ca="1" si="91"/>
        <v>yes</v>
      </c>
    </row>
    <row r="123" spans="1:10" x14ac:dyDescent="0.2">
      <c r="A123" s="5" t="s">
        <v>23</v>
      </c>
      <c r="B123" s="5" t="s">
        <v>7</v>
      </c>
      <c r="C123" s="5" t="str">
        <f ca="1">IF(C121&gt;2, "yes", "no")</f>
        <v>no</v>
      </c>
      <c r="D123" s="5" t="str">
        <f t="shared" ref="D123:H123" ca="1" si="92">IF(D121&gt;2, "yes", "no")</f>
        <v>no</v>
      </c>
      <c r="E123" s="5" t="str">
        <f t="shared" ca="1" si="92"/>
        <v>no</v>
      </c>
      <c r="F123" s="5" t="str">
        <f t="shared" ca="1" si="92"/>
        <v>no</v>
      </c>
      <c r="G123" s="5" t="str">
        <f t="shared" ca="1" si="92"/>
        <v>no</v>
      </c>
      <c r="H123" s="5" t="str">
        <f t="shared" ca="1" si="92"/>
        <v>no</v>
      </c>
    </row>
    <row r="124" spans="1:10" x14ac:dyDescent="0.2">
      <c r="A124" s="5" t="s">
        <v>23</v>
      </c>
      <c r="B124" s="5" t="s">
        <v>8</v>
      </c>
      <c r="C124" s="5" t="str">
        <f ca="1">IF(C121&gt;3, "yes", "no")</f>
        <v>no</v>
      </c>
      <c r="D124" s="5" t="str">
        <f t="shared" ref="D124:H124" ca="1" si="93">IF(D121&gt;3, "yes", "no")</f>
        <v>no</v>
      </c>
      <c r="E124" s="5" t="str">
        <f t="shared" ca="1" si="93"/>
        <v>no</v>
      </c>
      <c r="F124" s="5" t="str">
        <f t="shared" ca="1" si="93"/>
        <v>no</v>
      </c>
      <c r="G124" s="5" t="str">
        <f t="shared" ca="1" si="93"/>
        <v>no</v>
      </c>
      <c r="H124" s="5" t="str">
        <f t="shared" ca="1" si="93"/>
        <v>no</v>
      </c>
    </row>
    <row r="125" spans="1:10" x14ac:dyDescent="0.2">
      <c r="C125" s="4" cm="1">
        <f t="array" aca="1" ref="C125" ca="1">_xlfn.XLOOKUP(C$1,INDIRECT($A126&amp;"_year"),INDIRECT($A126&amp;"_numbBGactives"))</f>
        <v>4</v>
      </c>
      <c r="D125" s="4" cm="1">
        <f t="array" aca="1" ref="D125" ca="1">_xlfn.XLOOKUP(D$1,INDIRECT($A126&amp;"_year"),INDIRECT($A126&amp;"_numbBGactives"))</f>
        <v>3</v>
      </c>
      <c r="E125" s="4" cm="1">
        <f t="array" aca="1" ref="E125" ca="1">_xlfn.XLOOKUP(E$1,INDIRECT($A126&amp;"_year"),INDIRECT($A126&amp;"_numbBGactives"))</f>
        <v>2</v>
      </c>
      <c r="F125" s="4" cm="1">
        <f t="array" aca="1" ref="F125" ca="1">_xlfn.XLOOKUP(F$1,INDIRECT($A126&amp;"_year"),INDIRECT($A126&amp;"_numbBGactives"))</f>
        <v>4</v>
      </c>
      <c r="G125" s="4" cm="1">
        <f t="array" aca="1" ref="G125" ca="1">_xlfn.XLOOKUP(G$1,INDIRECT($A126&amp;"_year"),INDIRECT($A126&amp;"_numbBGactives"))</f>
        <v>3</v>
      </c>
      <c r="H125" s="4" cm="1">
        <f t="array" aca="1" ref="H125" ca="1">_xlfn.XLOOKUP(H$1,INDIRECT($A126&amp;"_year"),INDIRECT($A126&amp;"_numbBGactives"))</f>
        <v>2</v>
      </c>
    </row>
    <row r="126" spans="1:10" x14ac:dyDescent="0.2">
      <c r="A126" s="5" t="s">
        <v>23</v>
      </c>
      <c r="B126" s="5" t="s">
        <v>9</v>
      </c>
      <c r="C126" s="5" t="str">
        <f ca="1">IF(C125&gt;0, "yes","no")</f>
        <v>yes</v>
      </c>
      <c r="D126" s="5" t="str">
        <f t="shared" ref="D126" ca="1" si="94">IF(D125&gt;0, "yes","no")</f>
        <v>yes</v>
      </c>
      <c r="E126" s="5" t="str">
        <f t="shared" ref="E126" ca="1" si="95">IF(E125&gt;0, "yes","no")</f>
        <v>yes</v>
      </c>
      <c r="F126" s="5" t="str">
        <f t="shared" ref="F126" ca="1" si="96">IF(F125&gt;0, "yes","no")</f>
        <v>yes</v>
      </c>
      <c r="G126" s="5" t="str">
        <f t="shared" ref="G126" ca="1" si="97">IF(G125&gt;0, "yes","no")</f>
        <v>yes</v>
      </c>
      <c r="H126" s="5" t="str">
        <f t="shared" ref="H126" ca="1" si="98">IF(H125&gt;0, "yes","no")</f>
        <v>yes</v>
      </c>
    </row>
    <row r="127" spans="1:10" x14ac:dyDescent="0.2">
      <c r="A127" s="5" t="s">
        <v>23</v>
      </c>
      <c r="B127" s="5" t="s">
        <v>10</v>
      </c>
      <c r="C127" s="5" t="str">
        <f ca="1">IF(C125&gt;1, "yes","no")</f>
        <v>yes</v>
      </c>
      <c r="D127" s="5" t="str">
        <f t="shared" ref="D127:H127" ca="1" si="99">IF(D125&gt;1, "yes","no")</f>
        <v>yes</v>
      </c>
      <c r="E127" s="5" t="str">
        <f t="shared" ca="1" si="99"/>
        <v>yes</v>
      </c>
      <c r="F127" s="5" t="str">
        <f t="shared" ca="1" si="99"/>
        <v>yes</v>
      </c>
      <c r="G127" s="5" t="str">
        <f t="shared" ca="1" si="99"/>
        <v>yes</v>
      </c>
      <c r="H127" s="5" t="str">
        <f t="shared" ca="1" si="99"/>
        <v>yes</v>
      </c>
    </row>
    <row r="128" spans="1:10" x14ac:dyDescent="0.2">
      <c r="A128" s="5" t="s">
        <v>23</v>
      </c>
      <c r="B128" s="5" t="s">
        <v>11</v>
      </c>
      <c r="C128" s="5" t="str">
        <f ca="1">IF(C125&gt;2, "yes","no")</f>
        <v>yes</v>
      </c>
      <c r="D128" s="5" t="str">
        <f t="shared" ref="D128:H128" ca="1" si="100">IF(D125&gt;2, "yes","no")</f>
        <v>yes</v>
      </c>
      <c r="E128" s="5" t="str">
        <f t="shared" ca="1" si="100"/>
        <v>no</v>
      </c>
      <c r="F128" s="5" t="str">
        <f t="shared" ca="1" si="100"/>
        <v>yes</v>
      </c>
      <c r="G128" s="5" t="str">
        <f t="shared" ca="1" si="100"/>
        <v>yes</v>
      </c>
      <c r="H128" s="5" t="str">
        <f t="shared" ca="1" si="100"/>
        <v>no</v>
      </c>
    </row>
    <row r="129" spans="1:10" x14ac:dyDescent="0.2">
      <c r="A129" s="5" t="s">
        <v>23</v>
      </c>
      <c r="B129" s="5" t="s">
        <v>12</v>
      </c>
      <c r="C129" s="5" t="str">
        <f ca="1">IF(C125&gt;3, "yes","no")</f>
        <v>yes</v>
      </c>
      <c r="D129" s="5" t="str">
        <f t="shared" ref="D129:H129" ca="1" si="101">IF(D125&gt;3, "yes","no")</f>
        <v>no</v>
      </c>
      <c r="E129" s="5" t="str">
        <f t="shared" ca="1" si="101"/>
        <v>no</v>
      </c>
      <c r="F129" s="5" t="str">
        <f t="shared" ca="1" si="101"/>
        <v>yes</v>
      </c>
      <c r="G129" s="5" t="str">
        <f t="shared" ca="1" si="101"/>
        <v>no</v>
      </c>
      <c r="H129" s="5" t="str">
        <f t="shared" ca="1" si="101"/>
        <v>no</v>
      </c>
    </row>
    <row r="130" spans="1:10" x14ac:dyDescent="0.2">
      <c r="A130" s="5" t="s">
        <v>23</v>
      </c>
      <c r="B130" s="5" t="s">
        <v>13</v>
      </c>
      <c r="C130" s="5" t="str">
        <f ca="1">IF(C125&gt;4, "yes","no")</f>
        <v>no</v>
      </c>
      <c r="D130" s="5" t="str">
        <f t="shared" ref="D130:H130" ca="1" si="102">IF(D125&gt;4, "yes","no")</f>
        <v>no</v>
      </c>
      <c r="E130" s="5" t="str">
        <f t="shared" ca="1" si="102"/>
        <v>no</v>
      </c>
      <c r="F130" s="5" t="str">
        <f t="shared" ca="1" si="102"/>
        <v>no</v>
      </c>
      <c r="G130" s="5" t="str">
        <f t="shared" ca="1" si="102"/>
        <v>no</v>
      </c>
      <c r="H130" s="5" t="str">
        <f t="shared" ca="1" si="102"/>
        <v>no</v>
      </c>
    </row>
    <row r="131" spans="1:10" x14ac:dyDescent="0.2">
      <c r="A131" s="5" t="s">
        <v>23</v>
      </c>
      <c r="B131" s="5" t="s">
        <v>14</v>
      </c>
      <c r="C131" s="5" t="str">
        <f ca="1">IF(OR(C114="fallow",C114="ley"),"no","yes")</f>
        <v>yes</v>
      </c>
      <c r="D131" s="5" t="str">
        <f t="shared" ref="D131:H131" ca="1" si="103">IF(OR(D114="fallow",D114="ley"),"no","yes")</f>
        <v>yes</v>
      </c>
      <c r="E131" s="5" t="str">
        <f t="shared" ca="1" si="103"/>
        <v>yes</v>
      </c>
      <c r="F131" s="5" t="str">
        <f t="shared" ca="1" si="103"/>
        <v>yes</v>
      </c>
      <c r="G131" s="5" t="str">
        <f t="shared" ca="1" si="103"/>
        <v>yes</v>
      </c>
      <c r="H131" s="5" t="str">
        <f t="shared" ca="1" si="103"/>
        <v>yes</v>
      </c>
    </row>
    <row r="132" spans="1:10" x14ac:dyDescent="0.2">
      <c r="C132" s="4" cm="1">
        <f t="array" aca="1" ref="C132" ca="1">_xlfn.XLOOKUP(C$1,INDIRECT($A133&amp;"_year"),INDIRECT($A133&amp;"_fert"))</f>
        <v>230</v>
      </c>
      <c r="D132" s="4" cm="1">
        <f t="array" aca="1" ref="D132" ca="1">_xlfn.XLOOKUP(D$1,INDIRECT($A133&amp;"_year"),INDIRECT($A133&amp;"_fert"))</f>
        <v>190</v>
      </c>
      <c r="E132" s="4" cm="1">
        <f t="array" aca="1" ref="E132" ca="1">_xlfn.XLOOKUP(E$1,INDIRECT($A133&amp;"_year"),INDIRECT($A133&amp;"_fert"))</f>
        <v>0</v>
      </c>
      <c r="F132" s="4" cm="1">
        <f t="array" aca="1" ref="F132" ca="1">_xlfn.XLOOKUP(F$1,INDIRECT($A133&amp;"_year"),INDIRECT($A133&amp;"_fert"))</f>
        <v>230</v>
      </c>
      <c r="G132" s="4" cm="1">
        <f t="array" aca="1" ref="G132" ca="1">_xlfn.XLOOKUP(G$1,INDIRECT($A133&amp;"_year"),INDIRECT($A133&amp;"_fert"))</f>
        <v>190</v>
      </c>
      <c r="H132" s="4" cm="1">
        <f t="array" aca="1" ref="H132" ca="1">_xlfn.XLOOKUP(H$1,INDIRECT($A133&amp;"_year"),INDIRECT($A133&amp;"_fert"))</f>
        <v>0</v>
      </c>
    </row>
    <row r="133" spans="1:10" x14ac:dyDescent="0.2">
      <c r="A133" s="5" t="s">
        <v>23</v>
      </c>
      <c r="B133" s="5" t="s">
        <v>15</v>
      </c>
      <c r="C133" s="5" t="str">
        <f ca="1">IF(C132=0,"no","yes")</f>
        <v>yes</v>
      </c>
      <c r="D133" s="5" t="str">
        <f t="shared" ref="D133:H133" ca="1" si="104">IF(D132=0,"no","yes")</f>
        <v>yes</v>
      </c>
      <c r="E133" s="5" t="str">
        <f t="shared" ca="1" si="104"/>
        <v>no</v>
      </c>
      <c r="F133" s="5" t="str">
        <f t="shared" ca="1" si="104"/>
        <v>yes</v>
      </c>
      <c r="G133" s="5" t="str">
        <f t="shared" ca="1" si="104"/>
        <v>yes</v>
      </c>
      <c r="H133" s="5" t="str">
        <f t="shared" ca="1" si="104"/>
        <v>no</v>
      </c>
    </row>
    <row r="134" spans="1:10" x14ac:dyDescent="0.2">
      <c r="A134" s="3"/>
      <c r="B134" s="3"/>
      <c r="C134" s="3"/>
      <c r="D134" s="3"/>
      <c r="E134" s="3"/>
      <c r="F134" s="3"/>
      <c r="G134" s="3"/>
      <c r="H134" s="3"/>
    </row>
    <row r="135" spans="1:10" x14ac:dyDescent="0.2">
      <c r="A135" s="2"/>
      <c r="B135" s="2"/>
      <c r="C135" s="4" t="str" cm="1">
        <f t="array" aca="1" ref="C135" ca="1">_xlfn.XLOOKUP(C$1,INDIRECT($A136&amp;"_year"),INDIRECT($A136&amp;"_crop"))</f>
        <v>winter wheat</v>
      </c>
      <c r="D135" s="4" t="str" cm="1">
        <f t="array" aca="1" ref="D135" ca="1">_xlfn.XLOOKUP(D$1,INDIRECT($A136&amp;"_year"),INDIRECT($A136&amp;"_crop"))</f>
        <v>winter barley</v>
      </c>
      <c r="E135" s="4" t="str" cm="1">
        <f t="array" aca="1" ref="E135" ca="1">_xlfn.XLOOKUP(E$1,INDIRECT($A136&amp;"_year"),INDIRECT($A136&amp;"_crop"))</f>
        <v>peas</v>
      </c>
      <c r="F135" s="4" t="str" cm="1">
        <f t="array" aca="1" ref="F135" ca="1">_xlfn.XLOOKUP(F$1,INDIRECT($A136&amp;"_year"),INDIRECT($A136&amp;"_crop"))</f>
        <v>winter wheat</v>
      </c>
      <c r="G135" s="4" t="str" cm="1">
        <f t="array" aca="1" ref="G135" ca="1">_xlfn.XLOOKUP(G$1,INDIRECT($A136&amp;"_year"),INDIRECT($A136&amp;"_crop"))</f>
        <v>winter barley</v>
      </c>
      <c r="H135" s="4" t="str" cm="1">
        <f t="array" aca="1" ref="H135" ca="1">_xlfn.XLOOKUP(H$1,INDIRECT($A136&amp;"_year"),INDIRECT($A136&amp;"_crop"))</f>
        <v>peas</v>
      </c>
      <c r="J135" s="1"/>
    </row>
    <row r="136" spans="1:10" x14ac:dyDescent="0.2">
      <c r="A136" s="5" t="s">
        <v>24</v>
      </c>
      <c r="B136" s="5" t="s">
        <v>1</v>
      </c>
      <c r="C136" s="5" t="str">
        <f t="shared" ref="C136:H136" ca="1" si="105">IF(ISNUMBER(SEARCH("wheat",C135)),"wheat",
IF(ISNUMBER(SEARCH("oats",C135)),"oats",
IF(ISNUMBER(SEARCH("barley",C135)),"barley",
IF(ISNUMBER(SEARCH("beans",C135)),"beans",
IF(ISNUMBER(SEARCH("peas",C135)),"peas",
IF(ISNUMBER(SEARCH("maize",C135)),"maize",
IF(ISNUMBER(SEARCH("linseed",C135)),"linseed",
IF(ISNUMBER(SEARCH("osr",C135)),"osr",
IF(ISNUMBER(SEARCH("beet",C135)),"sugarbeet",
IF(ISNUMBER(SEARCH("fallow",C135)),"fallow",
))))))))))</f>
        <v>wheat</v>
      </c>
      <c r="D136" s="5" t="str">
        <f t="shared" ca="1" si="105"/>
        <v>barley</v>
      </c>
      <c r="E136" s="5" t="str">
        <f t="shared" ca="1" si="105"/>
        <v>peas</v>
      </c>
      <c r="F136" s="5" t="str">
        <f t="shared" ca="1" si="105"/>
        <v>wheat</v>
      </c>
      <c r="G136" s="5" t="str">
        <f t="shared" ca="1" si="105"/>
        <v>barley</v>
      </c>
      <c r="H136" s="5" t="str">
        <f t="shared" ca="1" si="105"/>
        <v>peas</v>
      </c>
    </row>
    <row r="137" spans="1:10" x14ac:dyDescent="0.2">
      <c r="C137" s="4" t="str" cm="1">
        <f t="array" aca="1" ref="C137" ca="1">_xlfn.XLOOKUP(C$1,INDIRECT($A138&amp;"_year"),INDIRECT($A138&amp;"_drillmonth"))</f>
        <v>early/mid October</v>
      </c>
      <c r="D137" s="4" t="str" cm="1">
        <f t="array" aca="1" ref="D137" ca="1">_xlfn.XLOOKUP(D$1,INDIRECT($A138&amp;"_year"),INDIRECT($A138&amp;"_drillmonth"))</f>
        <v>late Sep / early Oct
(ECOMOD = Sep)</v>
      </c>
      <c r="E137" s="4" t="str" cm="1">
        <f t="array" aca="1" ref="E137" ca="1">_xlfn.XLOOKUP(E$1,INDIRECT($A138&amp;"_year"),INDIRECT($A138&amp;"_drillmonth"))</f>
        <v>mid-March</v>
      </c>
      <c r="F137" s="4" t="str" cm="1">
        <f t="array" aca="1" ref="F137" ca="1">_xlfn.XLOOKUP(F$1,INDIRECT($A138&amp;"_year"),INDIRECT($A138&amp;"_drillmonth"))</f>
        <v>early/mid October</v>
      </c>
      <c r="G137" s="4" t="str" cm="1">
        <f t="array" aca="1" ref="G137" ca="1">_xlfn.XLOOKUP(G$1,INDIRECT($A138&amp;"_year"),INDIRECT($A138&amp;"_drillmonth"))</f>
        <v>late Sep / early Oct
(ECOMOD = Sep)</v>
      </c>
      <c r="H137" s="4" t="str" cm="1">
        <f t="array" aca="1" ref="H137" ca="1">_xlfn.XLOOKUP(H$1,INDIRECT($A138&amp;"_year"),INDIRECT($A138&amp;"_drillmonth"))</f>
        <v>mid-March</v>
      </c>
    </row>
    <row r="138" spans="1:10" x14ac:dyDescent="0.2">
      <c r="A138" s="5" t="s">
        <v>24</v>
      </c>
      <c r="B138" s="5" t="s">
        <v>3</v>
      </c>
      <c r="C138" s="5" t="str">
        <f ca="1">IF(OR( ISNUMBER(SEARCH("Aug",C137)),  ISNUMBER(SEARCH("Sep",C137)),  ISNUMBER(SEARCH("Oct",C137)),  ISNUMBER(SEARCH("Nov",C137)) ), "autumn","spring")</f>
        <v>autumn</v>
      </c>
      <c r="D138" s="5" t="str">
        <f t="shared" ref="D138:H138" ca="1" si="106">IF(OR( ISNUMBER(SEARCH("Aug",D137)),  ISNUMBER(SEARCH("Sep",D137)),  ISNUMBER(SEARCH("Oct",D137)),  ISNUMBER(SEARCH("Nov",D137)) ), "autumn","spring")</f>
        <v>autumn</v>
      </c>
      <c r="E138" s="5" t="str">
        <f t="shared" ca="1" si="106"/>
        <v>spring</v>
      </c>
      <c r="F138" s="5" t="str">
        <f t="shared" ca="1" si="106"/>
        <v>autumn</v>
      </c>
      <c r="G138" s="5" t="str">
        <f t="shared" ca="1" si="106"/>
        <v>autumn</v>
      </c>
      <c r="H138" s="5" t="str">
        <f t="shared" ca="1" si="106"/>
        <v>spring</v>
      </c>
    </row>
    <row r="139" spans="1:10" x14ac:dyDescent="0.2">
      <c r="C139" s="4" t="str" cm="1">
        <f t="array" aca="1" ref="C139" ca="1">_xlfn.XLOOKUP(C$1,INDIRECT($A140&amp;"_year"),INDIRECT($A140&amp;"_tillage"))</f>
        <v>light cultivation</v>
      </c>
      <c r="D139" s="4" t="str" cm="1">
        <f t="array" aca="1" ref="D139" ca="1">_xlfn.XLOOKUP(D$1,INDIRECT($A140&amp;"_year"),INDIRECT($A140&amp;"_tillage"))</f>
        <v>light cultivation</v>
      </c>
      <c r="E139" s="4" t="str" cm="1">
        <f t="array" aca="1" ref="E139" ca="1">_xlfn.XLOOKUP(E$1,INDIRECT($A140&amp;"_year"),INDIRECT($A140&amp;"_tillage"))</f>
        <v>light cultivation</v>
      </c>
      <c r="F139" s="4" t="str" cm="1">
        <f t="array" aca="1" ref="F139" ca="1">_xlfn.XLOOKUP(F$1,INDIRECT($A140&amp;"_year"),INDIRECT($A140&amp;"_tillage"))</f>
        <v>light cultivation</v>
      </c>
      <c r="G139" s="4" t="str" cm="1">
        <f t="array" aca="1" ref="G139" ca="1">_xlfn.XLOOKUP(G$1,INDIRECT($A140&amp;"_year"),INDIRECT($A140&amp;"_tillage"))</f>
        <v>light cultivation</v>
      </c>
      <c r="H139" s="4" t="str" cm="1">
        <f t="array" aca="1" ref="H139" ca="1">_xlfn.XLOOKUP(H$1,INDIRECT($A140&amp;"_year"),INDIRECT($A140&amp;"_tillage"))</f>
        <v>light cultivation</v>
      </c>
    </row>
    <row r="140" spans="1:10" x14ac:dyDescent="0.2">
      <c r="A140" s="5" t="s">
        <v>24</v>
      </c>
      <c r="B140" s="5" t="s">
        <v>4</v>
      </c>
      <c r="C140" s="5" t="str">
        <f ca="1">IF(OR(ISNUMBER(SEARCH("plough",C139)),ISNUMBER(SEARCH("mouldboard",C139))),"inversion",
IF(OR(ISNUMBER(SEARCH("disc",C139)),ISNUMBER(SEARCH("light",C139)),,ISNUMBER(SEARCH("minimum",C139))),"light",
IF(OR(ISNUMBER(SEARCH("subsoil",C139)),ISNUMBER(SEARCH("sub-soil",C139))),"subsoil",
"none"
)))</f>
        <v>light</v>
      </c>
      <c r="D140" s="5" t="str">
        <f t="shared" ref="D140:H140" ca="1" si="107">IF(OR(ISNUMBER(SEARCH("plough",D139)),ISNUMBER(SEARCH("mouldboard",D139))),"inversion",
IF(OR(ISNUMBER(SEARCH("disc",D139)),ISNUMBER(SEARCH("light",D139)),,ISNUMBER(SEARCH("minimum",D139))),"light",
IF(OR(ISNUMBER(SEARCH("subsoil",D139)),ISNUMBER(SEARCH("sub-soil",D139))),"subsoil",
"none"
)))</f>
        <v>light</v>
      </c>
      <c r="E140" s="5" t="str">
        <f t="shared" ca="1" si="107"/>
        <v>light</v>
      </c>
      <c r="F140" s="5" t="str">
        <f t="shared" ca="1" si="107"/>
        <v>light</v>
      </c>
      <c r="G140" s="5" t="str">
        <f t="shared" ca="1" si="107"/>
        <v>light</v>
      </c>
      <c r="H140" s="5" t="str">
        <f t="shared" ca="1" si="107"/>
        <v>light</v>
      </c>
    </row>
    <row r="141" spans="1:10" x14ac:dyDescent="0.2">
      <c r="C141" s="4" cm="1">
        <f t="array" aca="1" ref="C141" ca="1">_xlfn.XLOOKUP(C$1,INDIRECT($A142&amp;"_year"),INDIRECT($A142&amp;"_totalgly"))</f>
        <v>2</v>
      </c>
      <c r="D141" s="4" cm="1">
        <f t="array" aca="1" ref="D141" ca="1">_xlfn.XLOOKUP(D$1,INDIRECT($A142&amp;"_year"),INDIRECT($A142&amp;"_totalgly"))</f>
        <v>2</v>
      </c>
      <c r="E141" s="4" cm="1">
        <f t="array" aca="1" ref="E141" ca="1">_xlfn.XLOOKUP(E$1,INDIRECT($A142&amp;"_year"),INDIRECT($A142&amp;"_totalgly"))</f>
        <v>2</v>
      </c>
      <c r="F141" s="4" cm="1">
        <f t="array" aca="1" ref="F141" ca="1">_xlfn.XLOOKUP(F$1,INDIRECT($A142&amp;"_year"),INDIRECT($A142&amp;"_totalgly"))</f>
        <v>2</v>
      </c>
      <c r="G141" s="4" cm="1">
        <f t="array" aca="1" ref="G141" ca="1">_xlfn.XLOOKUP(G$1,INDIRECT($A142&amp;"_year"),INDIRECT($A142&amp;"_totalgly"))</f>
        <v>2</v>
      </c>
      <c r="H141" s="4" cm="1">
        <f t="array" aca="1" ref="H141" ca="1">_xlfn.XLOOKUP(H$1,INDIRECT($A142&amp;"_year"),INDIRECT($A142&amp;"_totalgly"))</f>
        <v>2</v>
      </c>
    </row>
    <row r="142" spans="1:10" x14ac:dyDescent="0.2">
      <c r="A142" s="5" t="s">
        <v>24</v>
      </c>
      <c r="B142" s="5" t="s">
        <v>5</v>
      </c>
      <c r="C142" s="5" t="str">
        <f ca="1">IF(C141&gt;0, "yes","no")</f>
        <v>yes</v>
      </c>
      <c r="D142" s="5" t="str">
        <f t="shared" ref="D142:H142" ca="1" si="108">IF(D141&gt;0, "yes","no")</f>
        <v>yes</v>
      </c>
      <c r="E142" s="5" t="str">
        <f t="shared" ca="1" si="108"/>
        <v>yes</v>
      </c>
      <c r="F142" s="5" t="str">
        <f t="shared" ca="1" si="108"/>
        <v>yes</v>
      </c>
      <c r="G142" s="5" t="str">
        <f t="shared" ca="1" si="108"/>
        <v>yes</v>
      </c>
      <c r="H142" s="5" t="str">
        <f t="shared" ca="1" si="108"/>
        <v>yes</v>
      </c>
    </row>
    <row r="143" spans="1:10" x14ac:dyDescent="0.2">
      <c r="C143" s="4" cm="1">
        <f t="array" aca="1" ref="C143" ca="1">_xlfn.XLOOKUP(C$1,INDIRECT($A144&amp;"_year"),INDIRECT($A144&amp;"_numberautumngly"))</f>
        <v>2</v>
      </c>
      <c r="D143" s="4" cm="1">
        <f t="array" aca="1" ref="D143" ca="1">_xlfn.XLOOKUP(D$1,INDIRECT($A144&amp;"_year"),INDIRECT($A144&amp;"_numberautumngly"))</f>
        <v>2</v>
      </c>
      <c r="E143" s="4" cm="1">
        <f t="array" aca="1" ref="E143" ca="1">_xlfn.XLOOKUP(E$1,INDIRECT($A144&amp;"_year"),INDIRECT($A144&amp;"_numberautumngly"))</f>
        <v>2</v>
      </c>
      <c r="F143" s="4" cm="1">
        <f t="array" aca="1" ref="F143" ca="1">_xlfn.XLOOKUP(F$1,INDIRECT($A144&amp;"_year"),INDIRECT($A144&amp;"_numberautumngly"))</f>
        <v>2</v>
      </c>
      <c r="G143" s="4" cm="1">
        <f t="array" aca="1" ref="G143" ca="1">_xlfn.XLOOKUP(G$1,INDIRECT($A144&amp;"_year"),INDIRECT($A144&amp;"_numberautumngly"))</f>
        <v>2</v>
      </c>
      <c r="H143" s="4" cm="1">
        <f t="array" aca="1" ref="H143" ca="1">_xlfn.XLOOKUP(H$1,INDIRECT($A144&amp;"_year"),INDIRECT($A144&amp;"_numberautumngly"))</f>
        <v>2</v>
      </c>
    </row>
    <row r="144" spans="1:10" x14ac:dyDescent="0.2">
      <c r="A144" s="5" t="s">
        <v>24</v>
      </c>
      <c r="B144" s="5" t="s">
        <v>6</v>
      </c>
      <c r="C144" s="5" t="str">
        <f ca="1">IF(C143&gt;1, "yes", "no")</f>
        <v>yes</v>
      </c>
      <c r="D144" s="5" t="str">
        <f t="shared" ref="D144:H144" ca="1" si="109">IF(D143&gt;1, "yes", "no")</f>
        <v>yes</v>
      </c>
      <c r="E144" s="5" t="str">
        <f t="shared" ca="1" si="109"/>
        <v>yes</v>
      </c>
      <c r="F144" s="5" t="str">
        <f t="shared" ca="1" si="109"/>
        <v>yes</v>
      </c>
      <c r="G144" s="5" t="str">
        <f t="shared" ca="1" si="109"/>
        <v>yes</v>
      </c>
      <c r="H144" s="5" t="str">
        <f t="shared" ca="1" si="109"/>
        <v>yes</v>
      </c>
    </row>
    <row r="145" spans="1:10" x14ac:dyDescent="0.2">
      <c r="A145" s="5" t="s">
        <v>24</v>
      </c>
      <c r="B145" s="5" t="s">
        <v>7</v>
      </c>
      <c r="C145" s="5" t="str">
        <f ca="1">IF(C143&gt;2, "yes", "no")</f>
        <v>no</v>
      </c>
      <c r="D145" s="5" t="str">
        <f t="shared" ref="D145:H145" ca="1" si="110">IF(D143&gt;2, "yes", "no")</f>
        <v>no</v>
      </c>
      <c r="E145" s="5" t="str">
        <f t="shared" ca="1" si="110"/>
        <v>no</v>
      </c>
      <c r="F145" s="5" t="str">
        <f t="shared" ca="1" si="110"/>
        <v>no</v>
      </c>
      <c r="G145" s="5" t="str">
        <f t="shared" ca="1" si="110"/>
        <v>no</v>
      </c>
      <c r="H145" s="5" t="str">
        <f t="shared" ca="1" si="110"/>
        <v>no</v>
      </c>
    </row>
    <row r="146" spans="1:10" x14ac:dyDescent="0.2">
      <c r="A146" s="5" t="s">
        <v>24</v>
      </c>
      <c r="B146" s="5" t="s">
        <v>8</v>
      </c>
      <c r="C146" s="5" t="str">
        <f ca="1">IF(C143&gt;3, "yes", "no")</f>
        <v>no</v>
      </c>
      <c r="D146" s="5" t="str">
        <f t="shared" ref="D146:H146" ca="1" si="111">IF(D143&gt;3, "yes", "no")</f>
        <v>no</v>
      </c>
      <c r="E146" s="5" t="str">
        <f t="shared" ca="1" si="111"/>
        <v>no</v>
      </c>
      <c r="F146" s="5" t="str">
        <f t="shared" ca="1" si="111"/>
        <v>no</v>
      </c>
      <c r="G146" s="5" t="str">
        <f t="shared" ca="1" si="111"/>
        <v>no</v>
      </c>
      <c r="H146" s="5" t="str">
        <f t="shared" ca="1" si="111"/>
        <v>no</v>
      </c>
    </row>
    <row r="147" spans="1:10" x14ac:dyDescent="0.2">
      <c r="C147" s="4" cm="1">
        <f t="array" aca="1" ref="C147" ca="1">_xlfn.XLOOKUP(C$1,INDIRECT($A148&amp;"_year"),INDIRECT($A148&amp;"_numbBGactives"))</f>
        <v>4</v>
      </c>
      <c r="D147" s="4" cm="1">
        <f t="array" aca="1" ref="D147" ca="1">_xlfn.XLOOKUP(D$1,INDIRECT($A148&amp;"_year"),INDIRECT($A148&amp;"_numbBGactives"))</f>
        <v>3</v>
      </c>
      <c r="E147" s="4" cm="1">
        <f t="array" aca="1" ref="E147" ca="1">_xlfn.XLOOKUP(E$1,INDIRECT($A148&amp;"_year"),INDIRECT($A148&amp;"_numbBGactives"))</f>
        <v>2</v>
      </c>
      <c r="F147" s="4" cm="1">
        <f t="array" aca="1" ref="F147" ca="1">_xlfn.XLOOKUP(F$1,INDIRECT($A148&amp;"_year"),INDIRECT($A148&amp;"_numbBGactives"))</f>
        <v>4</v>
      </c>
      <c r="G147" s="4" cm="1">
        <f t="array" aca="1" ref="G147" ca="1">_xlfn.XLOOKUP(G$1,INDIRECT($A148&amp;"_year"),INDIRECT($A148&amp;"_numbBGactives"))</f>
        <v>3</v>
      </c>
      <c r="H147" s="4" cm="1">
        <f t="array" aca="1" ref="H147" ca="1">_xlfn.XLOOKUP(H$1,INDIRECT($A148&amp;"_year"),INDIRECT($A148&amp;"_numbBGactives"))</f>
        <v>2</v>
      </c>
    </row>
    <row r="148" spans="1:10" x14ac:dyDescent="0.2">
      <c r="A148" s="5" t="s">
        <v>24</v>
      </c>
      <c r="B148" s="5" t="s">
        <v>9</v>
      </c>
      <c r="C148" s="5" t="str">
        <f ca="1">IF(C147&gt;0, "yes","no")</f>
        <v>yes</v>
      </c>
      <c r="D148" s="5" t="str">
        <f t="shared" ref="D148" ca="1" si="112">IF(D147&gt;0, "yes","no")</f>
        <v>yes</v>
      </c>
      <c r="E148" s="5" t="str">
        <f t="shared" ref="E148" ca="1" si="113">IF(E147&gt;0, "yes","no")</f>
        <v>yes</v>
      </c>
      <c r="F148" s="5" t="str">
        <f t="shared" ref="F148" ca="1" si="114">IF(F147&gt;0, "yes","no")</f>
        <v>yes</v>
      </c>
      <c r="G148" s="5" t="str">
        <f t="shared" ref="G148" ca="1" si="115">IF(G147&gt;0, "yes","no")</f>
        <v>yes</v>
      </c>
      <c r="H148" s="5" t="str">
        <f t="shared" ref="H148" ca="1" si="116">IF(H147&gt;0, "yes","no")</f>
        <v>yes</v>
      </c>
    </row>
    <row r="149" spans="1:10" x14ac:dyDescent="0.2">
      <c r="A149" s="5" t="s">
        <v>24</v>
      </c>
      <c r="B149" s="5" t="s">
        <v>10</v>
      </c>
      <c r="C149" s="5" t="str">
        <f ca="1">IF(C147&gt;1, "yes","no")</f>
        <v>yes</v>
      </c>
      <c r="D149" s="5" t="str">
        <f t="shared" ref="D149:H149" ca="1" si="117">IF(D147&gt;1, "yes","no")</f>
        <v>yes</v>
      </c>
      <c r="E149" s="5" t="str">
        <f t="shared" ca="1" si="117"/>
        <v>yes</v>
      </c>
      <c r="F149" s="5" t="str">
        <f t="shared" ca="1" si="117"/>
        <v>yes</v>
      </c>
      <c r="G149" s="5" t="str">
        <f t="shared" ca="1" si="117"/>
        <v>yes</v>
      </c>
      <c r="H149" s="5" t="str">
        <f t="shared" ca="1" si="117"/>
        <v>yes</v>
      </c>
    </row>
    <row r="150" spans="1:10" x14ac:dyDescent="0.2">
      <c r="A150" s="5" t="s">
        <v>24</v>
      </c>
      <c r="B150" s="5" t="s">
        <v>11</v>
      </c>
      <c r="C150" s="5" t="str">
        <f ca="1">IF(C147&gt;2, "yes","no")</f>
        <v>yes</v>
      </c>
      <c r="D150" s="5" t="str">
        <f t="shared" ref="D150:H150" ca="1" si="118">IF(D147&gt;2, "yes","no")</f>
        <v>yes</v>
      </c>
      <c r="E150" s="5" t="str">
        <f t="shared" ca="1" si="118"/>
        <v>no</v>
      </c>
      <c r="F150" s="5" t="str">
        <f t="shared" ca="1" si="118"/>
        <v>yes</v>
      </c>
      <c r="G150" s="5" t="str">
        <f t="shared" ca="1" si="118"/>
        <v>yes</v>
      </c>
      <c r="H150" s="5" t="str">
        <f t="shared" ca="1" si="118"/>
        <v>no</v>
      </c>
    </row>
    <row r="151" spans="1:10" x14ac:dyDescent="0.2">
      <c r="A151" s="5" t="s">
        <v>24</v>
      </c>
      <c r="B151" s="5" t="s">
        <v>12</v>
      </c>
      <c r="C151" s="5" t="str">
        <f ca="1">IF(C147&gt;3, "yes","no")</f>
        <v>yes</v>
      </c>
      <c r="D151" s="5" t="str">
        <f t="shared" ref="D151:H151" ca="1" si="119">IF(D147&gt;3, "yes","no")</f>
        <v>no</v>
      </c>
      <c r="E151" s="5" t="str">
        <f t="shared" ca="1" si="119"/>
        <v>no</v>
      </c>
      <c r="F151" s="5" t="str">
        <f t="shared" ca="1" si="119"/>
        <v>yes</v>
      </c>
      <c r="G151" s="5" t="str">
        <f t="shared" ca="1" si="119"/>
        <v>no</v>
      </c>
      <c r="H151" s="5" t="str">
        <f t="shared" ca="1" si="119"/>
        <v>no</v>
      </c>
    </row>
    <row r="152" spans="1:10" x14ac:dyDescent="0.2">
      <c r="A152" s="5" t="s">
        <v>24</v>
      </c>
      <c r="B152" s="5" t="s">
        <v>13</v>
      </c>
      <c r="C152" s="5" t="str">
        <f ca="1">IF(C147&gt;4, "yes","no")</f>
        <v>no</v>
      </c>
      <c r="D152" s="5" t="str">
        <f t="shared" ref="D152:H152" ca="1" si="120">IF(D147&gt;4, "yes","no")</f>
        <v>no</v>
      </c>
      <c r="E152" s="5" t="str">
        <f t="shared" ca="1" si="120"/>
        <v>no</v>
      </c>
      <c r="F152" s="5" t="str">
        <f t="shared" ca="1" si="120"/>
        <v>no</v>
      </c>
      <c r="G152" s="5" t="str">
        <f t="shared" ca="1" si="120"/>
        <v>no</v>
      </c>
      <c r="H152" s="5" t="str">
        <f t="shared" ca="1" si="120"/>
        <v>no</v>
      </c>
    </row>
    <row r="153" spans="1:10" x14ac:dyDescent="0.2">
      <c r="A153" s="5" t="s">
        <v>24</v>
      </c>
      <c r="B153" s="5" t="s">
        <v>14</v>
      </c>
      <c r="C153" s="5" t="str">
        <f ca="1">IF(OR(C136="fallow",C136="ley"),"no","yes")</f>
        <v>yes</v>
      </c>
      <c r="D153" s="5" t="str">
        <f t="shared" ref="D153:H153" ca="1" si="121">IF(OR(D136="fallow",D136="ley"),"no","yes")</f>
        <v>yes</v>
      </c>
      <c r="E153" s="5" t="str">
        <f t="shared" ca="1" si="121"/>
        <v>yes</v>
      </c>
      <c r="F153" s="5" t="str">
        <f t="shared" ca="1" si="121"/>
        <v>yes</v>
      </c>
      <c r="G153" s="5" t="str">
        <f t="shared" ca="1" si="121"/>
        <v>yes</v>
      </c>
      <c r="H153" s="5" t="str">
        <f t="shared" ca="1" si="121"/>
        <v>yes</v>
      </c>
    </row>
    <row r="154" spans="1:10" x14ac:dyDescent="0.2">
      <c r="C154" s="4" cm="1">
        <f t="array" aca="1" ref="C154" ca="1">_xlfn.XLOOKUP(C$1,INDIRECT($A155&amp;"_year"),INDIRECT($A155&amp;"_fert"))</f>
        <v>230</v>
      </c>
      <c r="D154" s="4" cm="1">
        <f t="array" aca="1" ref="D154" ca="1">_xlfn.XLOOKUP(D$1,INDIRECT($A155&amp;"_year"),INDIRECT($A155&amp;"_fert"))</f>
        <v>190</v>
      </c>
      <c r="E154" s="4" cm="1">
        <f t="array" aca="1" ref="E154" ca="1">_xlfn.XLOOKUP(E$1,INDIRECT($A155&amp;"_year"),INDIRECT($A155&amp;"_fert"))</f>
        <v>0</v>
      </c>
      <c r="F154" s="4" cm="1">
        <f t="array" aca="1" ref="F154" ca="1">_xlfn.XLOOKUP(F$1,INDIRECT($A155&amp;"_year"),INDIRECT($A155&amp;"_fert"))</f>
        <v>230</v>
      </c>
      <c r="G154" s="4" cm="1">
        <f t="array" aca="1" ref="G154" ca="1">_xlfn.XLOOKUP(G$1,INDIRECT($A155&amp;"_year"),INDIRECT($A155&amp;"_fert"))</f>
        <v>190</v>
      </c>
      <c r="H154" s="4" cm="1">
        <f t="array" aca="1" ref="H154" ca="1">_xlfn.XLOOKUP(H$1,INDIRECT($A155&amp;"_year"),INDIRECT($A155&amp;"_fert"))</f>
        <v>0</v>
      </c>
    </row>
    <row r="155" spans="1:10" x14ac:dyDescent="0.2">
      <c r="A155" s="5" t="s">
        <v>24</v>
      </c>
      <c r="B155" s="5" t="s">
        <v>15</v>
      </c>
      <c r="C155" s="5" t="str">
        <f ca="1">IF(C154=0,"no","yes")</f>
        <v>yes</v>
      </c>
      <c r="D155" s="5" t="str">
        <f t="shared" ref="D155:H155" ca="1" si="122">IF(D154=0,"no","yes")</f>
        <v>yes</v>
      </c>
      <c r="E155" s="5" t="str">
        <f t="shared" ca="1" si="122"/>
        <v>no</v>
      </c>
      <c r="F155" s="5" t="str">
        <f t="shared" ca="1" si="122"/>
        <v>yes</v>
      </c>
      <c r="G155" s="5" t="str">
        <f t="shared" ca="1" si="122"/>
        <v>yes</v>
      </c>
      <c r="H155" s="5" t="str">
        <f t="shared" ca="1" si="122"/>
        <v>no</v>
      </c>
    </row>
    <row r="156" spans="1:10" x14ac:dyDescent="0.2">
      <c r="A156" s="3"/>
      <c r="B156" s="3"/>
      <c r="C156" s="3"/>
      <c r="D156" s="3"/>
      <c r="E156" s="3"/>
      <c r="F156" s="3"/>
      <c r="G156" s="3"/>
      <c r="H156" s="3"/>
    </row>
    <row r="157" spans="1:10" x14ac:dyDescent="0.2">
      <c r="A157" s="2"/>
      <c r="B157" s="2"/>
      <c r="C157" s="4" t="str" cm="1">
        <f t="array" aca="1" ref="C157" ca="1">_xlfn.XLOOKUP(C$1,INDIRECT($A158&amp;"_year"),INDIRECT($A158&amp;"_crop"))</f>
        <v>winter wheat</v>
      </c>
      <c r="D157" s="4" t="str" cm="1">
        <f t="array" aca="1" ref="D157" ca="1">_xlfn.XLOOKUP(D$1,INDIRECT($A158&amp;"_year"),INDIRECT($A158&amp;"_crop"))</f>
        <v>spring barley</v>
      </c>
      <c r="E157" s="4" t="str" cm="1">
        <f t="array" aca="1" ref="E157" ca="1">_xlfn.XLOOKUP(E$1,INDIRECT($A158&amp;"_year"),INDIRECT($A158&amp;"_crop"))</f>
        <v>winter OSR</v>
      </c>
      <c r="F157" s="4" t="str" cm="1">
        <f t="array" aca="1" ref="F157" ca="1">_xlfn.XLOOKUP(F$1,INDIRECT($A158&amp;"_year"),INDIRECT($A158&amp;"_crop"))</f>
        <v>winter wheat</v>
      </c>
      <c r="G157" s="4" t="str" cm="1">
        <f t="array" aca="1" ref="G157" ca="1">_xlfn.XLOOKUP(G$1,INDIRECT($A158&amp;"_year"),INDIRECT($A158&amp;"_crop"))</f>
        <v>spring barley</v>
      </c>
      <c r="H157" s="4" t="str" cm="1">
        <f t="array" aca="1" ref="H157" ca="1">_xlfn.XLOOKUP(H$1,INDIRECT($A158&amp;"_year"),INDIRECT($A158&amp;"_crop"))</f>
        <v>wosr</v>
      </c>
      <c r="J157" s="1"/>
    </row>
    <row r="158" spans="1:10" x14ac:dyDescent="0.2">
      <c r="A158" s="5" t="s">
        <v>25</v>
      </c>
      <c r="B158" s="5" t="s">
        <v>1</v>
      </c>
      <c r="C158" s="5" t="str">
        <f t="shared" ref="C158:H158" ca="1" si="123">IF(ISNUMBER(SEARCH("wheat",C157)),"wheat",
IF(ISNUMBER(SEARCH("oats",C157)),"oats",
IF(ISNUMBER(SEARCH("barley",C157)),"barley",
IF(ISNUMBER(SEARCH("beans",C157)),"beans",
IF(ISNUMBER(SEARCH("peas",C157)),"peas",
IF(ISNUMBER(SEARCH("maize",C157)),"maize",
IF(ISNUMBER(SEARCH("linseed",C157)),"linseed",
IF(ISNUMBER(SEARCH("osr",C157)),"osr",
IF(ISNUMBER(SEARCH("beet",C157)),"sugarbeet",
IF(ISNUMBER(SEARCH("fallow",C157)),"fallow",
))))))))))</f>
        <v>wheat</v>
      </c>
      <c r="D158" s="5" t="str">
        <f t="shared" ca="1" si="123"/>
        <v>barley</v>
      </c>
      <c r="E158" s="5" t="str">
        <f t="shared" ca="1" si="123"/>
        <v>osr</v>
      </c>
      <c r="F158" s="5" t="str">
        <f t="shared" ca="1" si="123"/>
        <v>wheat</v>
      </c>
      <c r="G158" s="5" t="str">
        <f t="shared" ca="1" si="123"/>
        <v>barley</v>
      </c>
      <c r="H158" s="5" t="str">
        <f t="shared" ca="1" si="123"/>
        <v>osr</v>
      </c>
    </row>
    <row r="159" spans="1:10" x14ac:dyDescent="0.2">
      <c r="C159" s="4" t="str" cm="1">
        <f t="array" aca="1" ref="C159" ca="1">_xlfn.XLOOKUP(C$1,INDIRECT($A160&amp;"_year"),INDIRECT($A160&amp;"_drillmonth"))</f>
        <v>October</v>
      </c>
      <c r="D159" s="4" t="str" cm="1">
        <f t="array" aca="1" ref="D159" ca="1">_xlfn.XLOOKUP(D$1,INDIRECT($A160&amp;"_year"),INDIRECT($A160&amp;"_drillmonth"))</f>
        <v>April</v>
      </c>
      <c r="E159" s="4" t="str" cm="1">
        <f t="array" aca="1" ref="E159" ca="1">_xlfn.XLOOKUP(E$1,INDIRECT($A160&amp;"_year"),INDIRECT($A160&amp;"_drillmonth"))</f>
        <v>August</v>
      </c>
      <c r="F159" s="4" t="str" cm="1">
        <f t="array" aca="1" ref="F159" ca="1">_xlfn.XLOOKUP(F$1,INDIRECT($A160&amp;"_year"),INDIRECT($A160&amp;"_drillmonth"))</f>
        <v>October</v>
      </c>
      <c r="G159" s="4" t="str" cm="1">
        <f t="array" aca="1" ref="G159" ca="1">_xlfn.XLOOKUP(G$1,INDIRECT($A160&amp;"_year"),INDIRECT($A160&amp;"_drillmonth"))</f>
        <v>April</v>
      </c>
      <c r="H159" s="4" t="str" cm="1">
        <f t="array" aca="1" ref="H159" ca="1">_xlfn.XLOOKUP(H$1,INDIRECT($A160&amp;"_year"),INDIRECT($A160&amp;"_drillmonth"))</f>
        <v>August</v>
      </c>
    </row>
    <row r="160" spans="1:10" x14ac:dyDescent="0.2">
      <c r="A160" s="5" t="s">
        <v>25</v>
      </c>
      <c r="B160" s="5" t="s">
        <v>3</v>
      </c>
      <c r="C160" s="5" t="str">
        <f ca="1">IF(OR( ISNUMBER(SEARCH("Aug",C159)),  ISNUMBER(SEARCH("Sep",C159)),  ISNUMBER(SEARCH("Oct",C159)),  ISNUMBER(SEARCH("Nov",C159)) ), "autumn","spring")</f>
        <v>autumn</v>
      </c>
      <c r="D160" s="5" t="str">
        <f t="shared" ref="D160:H160" ca="1" si="124">IF(OR( ISNUMBER(SEARCH("Aug",D159)),  ISNUMBER(SEARCH("Sep",D159)),  ISNUMBER(SEARCH("Oct",D159)),  ISNUMBER(SEARCH("Nov",D159)) ), "autumn","spring")</f>
        <v>spring</v>
      </c>
      <c r="E160" s="5" t="str">
        <f t="shared" ca="1" si="124"/>
        <v>autumn</v>
      </c>
      <c r="F160" s="5" t="str">
        <f t="shared" ca="1" si="124"/>
        <v>autumn</v>
      </c>
      <c r="G160" s="5" t="str">
        <f t="shared" ca="1" si="124"/>
        <v>spring</v>
      </c>
      <c r="H160" s="5" t="str">
        <f t="shared" ca="1" si="124"/>
        <v>autumn</v>
      </c>
    </row>
    <row r="161" spans="1:8" x14ac:dyDescent="0.2">
      <c r="C161" s="4" t="str" cm="1">
        <f t="array" aca="1" ref="C161" ca="1">_xlfn.XLOOKUP(C$1,INDIRECT($A162&amp;"_year"),INDIRECT($A162&amp;"_tillage"))</f>
        <v>inversion plough</v>
      </c>
      <c r="D161" s="4" t="str" cm="1">
        <f t="array" aca="1" ref="D161" ca="1">_xlfn.XLOOKUP(D$1,INDIRECT($A162&amp;"_year"),INDIRECT($A162&amp;"_tillage"))</f>
        <v>minimum tillage</v>
      </c>
      <c r="E161" s="4" t="str" cm="1">
        <f t="array" aca="1" ref="E161" ca="1">_xlfn.XLOOKUP(E$1,INDIRECT($A162&amp;"_year"),INDIRECT($A162&amp;"_tillage"))</f>
        <v>direct drill</v>
      </c>
      <c r="F161" s="4" t="str" cm="1">
        <f t="array" aca="1" ref="F161" ca="1">_xlfn.XLOOKUP(F$1,INDIRECT($A162&amp;"_year"),INDIRECT($A162&amp;"_tillage"))</f>
        <v>light cultivation</v>
      </c>
      <c r="G161" s="4" t="str" cm="1">
        <f t="array" aca="1" ref="G161" ca="1">_xlfn.XLOOKUP(G$1,INDIRECT($A162&amp;"_year"),INDIRECT($A162&amp;"_tillage"))</f>
        <v>minimum tillage</v>
      </c>
      <c r="H161" s="4" t="str" cm="1">
        <f t="array" aca="1" ref="H161" ca="1">_xlfn.XLOOKUP(H$1,INDIRECT($A162&amp;"_year"),INDIRECT($A162&amp;"_tillage"))</f>
        <v>direct drill</v>
      </c>
    </row>
    <row r="162" spans="1:8" x14ac:dyDescent="0.2">
      <c r="A162" s="5" t="s">
        <v>25</v>
      </c>
      <c r="B162" s="5" t="s">
        <v>4</v>
      </c>
      <c r="C162" s="5" t="str">
        <f ca="1">IF(OR(ISNUMBER(SEARCH("plough",C161)),ISNUMBER(SEARCH("mouldboard",C161))),"inversion",
IF(OR(ISNUMBER(SEARCH("disc",C161)),ISNUMBER(SEARCH("light",C161)),,ISNUMBER(SEARCH("minimum",C161))),"light",
IF(OR(ISNUMBER(SEARCH("subsoil",C161)),ISNUMBER(SEARCH("sub-soil",C161))),"subsoil",
"none"
)))</f>
        <v>inversion</v>
      </c>
      <c r="D162" s="5" t="str">
        <f t="shared" ref="D162:H162" ca="1" si="125">IF(OR(ISNUMBER(SEARCH("plough",D161)),ISNUMBER(SEARCH("mouldboard",D161))),"inversion",
IF(OR(ISNUMBER(SEARCH("disc",D161)),ISNUMBER(SEARCH("light",D161)),,ISNUMBER(SEARCH("minimum",D161))),"light",
IF(OR(ISNUMBER(SEARCH("subsoil",D161)),ISNUMBER(SEARCH("sub-soil",D161))),"subsoil",
"none"
)))</f>
        <v>light</v>
      </c>
      <c r="E162" s="5" t="str">
        <f t="shared" ca="1" si="125"/>
        <v>none</v>
      </c>
      <c r="F162" s="5" t="str">
        <f t="shared" ca="1" si="125"/>
        <v>light</v>
      </c>
      <c r="G162" s="5" t="str">
        <f t="shared" ca="1" si="125"/>
        <v>light</v>
      </c>
      <c r="H162" s="5" t="str">
        <f t="shared" ca="1" si="125"/>
        <v>none</v>
      </c>
    </row>
    <row r="163" spans="1:8" x14ac:dyDescent="0.2">
      <c r="C163" s="4" cm="1">
        <f t="array" aca="1" ref="C163" ca="1">_xlfn.XLOOKUP(C$1,INDIRECT($A164&amp;"_year"),INDIRECT($A164&amp;"_totalgly"))</f>
        <v>4.3</v>
      </c>
      <c r="D163" s="4" cm="1">
        <f t="array" aca="1" ref="D163" ca="1">_xlfn.XLOOKUP(D$1,INDIRECT($A164&amp;"_year"),INDIRECT($A164&amp;"_totalgly"))</f>
        <v>8</v>
      </c>
      <c r="E163" s="4" cm="1">
        <f t="array" aca="1" ref="E163" ca="1">_xlfn.XLOOKUP(E$1,INDIRECT($A164&amp;"_year"),INDIRECT($A164&amp;"_totalgly"))</f>
        <v>0</v>
      </c>
      <c r="F163" s="4" cm="1">
        <f t="array" aca="1" ref="F163" ca="1">_xlfn.XLOOKUP(F$1,INDIRECT($A164&amp;"_year"),INDIRECT($A164&amp;"_totalgly"))</f>
        <v>4.3</v>
      </c>
      <c r="G163" s="4" cm="1">
        <f t="array" aca="1" ref="G163" ca="1">_xlfn.XLOOKUP(G$1,INDIRECT($A164&amp;"_year"),INDIRECT($A164&amp;"_totalgly"))</f>
        <v>8</v>
      </c>
      <c r="H163" s="4" cm="1">
        <f t="array" aca="1" ref="H163" ca="1">_xlfn.XLOOKUP(H$1,INDIRECT($A164&amp;"_year"),INDIRECT($A164&amp;"_totalgly"))</f>
        <v>0</v>
      </c>
    </row>
    <row r="164" spans="1:8" x14ac:dyDescent="0.2">
      <c r="A164" s="5" t="s">
        <v>25</v>
      </c>
      <c r="B164" s="5" t="s">
        <v>5</v>
      </c>
      <c r="C164" s="5" t="str">
        <f ca="1">IF(C163&gt;0, "yes","no")</f>
        <v>yes</v>
      </c>
      <c r="D164" s="5" t="str">
        <f t="shared" ref="D164:H164" ca="1" si="126">IF(D163&gt;0, "yes","no")</f>
        <v>yes</v>
      </c>
      <c r="E164" s="5" t="str">
        <f t="shared" ca="1" si="126"/>
        <v>no</v>
      </c>
      <c r="F164" s="5" t="str">
        <f t="shared" ca="1" si="126"/>
        <v>yes</v>
      </c>
      <c r="G164" s="5" t="str">
        <f t="shared" ca="1" si="126"/>
        <v>yes</v>
      </c>
      <c r="H164" s="5" t="str">
        <f t="shared" ca="1" si="126"/>
        <v>no</v>
      </c>
    </row>
    <row r="165" spans="1:8" x14ac:dyDescent="0.2">
      <c r="C165" s="4" cm="1">
        <f t="array" aca="1" ref="C165" ca="1">_xlfn.XLOOKUP(C$1,INDIRECT($A166&amp;"_year"),INDIRECT($A166&amp;"_numberautumngly"))</f>
        <v>2</v>
      </c>
      <c r="D165" s="4" cm="1">
        <f t="array" aca="1" ref="D165" ca="1">_xlfn.XLOOKUP(D$1,INDIRECT($A166&amp;"_year"),INDIRECT($A166&amp;"_numberautumngly"))</f>
        <v>4</v>
      </c>
      <c r="E165" s="4" cm="1">
        <f t="array" aca="1" ref="E165" ca="1">_xlfn.XLOOKUP(E$1,INDIRECT($A166&amp;"_year"),INDIRECT($A166&amp;"_numberautumngly"))</f>
        <v>0</v>
      </c>
      <c r="F165" s="4" cm="1">
        <f t="array" aca="1" ref="F165" ca="1">_xlfn.XLOOKUP(F$1,INDIRECT($A166&amp;"_year"),INDIRECT($A166&amp;"_numberautumngly"))</f>
        <v>2</v>
      </c>
      <c r="G165" s="4" cm="1">
        <f t="array" aca="1" ref="G165" ca="1">_xlfn.XLOOKUP(G$1,INDIRECT($A166&amp;"_year"),INDIRECT($A166&amp;"_numberautumngly"))</f>
        <v>4</v>
      </c>
      <c r="H165" s="4" cm="1">
        <f t="array" aca="1" ref="H165" ca="1">_xlfn.XLOOKUP(H$1,INDIRECT($A166&amp;"_year"),INDIRECT($A166&amp;"_numberautumngly"))</f>
        <v>0</v>
      </c>
    </row>
    <row r="166" spans="1:8" x14ac:dyDescent="0.2">
      <c r="A166" s="5" t="s">
        <v>25</v>
      </c>
      <c r="B166" s="5" t="s">
        <v>6</v>
      </c>
      <c r="C166" s="5" t="str">
        <f ca="1">IF(C165&gt;1, "yes", "no")</f>
        <v>yes</v>
      </c>
      <c r="D166" s="5" t="str">
        <f t="shared" ref="D166:H166" ca="1" si="127">IF(D165&gt;1, "yes", "no")</f>
        <v>yes</v>
      </c>
      <c r="E166" s="5" t="str">
        <f t="shared" ca="1" si="127"/>
        <v>no</v>
      </c>
      <c r="F166" s="5" t="str">
        <f t="shared" ca="1" si="127"/>
        <v>yes</v>
      </c>
      <c r="G166" s="5" t="str">
        <f t="shared" ca="1" si="127"/>
        <v>yes</v>
      </c>
      <c r="H166" s="5" t="str">
        <f t="shared" ca="1" si="127"/>
        <v>no</v>
      </c>
    </row>
    <row r="167" spans="1:8" x14ac:dyDescent="0.2">
      <c r="A167" s="5" t="s">
        <v>25</v>
      </c>
      <c r="B167" s="5" t="s">
        <v>7</v>
      </c>
      <c r="C167" s="5" t="str">
        <f ca="1">IF(C165&gt;2, "yes", "no")</f>
        <v>no</v>
      </c>
      <c r="D167" s="5" t="str">
        <f t="shared" ref="D167:H167" ca="1" si="128">IF(D165&gt;2, "yes", "no")</f>
        <v>yes</v>
      </c>
      <c r="E167" s="5" t="str">
        <f t="shared" ca="1" si="128"/>
        <v>no</v>
      </c>
      <c r="F167" s="5" t="str">
        <f t="shared" ca="1" si="128"/>
        <v>no</v>
      </c>
      <c r="G167" s="5" t="str">
        <f t="shared" ca="1" si="128"/>
        <v>yes</v>
      </c>
      <c r="H167" s="5" t="str">
        <f t="shared" ca="1" si="128"/>
        <v>no</v>
      </c>
    </row>
    <row r="168" spans="1:8" x14ac:dyDescent="0.2">
      <c r="A168" s="5" t="s">
        <v>25</v>
      </c>
      <c r="B168" s="5" t="s">
        <v>8</v>
      </c>
      <c r="C168" s="5" t="str">
        <f ca="1">IF(C165&gt;3, "yes", "no")</f>
        <v>no</v>
      </c>
      <c r="D168" s="5" t="str">
        <f t="shared" ref="D168:H168" ca="1" si="129">IF(D165&gt;3, "yes", "no")</f>
        <v>yes</v>
      </c>
      <c r="E168" s="5" t="str">
        <f t="shared" ca="1" si="129"/>
        <v>no</v>
      </c>
      <c r="F168" s="5" t="str">
        <f t="shared" ca="1" si="129"/>
        <v>no</v>
      </c>
      <c r="G168" s="5" t="str">
        <f t="shared" ca="1" si="129"/>
        <v>yes</v>
      </c>
      <c r="H168" s="5" t="str">
        <f t="shared" ca="1" si="129"/>
        <v>no</v>
      </c>
    </row>
    <row r="169" spans="1:8" x14ac:dyDescent="0.2">
      <c r="C169" s="4" cm="1">
        <f t="array" aca="1" ref="C169" ca="1">_xlfn.XLOOKUP(C$1,INDIRECT($A170&amp;"_year"),INDIRECT($A170&amp;"_numbBGactives"))</f>
        <v>3</v>
      </c>
      <c r="D169" s="4" cm="1">
        <f t="array" aca="1" ref="D169" ca="1">_xlfn.XLOOKUP(D$1,INDIRECT($A170&amp;"_year"),INDIRECT($A170&amp;"_numbBGactives"))</f>
        <v>2</v>
      </c>
      <c r="E169" s="4" cm="1">
        <f t="array" aca="1" ref="E169" ca="1">_xlfn.XLOOKUP(E$1,INDIRECT($A170&amp;"_year"),INDIRECT($A170&amp;"_numbBGactives"))</f>
        <v>5</v>
      </c>
      <c r="F169" s="4" cm="1">
        <f t="array" aca="1" ref="F169" ca="1">_xlfn.XLOOKUP(F$1,INDIRECT($A170&amp;"_year"),INDIRECT($A170&amp;"_numbBGactives"))</f>
        <v>3</v>
      </c>
      <c r="G169" s="4" cm="1">
        <f t="array" aca="1" ref="G169" ca="1">_xlfn.XLOOKUP(G$1,INDIRECT($A170&amp;"_year"),INDIRECT($A170&amp;"_numbBGactives"))</f>
        <v>2</v>
      </c>
      <c r="H169" s="4" cm="1">
        <f t="array" aca="1" ref="H169" ca="1">_xlfn.XLOOKUP(H$1,INDIRECT($A170&amp;"_year"),INDIRECT($A170&amp;"_numbBGactives"))</f>
        <v>5</v>
      </c>
    </row>
    <row r="170" spans="1:8" x14ac:dyDescent="0.2">
      <c r="A170" s="5" t="s">
        <v>25</v>
      </c>
      <c r="B170" s="5" t="s">
        <v>9</v>
      </c>
      <c r="C170" s="5" t="str">
        <f ca="1">IF(C169&gt;0, "yes","no")</f>
        <v>yes</v>
      </c>
      <c r="D170" s="5" t="str">
        <f t="shared" ref="D170" ca="1" si="130">IF(D169&gt;0, "yes","no")</f>
        <v>yes</v>
      </c>
      <c r="E170" s="5" t="str">
        <f t="shared" ref="E170" ca="1" si="131">IF(E169&gt;0, "yes","no")</f>
        <v>yes</v>
      </c>
      <c r="F170" s="5" t="str">
        <f t="shared" ref="F170" ca="1" si="132">IF(F169&gt;0, "yes","no")</f>
        <v>yes</v>
      </c>
      <c r="G170" s="5" t="str">
        <f t="shared" ref="G170" ca="1" si="133">IF(G169&gt;0, "yes","no")</f>
        <v>yes</v>
      </c>
      <c r="H170" s="5" t="str">
        <f t="shared" ref="H170" ca="1" si="134">IF(H169&gt;0, "yes","no")</f>
        <v>yes</v>
      </c>
    </row>
    <row r="171" spans="1:8" x14ac:dyDescent="0.2">
      <c r="A171" s="5" t="s">
        <v>25</v>
      </c>
      <c r="B171" s="5" t="s">
        <v>10</v>
      </c>
      <c r="C171" s="5" t="str">
        <f ca="1">IF(C169&gt;1, "yes","no")</f>
        <v>yes</v>
      </c>
      <c r="D171" s="5" t="str">
        <f t="shared" ref="D171:H171" ca="1" si="135">IF(D169&gt;1, "yes","no")</f>
        <v>yes</v>
      </c>
      <c r="E171" s="5" t="str">
        <f t="shared" ca="1" si="135"/>
        <v>yes</v>
      </c>
      <c r="F171" s="5" t="str">
        <f t="shared" ca="1" si="135"/>
        <v>yes</v>
      </c>
      <c r="G171" s="5" t="str">
        <f t="shared" ca="1" si="135"/>
        <v>yes</v>
      </c>
      <c r="H171" s="5" t="str">
        <f t="shared" ca="1" si="135"/>
        <v>yes</v>
      </c>
    </row>
    <row r="172" spans="1:8" x14ac:dyDescent="0.2">
      <c r="A172" s="5" t="s">
        <v>25</v>
      </c>
      <c r="B172" s="5" t="s">
        <v>11</v>
      </c>
      <c r="C172" s="5" t="str">
        <f ca="1">IF(C169&gt;2, "yes","no")</f>
        <v>yes</v>
      </c>
      <c r="D172" s="5" t="str">
        <f t="shared" ref="D172:H172" ca="1" si="136">IF(D169&gt;2, "yes","no")</f>
        <v>no</v>
      </c>
      <c r="E172" s="5" t="str">
        <f t="shared" ca="1" si="136"/>
        <v>yes</v>
      </c>
      <c r="F172" s="5" t="str">
        <f t="shared" ca="1" si="136"/>
        <v>yes</v>
      </c>
      <c r="G172" s="5" t="str">
        <f t="shared" ca="1" si="136"/>
        <v>no</v>
      </c>
      <c r="H172" s="5" t="str">
        <f t="shared" ca="1" si="136"/>
        <v>yes</v>
      </c>
    </row>
    <row r="173" spans="1:8" x14ac:dyDescent="0.2">
      <c r="A173" s="5" t="s">
        <v>25</v>
      </c>
      <c r="B173" s="5" t="s">
        <v>12</v>
      </c>
      <c r="C173" s="5" t="str">
        <f ca="1">IF(C169&gt;3, "yes","no")</f>
        <v>no</v>
      </c>
      <c r="D173" s="5" t="str">
        <f t="shared" ref="D173:H173" ca="1" si="137">IF(D169&gt;3, "yes","no")</f>
        <v>no</v>
      </c>
      <c r="E173" s="5" t="str">
        <f t="shared" ca="1" si="137"/>
        <v>yes</v>
      </c>
      <c r="F173" s="5" t="str">
        <f t="shared" ca="1" si="137"/>
        <v>no</v>
      </c>
      <c r="G173" s="5" t="str">
        <f t="shared" ca="1" si="137"/>
        <v>no</v>
      </c>
      <c r="H173" s="5" t="str">
        <f t="shared" ca="1" si="137"/>
        <v>yes</v>
      </c>
    </row>
    <row r="174" spans="1:8" x14ac:dyDescent="0.2">
      <c r="A174" s="5" t="s">
        <v>25</v>
      </c>
      <c r="B174" s="5" t="s">
        <v>13</v>
      </c>
      <c r="C174" s="5" t="str">
        <f ca="1">IF(C169&gt;4, "yes","no")</f>
        <v>no</v>
      </c>
      <c r="D174" s="5" t="str">
        <f t="shared" ref="D174:H174" ca="1" si="138">IF(D169&gt;4, "yes","no")</f>
        <v>no</v>
      </c>
      <c r="E174" s="5" t="str">
        <f t="shared" ca="1" si="138"/>
        <v>yes</v>
      </c>
      <c r="F174" s="5" t="str">
        <f t="shared" ca="1" si="138"/>
        <v>no</v>
      </c>
      <c r="G174" s="5" t="str">
        <f t="shared" ca="1" si="138"/>
        <v>no</v>
      </c>
      <c r="H174" s="5" t="str">
        <f t="shared" ca="1" si="138"/>
        <v>yes</v>
      </c>
    </row>
    <row r="175" spans="1:8" x14ac:dyDescent="0.2">
      <c r="A175" s="5" t="s">
        <v>25</v>
      </c>
      <c r="B175" s="5" t="s">
        <v>14</v>
      </c>
      <c r="C175" s="5" t="str">
        <f ca="1">IF(OR(C158="fallow",C158="ley"),"no","yes")</f>
        <v>yes</v>
      </c>
      <c r="D175" s="5" t="str">
        <f t="shared" ref="D175:H175" ca="1" si="139">IF(OR(D158="fallow",D158="ley"),"no","yes")</f>
        <v>yes</v>
      </c>
      <c r="E175" s="5" t="str">
        <f t="shared" ca="1" si="139"/>
        <v>yes</v>
      </c>
      <c r="F175" s="5" t="str">
        <f t="shared" ca="1" si="139"/>
        <v>yes</v>
      </c>
      <c r="G175" s="5" t="str">
        <f t="shared" ca="1" si="139"/>
        <v>yes</v>
      </c>
      <c r="H175" s="5" t="str">
        <f t="shared" ca="1" si="139"/>
        <v>yes</v>
      </c>
    </row>
    <row r="176" spans="1:8" x14ac:dyDescent="0.2">
      <c r="C176" s="4" cm="1">
        <f t="array" aca="1" ref="C176" ca="1">_xlfn.XLOOKUP(C$1,INDIRECT($A177&amp;"_year"),INDIRECT($A177&amp;"_fert"))</f>
        <v>230</v>
      </c>
      <c r="D176" s="4" cm="1">
        <f t="array" aca="1" ref="D176" ca="1">_xlfn.XLOOKUP(D$1,INDIRECT($A177&amp;"_year"),INDIRECT($A177&amp;"_fert"))</f>
        <v>110</v>
      </c>
      <c r="E176" s="4" cm="1">
        <f t="array" aca="1" ref="E176" ca="1">_xlfn.XLOOKUP(E$1,INDIRECT($A177&amp;"_year"),INDIRECT($A177&amp;"_fert"))</f>
        <v>220</v>
      </c>
      <c r="F176" s="4" cm="1">
        <f t="array" aca="1" ref="F176" ca="1">_xlfn.XLOOKUP(F$1,INDIRECT($A177&amp;"_year"),INDIRECT($A177&amp;"_fert"))</f>
        <v>230</v>
      </c>
      <c r="G176" s="4" cm="1">
        <f t="array" aca="1" ref="G176" ca="1">_xlfn.XLOOKUP(G$1,INDIRECT($A177&amp;"_year"),INDIRECT($A177&amp;"_fert"))</f>
        <v>110</v>
      </c>
      <c r="H176" s="4" cm="1">
        <f t="array" aca="1" ref="H176" ca="1">_xlfn.XLOOKUP(H$1,INDIRECT($A177&amp;"_year"),INDIRECT($A177&amp;"_fert"))</f>
        <v>220</v>
      </c>
    </row>
    <row r="177" spans="1:10" x14ac:dyDescent="0.2">
      <c r="A177" s="5" t="s">
        <v>25</v>
      </c>
      <c r="B177" s="5" t="s">
        <v>15</v>
      </c>
      <c r="C177" s="5" t="str">
        <f ca="1">IF(C176=0,"no","yes")</f>
        <v>yes</v>
      </c>
      <c r="D177" s="5" t="str">
        <f t="shared" ref="D177:H177" ca="1" si="140">IF(D176=0,"no","yes")</f>
        <v>yes</v>
      </c>
      <c r="E177" s="5" t="str">
        <f t="shared" ca="1" si="140"/>
        <v>yes</v>
      </c>
      <c r="F177" s="5" t="str">
        <f t="shared" ca="1" si="140"/>
        <v>yes</v>
      </c>
      <c r="G177" s="5" t="str">
        <f t="shared" ca="1" si="140"/>
        <v>yes</v>
      </c>
      <c r="H177" s="5" t="str">
        <f t="shared" ca="1" si="140"/>
        <v>yes</v>
      </c>
    </row>
    <row r="178" spans="1:10" x14ac:dyDescent="0.2">
      <c r="A178" s="3"/>
      <c r="B178" s="3"/>
      <c r="C178" s="3"/>
      <c r="D178" s="3"/>
      <c r="E178" s="3"/>
      <c r="F178" s="3"/>
      <c r="G178" s="3"/>
      <c r="H178" s="3"/>
    </row>
    <row r="179" spans="1:10" x14ac:dyDescent="0.2">
      <c r="A179" s="2"/>
      <c r="B179" s="2"/>
      <c r="C179" s="4" t="str" cm="1">
        <f t="array" aca="1" ref="C179" ca="1">_xlfn.XLOOKUP(C$1,INDIRECT($A180&amp;"_year"),INDIRECT($A180&amp;"_crop"))</f>
        <v>winter wheat</v>
      </c>
      <c r="D179" s="4" t="str" cm="1">
        <f t="array" aca="1" ref="D179" ca="1">_xlfn.XLOOKUP(D$1,INDIRECT($A180&amp;"_year"),INDIRECT($A180&amp;"_crop"))</f>
        <v>spring beans</v>
      </c>
      <c r="E179" s="4" t="str" cm="1">
        <f t="array" aca="1" ref="E179" ca="1">_xlfn.XLOOKUP(E$1,INDIRECT($A180&amp;"_year"),INDIRECT($A180&amp;"_crop"))</f>
        <v>winter wheat</v>
      </c>
      <c r="F179" s="4" t="str" cm="1">
        <f t="array" aca="1" ref="F179" ca="1">_xlfn.XLOOKUP(F$1,INDIRECT($A180&amp;"_year"),INDIRECT($A180&amp;"_crop"))</f>
        <v>winter barley</v>
      </c>
      <c r="G179" s="4" t="str" cm="1">
        <f t="array" aca="1" ref="G179" ca="1">_xlfn.XLOOKUP(G$1,INDIRECT($A180&amp;"_year"),INDIRECT($A180&amp;"_crop"))</f>
        <v>winter OSR</v>
      </c>
      <c r="H179" s="4" t="str" cm="1">
        <f t="array" aca="1" ref="H179" ca="1">_xlfn.XLOOKUP(H$1,INDIRECT($A180&amp;"_year"),INDIRECT($A180&amp;"_crop"))</f>
        <v>winter wheat</v>
      </c>
      <c r="J179" s="1"/>
    </row>
    <row r="180" spans="1:10" x14ac:dyDescent="0.2">
      <c r="A180" s="5" t="s">
        <v>26</v>
      </c>
      <c r="B180" s="5" t="s">
        <v>1</v>
      </c>
      <c r="C180" s="5" t="str">
        <f t="shared" ref="C180:H180" ca="1" si="141">IF(ISNUMBER(SEARCH("wheat",C179)),"wheat",
IF(ISNUMBER(SEARCH("oats",C179)),"oats",
IF(ISNUMBER(SEARCH("barley",C179)),"barley",
IF(ISNUMBER(SEARCH("beans",C179)),"beans",
IF(ISNUMBER(SEARCH("peas",C179)),"peas",
IF(ISNUMBER(SEARCH("maize",C179)),"maize",
IF(ISNUMBER(SEARCH("linseed",C179)),"linseed",
IF(ISNUMBER(SEARCH("osr",C179)),"osr",
IF(ISNUMBER(SEARCH("beet",C179)),"sugarbeet",
IF(ISNUMBER(SEARCH("fallow",C179)),"fallow",
))))))))))</f>
        <v>wheat</v>
      </c>
      <c r="D180" s="5" t="str">
        <f t="shared" ca="1" si="141"/>
        <v>beans</v>
      </c>
      <c r="E180" s="5" t="str">
        <f t="shared" ca="1" si="141"/>
        <v>wheat</v>
      </c>
      <c r="F180" s="5" t="str">
        <f t="shared" ca="1" si="141"/>
        <v>barley</v>
      </c>
      <c r="G180" s="5" t="str">
        <f t="shared" ca="1" si="141"/>
        <v>osr</v>
      </c>
      <c r="H180" s="5" t="str">
        <f t="shared" ca="1" si="141"/>
        <v>wheat</v>
      </c>
    </row>
    <row r="181" spans="1:10" x14ac:dyDescent="0.2">
      <c r="C181" s="4" t="str" cm="1">
        <f t="array" aca="1" ref="C181" ca="1">_xlfn.XLOOKUP(C$1,INDIRECT($A182&amp;"_year"),INDIRECT($A182&amp;"_drillmonth"))</f>
        <v>3rd week October</v>
      </c>
      <c r="D181" s="4" t="str" cm="1">
        <f t="array" aca="1" ref="D181" ca="1">_xlfn.XLOOKUP(D$1,INDIRECT($A182&amp;"_year"),INDIRECT($A182&amp;"_drillmonth"))</f>
        <v>mid March</v>
      </c>
      <c r="E181" s="4" t="str" cm="1">
        <f t="array" aca="1" ref="E181" ca="1">_xlfn.XLOOKUP(E$1,INDIRECT($A182&amp;"_year"),INDIRECT($A182&amp;"_drillmonth"))</f>
        <v>3rd week October</v>
      </c>
      <c r="F181" s="4" t="str" cm="1">
        <f t="array" aca="1" ref="F181" ca="1">_xlfn.XLOOKUP(F$1,INDIRECT($A182&amp;"_year"),INDIRECT($A182&amp;"_drillmonth"))</f>
        <v>mid October</v>
      </c>
      <c r="G181" s="4" t="str" cm="1">
        <f t="array" aca="1" ref="G181" ca="1">_xlfn.XLOOKUP(G$1,INDIRECT($A182&amp;"_year"),INDIRECT($A182&amp;"_drillmonth"))</f>
        <v>first half Aug</v>
      </c>
      <c r="H181" s="4" t="str" cm="1">
        <f t="array" aca="1" ref="H181" ca="1">_xlfn.XLOOKUP(H$1,INDIRECT($A182&amp;"_year"),INDIRECT($A182&amp;"_drillmonth"))</f>
        <v>3rd week October</v>
      </c>
    </row>
    <row r="182" spans="1:10" x14ac:dyDescent="0.2">
      <c r="A182" s="5" t="s">
        <v>26</v>
      </c>
      <c r="B182" s="5" t="s">
        <v>3</v>
      </c>
      <c r="C182" s="5" t="str">
        <f ca="1">IF(OR( ISNUMBER(SEARCH("Aug",C181)),  ISNUMBER(SEARCH("Sep",C181)),  ISNUMBER(SEARCH("Oct",C181)),  ISNUMBER(SEARCH("Nov",C181)) ), "autumn","spring")</f>
        <v>autumn</v>
      </c>
      <c r="D182" s="5" t="str">
        <f t="shared" ref="D182:H182" ca="1" si="142">IF(OR( ISNUMBER(SEARCH("Aug",D181)),  ISNUMBER(SEARCH("Sep",D181)),  ISNUMBER(SEARCH("Oct",D181)),  ISNUMBER(SEARCH("Nov",D181)) ), "autumn","spring")</f>
        <v>spring</v>
      </c>
      <c r="E182" s="5" t="str">
        <f t="shared" ca="1" si="142"/>
        <v>autumn</v>
      </c>
      <c r="F182" s="5" t="str">
        <f t="shared" ca="1" si="142"/>
        <v>autumn</v>
      </c>
      <c r="G182" s="5" t="str">
        <f t="shared" ca="1" si="142"/>
        <v>autumn</v>
      </c>
      <c r="H182" s="5" t="str">
        <f t="shared" ca="1" si="142"/>
        <v>autumn</v>
      </c>
    </row>
    <row r="183" spans="1:10" x14ac:dyDescent="0.2">
      <c r="C183" s="4" t="str" cm="1">
        <f t="array" aca="1" ref="C183" ca="1">_xlfn.XLOOKUP(C$1,INDIRECT($A184&amp;"_year"),INDIRECT($A184&amp;"_tillage"))</f>
        <v>disc stale seedbed 50mm early Sep.
Direct drill the wheat.</v>
      </c>
      <c r="D183" s="4" t="str" cm="1">
        <f t="array" aca="1" ref="D183" ca="1">_xlfn.XLOOKUP(D$1,INDIRECT($A184&amp;"_year"),INDIRECT($A184&amp;"_tillage"))</f>
        <v>disc stale seedbed 50mm, subsoil straight after 50cm.
Direct drill the beans mid March</v>
      </c>
      <c r="E183" s="4" t="str" cm="1">
        <f t="array" aca="1" ref="E183" ca="1">_xlfn.XLOOKUP(E$1,INDIRECT($A184&amp;"_year"),INDIRECT($A184&amp;"_tillage"))</f>
        <v>disc stale seedbed 50mm early Sep.
Direct drill the wheat.</v>
      </c>
      <c r="F183" s="4" t="str" cm="1">
        <f t="array" aca="1" ref="F183" ca="1">_xlfn.XLOOKUP(F$1,INDIRECT($A184&amp;"_year"),INDIRECT($A184&amp;"_tillage"))</f>
        <v>Disc stale seedbed late August 50mm.
Drill (direct) mid Oct 32mm</v>
      </c>
      <c r="G183" s="4" t="str" cm="1">
        <f t="array" aca="1" ref="G183" ca="1">_xlfn.XLOOKUP(G$1,INDIRECT($A184&amp;"_year"),INDIRECT($A184&amp;"_tillage"))</f>
        <v>direct drill the OSR</v>
      </c>
      <c r="H183" s="4" t="str" cm="1">
        <f t="array" aca="1" ref="H183" ca="1">_xlfn.XLOOKUP(H$1,INDIRECT($A184&amp;"_year"),INDIRECT($A184&amp;"_tillage"))</f>
        <v>disc stale seedbed 50mm Sep. Roll if poss after end of 1st stale seedbed (i.e. not another disc as in our standard assumptions).
Then inversion plough 25cm, followed by power harrow, then direct drill.</v>
      </c>
    </row>
    <row r="184" spans="1:10" x14ac:dyDescent="0.2">
      <c r="A184" s="5" t="s">
        <v>26</v>
      </c>
      <c r="B184" s="5" t="s">
        <v>4</v>
      </c>
      <c r="C184" s="5" t="str">
        <f ca="1">IF(OR(ISNUMBER(SEARCH("plough",C183)),ISNUMBER(SEARCH("mouldboard",C183))),"inversion",
IF(OR(ISNUMBER(SEARCH("disc",C183)),ISNUMBER(SEARCH("light",C183)),,ISNUMBER(SEARCH("minimum",C183))),"light",
IF(OR(ISNUMBER(SEARCH("subsoil",C183)),ISNUMBER(SEARCH("sub-soil",C183))),"subsoil",
"none"
)))</f>
        <v>light</v>
      </c>
      <c r="D184" s="5" t="str">
        <f t="shared" ref="D184:H184" ca="1" si="143">IF(OR(ISNUMBER(SEARCH("plough",D183)),ISNUMBER(SEARCH("mouldboard",D183))),"inversion",
IF(OR(ISNUMBER(SEARCH("disc",D183)),ISNUMBER(SEARCH("light",D183)),,ISNUMBER(SEARCH("minimum",D183))),"light",
IF(OR(ISNUMBER(SEARCH("subsoil",D183)),ISNUMBER(SEARCH("sub-soil",D183))),"subsoil",
"none"
)))</f>
        <v>light</v>
      </c>
      <c r="E184" s="5" t="str">
        <f t="shared" ca="1" si="143"/>
        <v>light</v>
      </c>
      <c r="F184" s="5" t="str">
        <f t="shared" ca="1" si="143"/>
        <v>light</v>
      </c>
      <c r="G184" s="5" t="str">
        <f t="shared" ca="1" si="143"/>
        <v>none</v>
      </c>
      <c r="H184" s="5" t="str">
        <f t="shared" ca="1" si="143"/>
        <v>inversion</v>
      </c>
    </row>
    <row r="185" spans="1:10" x14ac:dyDescent="0.2">
      <c r="C185" s="4" cm="1">
        <f t="array" aca="1" ref="C185" ca="1">_xlfn.XLOOKUP(C$1,INDIRECT($A186&amp;"_year"),INDIRECT($A186&amp;"_totalgly"))</f>
        <v>6.3</v>
      </c>
      <c r="D185" s="4" cm="1">
        <f t="array" aca="1" ref="D185" ca="1">_xlfn.XLOOKUP(D$1,INDIRECT($A186&amp;"_year"),INDIRECT($A186&amp;"_totalgly"))</f>
        <v>9.3000000000000007</v>
      </c>
      <c r="E185" s="4" cm="1">
        <f t="array" aca="1" ref="E185" ca="1">_xlfn.XLOOKUP(E$1,INDIRECT($A186&amp;"_year"),INDIRECT($A186&amp;"_totalgly"))</f>
        <v>6.3</v>
      </c>
      <c r="F185" s="4" cm="1">
        <f t="array" aca="1" ref="F185" ca="1">_xlfn.XLOOKUP(F$1,INDIRECT($A186&amp;"_year"),INDIRECT($A186&amp;"_totalgly"))</f>
        <v>6.3</v>
      </c>
      <c r="G185" s="4" cm="1">
        <f t="array" aca="1" ref="G185" ca="1">_xlfn.XLOOKUP(G$1,INDIRECT($A186&amp;"_year"),INDIRECT($A186&amp;"_totalgly"))</f>
        <v>0</v>
      </c>
      <c r="H185" s="4" cm="1">
        <f t="array" aca="1" ref="H185" ca="1">_xlfn.XLOOKUP(H$1,INDIRECT($A186&amp;"_year"),INDIRECT($A186&amp;"_totalgly"))</f>
        <v>6.3</v>
      </c>
    </row>
    <row r="186" spans="1:10" x14ac:dyDescent="0.2">
      <c r="A186" s="5" t="s">
        <v>26</v>
      </c>
      <c r="B186" s="5" t="s">
        <v>5</v>
      </c>
      <c r="C186" s="5" t="str">
        <f ca="1">IF(C185&gt;0, "yes","no")</f>
        <v>yes</v>
      </c>
      <c r="D186" s="5" t="str">
        <f t="shared" ref="D186:H186" ca="1" si="144">IF(D185&gt;0, "yes","no")</f>
        <v>yes</v>
      </c>
      <c r="E186" s="5" t="str">
        <f t="shared" ca="1" si="144"/>
        <v>yes</v>
      </c>
      <c r="F186" s="5" t="str">
        <f t="shared" ca="1" si="144"/>
        <v>yes</v>
      </c>
      <c r="G186" s="5" t="str">
        <f t="shared" ca="1" si="144"/>
        <v>no</v>
      </c>
      <c r="H186" s="5" t="str">
        <f t="shared" ca="1" si="144"/>
        <v>yes</v>
      </c>
    </row>
    <row r="187" spans="1:10" x14ac:dyDescent="0.2">
      <c r="C187" s="4" cm="1">
        <f t="array" aca="1" ref="C187" ca="1">_xlfn.XLOOKUP(C$1,INDIRECT($A188&amp;"_year"),INDIRECT($A188&amp;"_numberautumngly"))</f>
        <v>2</v>
      </c>
      <c r="D187" s="4" cm="1">
        <f t="array" aca="1" ref="D187" ca="1">_xlfn.XLOOKUP(D$1,INDIRECT($A188&amp;"_year"),INDIRECT($A188&amp;"_numberautumngly"))</f>
        <v>3</v>
      </c>
      <c r="E187" s="4" cm="1">
        <f t="array" aca="1" ref="E187" ca="1">_xlfn.XLOOKUP(E$1,INDIRECT($A188&amp;"_year"),INDIRECT($A188&amp;"_numberautumngly"))</f>
        <v>2</v>
      </c>
      <c r="F187" s="4" cm="1">
        <f t="array" aca="1" ref="F187" ca="1">_xlfn.XLOOKUP(F$1,INDIRECT($A188&amp;"_year"),INDIRECT($A188&amp;"_numberautumngly"))</f>
        <v>2</v>
      </c>
      <c r="G187" s="4" cm="1">
        <f t="array" aca="1" ref="G187" ca="1">_xlfn.XLOOKUP(G$1,INDIRECT($A188&amp;"_year"),INDIRECT($A188&amp;"_numberautumngly"))</f>
        <v>0</v>
      </c>
      <c r="H187" s="4" cm="1">
        <f t="array" aca="1" ref="H187" ca="1">_xlfn.XLOOKUP(H$1,INDIRECT($A188&amp;"_year"),INDIRECT($A188&amp;"_numberautumngly"))</f>
        <v>2</v>
      </c>
    </row>
    <row r="188" spans="1:10" x14ac:dyDescent="0.2">
      <c r="A188" s="5" t="s">
        <v>26</v>
      </c>
      <c r="B188" s="5" t="s">
        <v>6</v>
      </c>
      <c r="C188" s="5" t="str">
        <f ca="1">IF(C187&gt;1, "yes", "no")</f>
        <v>yes</v>
      </c>
      <c r="D188" s="5" t="str">
        <f t="shared" ref="D188:H188" ca="1" si="145">IF(D187&gt;1, "yes", "no")</f>
        <v>yes</v>
      </c>
      <c r="E188" s="5" t="str">
        <f t="shared" ca="1" si="145"/>
        <v>yes</v>
      </c>
      <c r="F188" s="5" t="str">
        <f t="shared" ca="1" si="145"/>
        <v>yes</v>
      </c>
      <c r="G188" s="5" t="str">
        <f t="shared" ca="1" si="145"/>
        <v>no</v>
      </c>
      <c r="H188" s="5" t="str">
        <f t="shared" ca="1" si="145"/>
        <v>yes</v>
      </c>
    </row>
    <row r="189" spans="1:10" x14ac:dyDescent="0.2">
      <c r="A189" s="5" t="s">
        <v>26</v>
      </c>
      <c r="B189" s="5" t="s">
        <v>7</v>
      </c>
      <c r="C189" s="5" t="str">
        <f ca="1">IF(C187&gt;2, "yes", "no")</f>
        <v>no</v>
      </c>
      <c r="D189" s="5" t="str">
        <f t="shared" ref="D189:H189" ca="1" si="146">IF(D187&gt;2, "yes", "no")</f>
        <v>yes</v>
      </c>
      <c r="E189" s="5" t="str">
        <f t="shared" ca="1" si="146"/>
        <v>no</v>
      </c>
      <c r="F189" s="5" t="str">
        <f t="shared" ca="1" si="146"/>
        <v>no</v>
      </c>
      <c r="G189" s="5" t="str">
        <f t="shared" ca="1" si="146"/>
        <v>no</v>
      </c>
      <c r="H189" s="5" t="str">
        <f t="shared" ca="1" si="146"/>
        <v>no</v>
      </c>
    </row>
    <row r="190" spans="1:10" x14ac:dyDescent="0.2">
      <c r="A190" s="5" t="s">
        <v>26</v>
      </c>
      <c r="B190" s="5" t="s">
        <v>8</v>
      </c>
      <c r="C190" s="5" t="str">
        <f ca="1">IF(C187&gt;3, "yes", "no")</f>
        <v>no</v>
      </c>
      <c r="D190" s="5" t="str">
        <f t="shared" ref="D190:H190" ca="1" si="147">IF(D187&gt;3, "yes", "no")</f>
        <v>no</v>
      </c>
      <c r="E190" s="5" t="str">
        <f t="shared" ca="1" si="147"/>
        <v>no</v>
      </c>
      <c r="F190" s="5" t="str">
        <f t="shared" ca="1" si="147"/>
        <v>no</v>
      </c>
      <c r="G190" s="5" t="str">
        <f t="shared" ca="1" si="147"/>
        <v>no</v>
      </c>
      <c r="H190" s="5" t="str">
        <f t="shared" ca="1" si="147"/>
        <v>no</v>
      </c>
    </row>
    <row r="191" spans="1:10" x14ac:dyDescent="0.2">
      <c r="C191" s="4" cm="1">
        <f t="array" aca="1" ref="C191" ca="1">_xlfn.XLOOKUP(C$1,INDIRECT($A192&amp;"_year"),INDIRECT($A192&amp;"_numbBGactives"))</f>
        <v>3</v>
      </c>
      <c r="D191" s="4" cm="1">
        <f t="array" aca="1" ref="D191" ca="1">_xlfn.XLOOKUP(D$1,INDIRECT($A192&amp;"_year"),INDIRECT($A192&amp;"_numbBGactives"))</f>
        <v>3</v>
      </c>
      <c r="E191" s="4" cm="1">
        <f t="array" aca="1" ref="E191" ca="1">_xlfn.XLOOKUP(E$1,INDIRECT($A192&amp;"_year"),INDIRECT($A192&amp;"_numbBGactives"))</f>
        <v>3</v>
      </c>
      <c r="F191" s="4" cm="1">
        <f t="array" aca="1" ref="F191" ca="1">_xlfn.XLOOKUP(F$1,INDIRECT($A192&amp;"_year"),INDIRECT($A192&amp;"_numbBGactives"))</f>
        <v>4</v>
      </c>
      <c r="G191" s="4" cm="1">
        <f t="array" aca="1" ref="G191" ca="1">_xlfn.XLOOKUP(G$1,INDIRECT($A192&amp;"_year"),INDIRECT($A192&amp;"_numbBGactives"))</f>
        <v>2</v>
      </c>
      <c r="H191" s="4" cm="1">
        <f t="array" aca="1" ref="H191" ca="1">_xlfn.XLOOKUP(H$1,INDIRECT($A192&amp;"_year"),INDIRECT($A192&amp;"_numbBGactives"))</f>
        <v>3</v>
      </c>
    </row>
    <row r="192" spans="1:10" x14ac:dyDescent="0.2">
      <c r="A192" s="5" t="s">
        <v>26</v>
      </c>
      <c r="B192" s="5" t="s">
        <v>9</v>
      </c>
      <c r="C192" s="5" t="str">
        <f ca="1">IF(C191&gt;0, "yes","no")</f>
        <v>yes</v>
      </c>
      <c r="D192" s="5" t="str">
        <f t="shared" ref="D192" ca="1" si="148">IF(D191&gt;0, "yes","no")</f>
        <v>yes</v>
      </c>
      <c r="E192" s="5" t="str">
        <f t="shared" ref="E192" ca="1" si="149">IF(E191&gt;0, "yes","no")</f>
        <v>yes</v>
      </c>
      <c r="F192" s="5" t="str">
        <f t="shared" ref="F192" ca="1" si="150">IF(F191&gt;0, "yes","no")</f>
        <v>yes</v>
      </c>
      <c r="G192" s="5" t="str">
        <f t="shared" ref="G192" ca="1" si="151">IF(G191&gt;0, "yes","no")</f>
        <v>yes</v>
      </c>
      <c r="H192" s="5" t="str">
        <f t="shared" ref="H192" ca="1" si="152">IF(H191&gt;0, "yes","no")</f>
        <v>yes</v>
      </c>
    </row>
    <row r="193" spans="1:10" x14ac:dyDescent="0.2">
      <c r="A193" s="5" t="s">
        <v>26</v>
      </c>
      <c r="B193" s="5" t="s">
        <v>10</v>
      </c>
      <c r="C193" s="5" t="str">
        <f ca="1">IF(C191&gt;1, "yes","no")</f>
        <v>yes</v>
      </c>
      <c r="D193" s="5" t="str">
        <f t="shared" ref="D193:H193" ca="1" si="153">IF(D191&gt;1, "yes","no")</f>
        <v>yes</v>
      </c>
      <c r="E193" s="5" t="str">
        <f t="shared" ca="1" si="153"/>
        <v>yes</v>
      </c>
      <c r="F193" s="5" t="str">
        <f t="shared" ca="1" si="153"/>
        <v>yes</v>
      </c>
      <c r="G193" s="5" t="str">
        <f t="shared" ca="1" si="153"/>
        <v>yes</v>
      </c>
      <c r="H193" s="5" t="str">
        <f t="shared" ca="1" si="153"/>
        <v>yes</v>
      </c>
    </row>
    <row r="194" spans="1:10" x14ac:dyDescent="0.2">
      <c r="A194" s="5" t="s">
        <v>26</v>
      </c>
      <c r="B194" s="5" t="s">
        <v>11</v>
      </c>
      <c r="C194" s="5" t="str">
        <f ca="1">IF(C191&gt;2, "yes","no")</f>
        <v>yes</v>
      </c>
      <c r="D194" s="5" t="str">
        <f t="shared" ref="D194:H194" ca="1" si="154">IF(D191&gt;2, "yes","no")</f>
        <v>yes</v>
      </c>
      <c r="E194" s="5" t="str">
        <f t="shared" ca="1" si="154"/>
        <v>yes</v>
      </c>
      <c r="F194" s="5" t="str">
        <f t="shared" ca="1" si="154"/>
        <v>yes</v>
      </c>
      <c r="G194" s="5" t="str">
        <f t="shared" ca="1" si="154"/>
        <v>no</v>
      </c>
      <c r="H194" s="5" t="str">
        <f t="shared" ca="1" si="154"/>
        <v>yes</v>
      </c>
    </row>
    <row r="195" spans="1:10" x14ac:dyDescent="0.2">
      <c r="A195" s="5" t="s">
        <v>26</v>
      </c>
      <c r="B195" s="5" t="s">
        <v>12</v>
      </c>
      <c r="C195" s="5" t="str">
        <f ca="1">IF(C191&gt;3, "yes","no")</f>
        <v>no</v>
      </c>
      <c r="D195" s="5" t="str">
        <f t="shared" ref="D195:H195" ca="1" si="155">IF(D191&gt;3, "yes","no")</f>
        <v>no</v>
      </c>
      <c r="E195" s="5" t="str">
        <f t="shared" ca="1" si="155"/>
        <v>no</v>
      </c>
      <c r="F195" s="5" t="str">
        <f t="shared" ca="1" si="155"/>
        <v>yes</v>
      </c>
      <c r="G195" s="5" t="str">
        <f t="shared" ca="1" si="155"/>
        <v>no</v>
      </c>
      <c r="H195" s="5" t="str">
        <f t="shared" ca="1" si="155"/>
        <v>no</v>
      </c>
    </row>
    <row r="196" spans="1:10" x14ac:dyDescent="0.2">
      <c r="A196" s="5" t="s">
        <v>26</v>
      </c>
      <c r="B196" s="5" t="s">
        <v>13</v>
      </c>
      <c r="C196" s="5" t="str">
        <f ca="1">IF(C191&gt;4, "yes","no")</f>
        <v>no</v>
      </c>
      <c r="D196" s="5" t="str">
        <f t="shared" ref="D196:H196" ca="1" si="156">IF(D191&gt;4, "yes","no")</f>
        <v>no</v>
      </c>
      <c r="E196" s="5" t="str">
        <f t="shared" ca="1" si="156"/>
        <v>no</v>
      </c>
      <c r="F196" s="5" t="str">
        <f t="shared" ca="1" si="156"/>
        <v>no</v>
      </c>
      <c r="G196" s="5" t="str">
        <f t="shared" ca="1" si="156"/>
        <v>no</v>
      </c>
      <c r="H196" s="5" t="str">
        <f t="shared" ca="1" si="156"/>
        <v>no</v>
      </c>
    </row>
    <row r="197" spans="1:10" x14ac:dyDescent="0.2">
      <c r="A197" s="5" t="s">
        <v>26</v>
      </c>
      <c r="B197" s="5" t="s">
        <v>14</v>
      </c>
      <c r="C197" s="5" t="str">
        <f ca="1">IF(OR(C180="fallow",C180="ley"),"no","yes")</f>
        <v>yes</v>
      </c>
      <c r="D197" s="5" t="str">
        <f t="shared" ref="D197:H197" ca="1" si="157">IF(OR(D180="fallow",D180="ley"),"no","yes")</f>
        <v>yes</v>
      </c>
      <c r="E197" s="5" t="str">
        <f t="shared" ca="1" si="157"/>
        <v>yes</v>
      </c>
      <c r="F197" s="5" t="str">
        <f t="shared" ca="1" si="157"/>
        <v>yes</v>
      </c>
      <c r="G197" s="5" t="str">
        <f t="shared" ca="1" si="157"/>
        <v>yes</v>
      </c>
      <c r="H197" s="5" t="str">
        <f t="shared" ca="1" si="157"/>
        <v>yes</v>
      </c>
    </row>
    <row r="198" spans="1:10" x14ac:dyDescent="0.2">
      <c r="C198" s="4" cm="1">
        <f t="array" aca="1" ref="C198" ca="1">_xlfn.XLOOKUP(C$1,INDIRECT($A199&amp;"_year"),INDIRECT($A199&amp;"_fert"))</f>
        <v>240</v>
      </c>
      <c r="D198" s="4" cm="1">
        <f t="array" aca="1" ref="D198" ca="1">_xlfn.XLOOKUP(D$1,INDIRECT($A199&amp;"_year"),INDIRECT($A199&amp;"_fert"))</f>
        <v>0</v>
      </c>
      <c r="E198" s="4" cm="1">
        <f t="array" aca="1" ref="E198" ca="1">_xlfn.XLOOKUP(E$1,INDIRECT($A199&amp;"_year"),INDIRECT($A199&amp;"_fert"))</f>
        <v>240</v>
      </c>
      <c r="F198" s="4" cm="1">
        <f t="array" aca="1" ref="F198" ca="1">_xlfn.XLOOKUP(F$1,INDIRECT($A199&amp;"_year"),INDIRECT($A199&amp;"_fert"))</f>
        <v>200</v>
      </c>
      <c r="G198" s="4" cm="1">
        <f t="array" aca="1" ref="G198" ca="1">_xlfn.XLOOKUP(G$1,INDIRECT($A199&amp;"_year"),INDIRECT($A199&amp;"_fert"))</f>
        <v>180</v>
      </c>
      <c r="H198" s="4" cm="1">
        <f t="array" aca="1" ref="H198" ca="1">_xlfn.XLOOKUP(H$1,INDIRECT($A199&amp;"_year"),INDIRECT($A199&amp;"_fert"))</f>
        <v>240</v>
      </c>
    </row>
    <row r="199" spans="1:10" x14ac:dyDescent="0.2">
      <c r="A199" s="5" t="s">
        <v>26</v>
      </c>
      <c r="B199" s="5" t="s">
        <v>15</v>
      </c>
      <c r="C199" s="5" t="str">
        <f ca="1">IF(C198=0,"no","yes")</f>
        <v>yes</v>
      </c>
      <c r="D199" s="5" t="str">
        <f t="shared" ref="D199:H199" ca="1" si="158">IF(D198=0,"no","yes")</f>
        <v>no</v>
      </c>
      <c r="E199" s="5" t="str">
        <f t="shared" ca="1" si="158"/>
        <v>yes</v>
      </c>
      <c r="F199" s="5" t="str">
        <f t="shared" ca="1" si="158"/>
        <v>yes</v>
      </c>
      <c r="G199" s="5" t="str">
        <f t="shared" ca="1" si="158"/>
        <v>yes</v>
      </c>
      <c r="H199" s="5" t="str">
        <f t="shared" ca="1" si="158"/>
        <v>yes</v>
      </c>
    </row>
    <row r="200" spans="1:10" x14ac:dyDescent="0.2">
      <c r="A200" s="3"/>
      <c r="B200" s="3"/>
      <c r="C200" s="3"/>
      <c r="D200" s="3"/>
      <c r="E200" s="3"/>
      <c r="F200" s="3"/>
      <c r="G200" s="3"/>
      <c r="H200" s="3"/>
    </row>
    <row r="201" spans="1:10" x14ac:dyDescent="0.2">
      <c r="A201" s="2"/>
      <c r="B201" s="2"/>
      <c r="C201" s="4" t="str" cm="1">
        <f t="array" aca="1" ref="C201" ca="1">_xlfn.XLOOKUP(C$1,INDIRECT($A202&amp;"_year"),INDIRECT($A202&amp;"_crop"))</f>
        <v>winter wheat</v>
      </c>
      <c r="D201" s="4" t="str" cm="1">
        <f t="array" aca="1" ref="D201" ca="1">_xlfn.XLOOKUP(D$1,INDIRECT($A202&amp;"_year"),INDIRECT($A202&amp;"_crop"))</f>
        <v>peas</v>
      </c>
      <c r="E201" s="4" t="str" cm="1">
        <f t="array" aca="1" ref="E201" ca="1">_xlfn.XLOOKUP(E$1,INDIRECT($A202&amp;"_year"),INDIRECT($A202&amp;"_crop"))</f>
        <v>winter wheat</v>
      </c>
      <c r="F201" s="4" t="str" cm="1">
        <f t="array" aca="1" ref="F201" ca="1">_xlfn.XLOOKUP(F$1,INDIRECT($A202&amp;"_year"),INDIRECT($A202&amp;"_crop"))</f>
        <v>winter barley</v>
      </c>
      <c r="G201" s="4" t="str" cm="1">
        <f t="array" aca="1" ref="G201" ca="1">_xlfn.XLOOKUP(G$1,INDIRECT($A202&amp;"_year"),INDIRECT($A202&amp;"_crop"))</f>
        <v>winter OSR</v>
      </c>
      <c r="H201" s="4" t="str" cm="1">
        <f t="array" aca="1" ref="H201" ca="1">_xlfn.XLOOKUP(H$1,INDIRECT($A202&amp;"_year"),INDIRECT($A202&amp;"_crop"))</f>
        <v>winter wheat</v>
      </c>
      <c r="J201" s="1"/>
    </row>
    <row r="202" spans="1:10" x14ac:dyDescent="0.2">
      <c r="A202" s="5" t="s">
        <v>27</v>
      </c>
      <c r="B202" s="5" t="s">
        <v>1</v>
      </c>
      <c r="C202" s="5" t="str">
        <f t="shared" ref="C202:H202" ca="1" si="159">IF(ISNUMBER(SEARCH("wheat",C201)),"wheat",
IF(ISNUMBER(SEARCH("oats",C201)),"oats",
IF(ISNUMBER(SEARCH("barley",C201)),"barley",
IF(ISNUMBER(SEARCH("beans",C201)),"beans",
IF(ISNUMBER(SEARCH("peas",C201)),"peas",
IF(ISNUMBER(SEARCH("maize",C201)),"maize",
IF(ISNUMBER(SEARCH("linseed",C201)),"linseed",
IF(ISNUMBER(SEARCH("osr",C201)),"osr",
IF(ISNUMBER(SEARCH("beet",C201)),"sugarbeet",
IF(ISNUMBER(SEARCH("fallow",C201)),"fallow",
))))))))))</f>
        <v>wheat</v>
      </c>
      <c r="D202" s="5" t="str">
        <f t="shared" ca="1" si="159"/>
        <v>peas</v>
      </c>
      <c r="E202" s="5" t="str">
        <f t="shared" ca="1" si="159"/>
        <v>wheat</v>
      </c>
      <c r="F202" s="5" t="str">
        <f t="shared" ca="1" si="159"/>
        <v>barley</v>
      </c>
      <c r="G202" s="5" t="str">
        <f t="shared" ca="1" si="159"/>
        <v>osr</v>
      </c>
      <c r="H202" s="5" t="str">
        <f t="shared" ca="1" si="159"/>
        <v>wheat</v>
      </c>
    </row>
    <row r="203" spans="1:10" x14ac:dyDescent="0.2">
      <c r="C203" s="4" t="str" cm="1">
        <f t="array" aca="1" ref="C203" ca="1">_xlfn.XLOOKUP(C$1,INDIRECT($A204&amp;"_year"),INDIRECT($A204&amp;"_drillmonth"))</f>
        <v>3rd week October</v>
      </c>
      <c r="D203" s="4" t="str" cm="1">
        <f t="array" aca="1" ref="D203" ca="1">_xlfn.XLOOKUP(D$1,INDIRECT($A204&amp;"_year"),INDIRECT($A204&amp;"_drillmonth"))</f>
        <v>mid-March</v>
      </c>
      <c r="E203" s="4" t="str" cm="1">
        <f t="array" aca="1" ref="E203" ca="1">_xlfn.XLOOKUP(E$1,INDIRECT($A204&amp;"_year"),INDIRECT($A204&amp;"_drillmonth"))</f>
        <v>3rd week October</v>
      </c>
      <c r="F203" s="4" t="str" cm="1">
        <f t="array" aca="1" ref="F203" ca="1">_xlfn.XLOOKUP(F$1,INDIRECT($A204&amp;"_year"),INDIRECT($A204&amp;"_drillmonth"))</f>
        <v>mid October</v>
      </c>
      <c r="G203" s="4" t="str" cm="1">
        <f t="array" aca="1" ref="G203" ca="1">_xlfn.XLOOKUP(G$1,INDIRECT($A204&amp;"_year"),INDIRECT($A204&amp;"_drillmonth"))</f>
        <v>first half Aug</v>
      </c>
      <c r="H203" s="4" t="str" cm="1">
        <f t="array" aca="1" ref="H203" ca="1">_xlfn.XLOOKUP(H$1,INDIRECT($A204&amp;"_year"),INDIRECT($A204&amp;"_drillmonth"))</f>
        <v>3rd week October</v>
      </c>
    </row>
    <row r="204" spans="1:10" x14ac:dyDescent="0.2">
      <c r="A204" s="5" t="s">
        <v>27</v>
      </c>
      <c r="B204" s="5" t="s">
        <v>3</v>
      </c>
      <c r="C204" s="5" t="str">
        <f ca="1">IF(OR( ISNUMBER(SEARCH("Aug",C203)),  ISNUMBER(SEARCH("Sep",C203)),  ISNUMBER(SEARCH("Oct",C203)),  ISNUMBER(SEARCH("Nov",C203)) ), "autumn","spring")</f>
        <v>autumn</v>
      </c>
      <c r="D204" s="5" t="str">
        <f t="shared" ref="D204:H204" ca="1" si="160">IF(OR( ISNUMBER(SEARCH("Aug",D203)),  ISNUMBER(SEARCH("Sep",D203)),  ISNUMBER(SEARCH("Oct",D203)),  ISNUMBER(SEARCH("Nov",D203)) ), "autumn","spring")</f>
        <v>spring</v>
      </c>
      <c r="E204" s="5" t="str">
        <f t="shared" ca="1" si="160"/>
        <v>autumn</v>
      </c>
      <c r="F204" s="5" t="str">
        <f t="shared" ca="1" si="160"/>
        <v>autumn</v>
      </c>
      <c r="G204" s="5" t="str">
        <f t="shared" ca="1" si="160"/>
        <v>autumn</v>
      </c>
      <c r="H204" s="5" t="str">
        <f t="shared" ca="1" si="160"/>
        <v>autumn</v>
      </c>
    </row>
    <row r="205" spans="1:10" x14ac:dyDescent="0.2">
      <c r="C205" s="4" t="str" cm="1">
        <f t="array" aca="1" ref="C205" ca="1">_xlfn.XLOOKUP(C$1,INDIRECT($A206&amp;"_year"),INDIRECT($A206&amp;"_tillage"))</f>
        <v>light cultivation</v>
      </c>
      <c r="D205" s="4" t="str" cm="1">
        <f t="array" aca="1" ref="D205" ca="1">_xlfn.XLOOKUP(D$1,INDIRECT($A206&amp;"_year"),INDIRECT($A206&amp;"_tillage"))</f>
        <v>disc stale seedbed, subsoil</v>
      </c>
      <c r="E205" s="4" t="str" cm="1">
        <f t="array" aca="1" ref="E205" ca="1">_xlfn.XLOOKUP(E$1,INDIRECT($A206&amp;"_year"),INDIRECT($A206&amp;"_tillage"))</f>
        <v>light cultivation</v>
      </c>
      <c r="F205" s="4" t="str" cm="1">
        <f t="array" aca="1" ref="F205" ca="1">_xlfn.XLOOKUP(F$1,INDIRECT($A206&amp;"_year"),INDIRECT($A206&amp;"_tillage"))</f>
        <v>light cultivation</v>
      </c>
      <c r="G205" s="4" t="str" cm="1">
        <f t="array" aca="1" ref="G205" ca="1">_xlfn.XLOOKUP(G$1,INDIRECT($A206&amp;"_year"),INDIRECT($A206&amp;"_tillage"))</f>
        <v>direct drill the OSR</v>
      </c>
      <c r="H205" s="4" t="str" cm="1">
        <f t="array" aca="1" ref="H205" ca="1">_xlfn.XLOOKUP(H$1,INDIRECT($A206&amp;"_year"),INDIRECT($A206&amp;"_tillage"))</f>
        <v>disc stale seedbed 50mm Sep. Roll if poss after end of 1st stale seedbed (i.e. not another disc as in our standard assumptions).
Then inversion plough 25cm, followed by roller harrow, then direct drill.</v>
      </c>
    </row>
    <row r="206" spans="1:10" x14ac:dyDescent="0.2">
      <c r="A206" s="5" t="s">
        <v>27</v>
      </c>
      <c r="B206" s="5" t="s">
        <v>4</v>
      </c>
      <c r="C206" s="5" t="str">
        <f ca="1">IF(OR(ISNUMBER(SEARCH("plough",C205)),ISNUMBER(SEARCH("mouldboard",C205))),"inversion",
IF(OR(ISNUMBER(SEARCH("disc",C205)),ISNUMBER(SEARCH("light",C205)),,ISNUMBER(SEARCH("minimum",C205))),"light",
IF(OR(ISNUMBER(SEARCH("subsoil",C205)),ISNUMBER(SEARCH("sub-soil",C205))),"subsoil",
"none"
)))</f>
        <v>light</v>
      </c>
      <c r="D206" s="267" t="str">
        <f t="shared" ref="D206:H206" ca="1" si="161">IF(OR(ISNUMBER(SEARCH("plough",D205)),ISNUMBER(SEARCH("mouldboard",D205))),"inversion",
IF(OR(ISNUMBER(SEARCH("disc",D205)),ISNUMBER(SEARCH("light",D205)),,ISNUMBER(SEARCH("minimum",D205))),"light",
IF(OR(ISNUMBER(SEARCH("subsoil",D205)),ISNUMBER(SEARCH("sub-soil",D205))),"subsoil",
"none"
)))</f>
        <v>light</v>
      </c>
      <c r="E206" s="5" t="str">
        <f t="shared" ca="1" si="161"/>
        <v>light</v>
      </c>
      <c r="F206" s="5" t="str">
        <f t="shared" ca="1" si="161"/>
        <v>light</v>
      </c>
      <c r="G206" s="5" t="str">
        <f t="shared" ca="1" si="161"/>
        <v>none</v>
      </c>
      <c r="H206" s="5" t="str">
        <f t="shared" ca="1" si="161"/>
        <v>inversion</v>
      </c>
    </row>
    <row r="207" spans="1:10" x14ac:dyDescent="0.2">
      <c r="C207" s="4" cm="1">
        <f t="array" aca="1" ref="C207" ca="1">_xlfn.XLOOKUP(C$1,INDIRECT($A208&amp;"_year"),INDIRECT($A208&amp;"_totalgly"))</f>
        <v>6.3</v>
      </c>
      <c r="D207" s="4" cm="1">
        <f t="array" aca="1" ref="D207" ca="1">_xlfn.XLOOKUP(D$1,INDIRECT($A208&amp;"_year"),INDIRECT($A208&amp;"_totalgly"))</f>
        <v>11.3</v>
      </c>
      <c r="E207" s="4" cm="1">
        <f t="array" aca="1" ref="E207" ca="1">_xlfn.XLOOKUP(E$1,INDIRECT($A208&amp;"_year"),INDIRECT($A208&amp;"_totalgly"))</f>
        <v>6.3</v>
      </c>
      <c r="F207" s="4" cm="1">
        <f t="array" aca="1" ref="F207" ca="1">_xlfn.XLOOKUP(F$1,INDIRECT($A208&amp;"_year"),INDIRECT($A208&amp;"_totalgly"))</f>
        <v>6.3</v>
      </c>
      <c r="G207" s="4" cm="1">
        <f t="array" aca="1" ref="G207" ca="1">_xlfn.XLOOKUP(G$1,INDIRECT($A208&amp;"_year"),INDIRECT($A208&amp;"_totalgly"))</f>
        <v>0</v>
      </c>
      <c r="H207" s="4" cm="1">
        <f t="array" aca="1" ref="H207" ca="1">_xlfn.XLOOKUP(H$1,INDIRECT($A208&amp;"_year"),INDIRECT($A208&amp;"_totalgly"))</f>
        <v>6.3</v>
      </c>
    </row>
    <row r="208" spans="1:10" x14ac:dyDescent="0.2">
      <c r="A208" s="5" t="s">
        <v>27</v>
      </c>
      <c r="B208" s="5" t="s">
        <v>5</v>
      </c>
      <c r="C208" s="5" t="str">
        <f ca="1">IF(C207&gt;0, "yes","no")</f>
        <v>yes</v>
      </c>
      <c r="D208" s="5" t="str">
        <f t="shared" ref="D208:H208" ca="1" si="162">IF(D207&gt;0, "yes","no")</f>
        <v>yes</v>
      </c>
      <c r="E208" s="5" t="str">
        <f t="shared" ca="1" si="162"/>
        <v>yes</v>
      </c>
      <c r="F208" s="5" t="str">
        <f t="shared" ca="1" si="162"/>
        <v>yes</v>
      </c>
      <c r="G208" s="5" t="str">
        <f t="shared" ca="1" si="162"/>
        <v>no</v>
      </c>
      <c r="H208" s="5" t="str">
        <f t="shared" ca="1" si="162"/>
        <v>yes</v>
      </c>
    </row>
    <row r="209" spans="1:10" x14ac:dyDescent="0.2">
      <c r="C209" s="4" cm="1">
        <f t="array" aca="1" ref="C209" ca="1">_xlfn.XLOOKUP(C$1,INDIRECT($A210&amp;"_year"),INDIRECT($A210&amp;"_numberautumngly"))</f>
        <v>2</v>
      </c>
      <c r="D209" s="4" cm="1">
        <f t="array" aca="1" ref="D209" ca="1">_xlfn.XLOOKUP(D$1,INDIRECT($A210&amp;"_year"),INDIRECT($A210&amp;"_numberautumngly"))</f>
        <v>3</v>
      </c>
      <c r="E209" s="4" cm="1">
        <f t="array" aca="1" ref="E209" ca="1">_xlfn.XLOOKUP(E$1,INDIRECT($A210&amp;"_year"),INDIRECT($A210&amp;"_numberautumngly"))</f>
        <v>2</v>
      </c>
      <c r="F209" s="4" cm="1">
        <f t="array" aca="1" ref="F209" ca="1">_xlfn.XLOOKUP(F$1,INDIRECT($A210&amp;"_year"),INDIRECT($A210&amp;"_numberautumngly"))</f>
        <v>2</v>
      </c>
      <c r="G209" s="4" cm="1">
        <f t="array" aca="1" ref="G209" ca="1">_xlfn.XLOOKUP(G$1,INDIRECT($A210&amp;"_year"),INDIRECT($A210&amp;"_numberautumngly"))</f>
        <v>0</v>
      </c>
      <c r="H209" s="4" cm="1">
        <f t="array" aca="1" ref="H209" ca="1">_xlfn.XLOOKUP(H$1,INDIRECT($A210&amp;"_year"),INDIRECT($A210&amp;"_numberautumngly"))</f>
        <v>2</v>
      </c>
    </row>
    <row r="210" spans="1:10" x14ac:dyDescent="0.2">
      <c r="A210" s="5" t="s">
        <v>27</v>
      </c>
      <c r="B210" s="5" t="s">
        <v>6</v>
      </c>
      <c r="C210" s="5" t="str">
        <f ca="1">IF(C209&gt;1, "yes", "no")</f>
        <v>yes</v>
      </c>
      <c r="D210" s="5" t="str">
        <f t="shared" ref="D210:H210" ca="1" si="163">IF(D209&gt;1, "yes", "no")</f>
        <v>yes</v>
      </c>
      <c r="E210" s="5" t="str">
        <f t="shared" ca="1" si="163"/>
        <v>yes</v>
      </c>
      <c r="F210" s="5" t="str">
        <f t="shared" ca="1" si="163"/>
        <v>yes</v>
      </c>
      <c r="G210" s="5" t="str">
        <f t="shared" ca="1" si="163"/>
        <v>no</v>
      </c>
      <c r="H210" s="5" t="str">
        <f t="shared" ca="1" si="163"/>
        <v>yes</v>
      </c>
    </row>
    <row r="211" spans="1:10" x14ac:dyDescent="0.2">
      <c r="A211" s="5" t="s">
        <v>27</v>
      </c>
      <c r="B211" s="5" t="s">
        <v>7</v>
      </c>
      <c r="C211" s="5" t="str">
        <f ca="1">IF(C209&gt;2, "yes", "no")</f>
        <v>no</v>
      </c>
      <c r="D211" s="5" t="str">
        <f t="shared" ref="D211:H211" ca="1" si="164">IF(D209&gt;2, "yes", "no")</f>
        <v>yes</v>
      </c>
      <c r="E211" s="5" t="str">
        <f t="shared" ca="1" si="164"/>
        <v>no</v>
      </c>
      <c r="F211" s="5" t="str">
        <f t="shared" ca="1" si="164"/>
        <v>no</v>
      </c>
      <c r="G211" s="5" t="str">
        <f t="shared" ca="1" si="164"/>
        <v>no</v>
      </c>
      <c r="H211" s="5" t="str">
        <f t="shared" ca="1" si="164"/>
        <v>no</v>
      </c>
    </row>
    <row r="212" spans="1:10" x14ac:dyDescent="0.2">
      <c r="A212" s="5" t="s">
        <v>27</v>
      </c>
      <c r="B212" s="5" t="s">
        <v>8</v>
      </c>
      <c r="C212" s="5" t="str">
        <f ca="1">IF(C209&gt;3, "yes", "no")</f>
        <v>no</v>
      </c>
      <c r="D212" s="5" t="str">
        <f t="shared" ref="D212:H212" ca="1" si="165">IF(D209&gt;3, "yes", "no")</f>
        <v>no</v>
      </c>
      <c r="E212" s="5" t="str">
        <f t="shared" ca="1" si="165"/>
        <v>no</v>
      </c>
      <c r="F212" s="5" t="str">
        <f t="shared" ca="1" si="165"/>
        <v>no</v>
      </c>
      <c r="G212" s="5" t="str">
        <f t="shared" ca="1" si="165"/>
        <v>no</v>
      </c>
      <c r="H212" s="5" t="str">
        <f t="shared" ca="1" si="165"/>
        <v>no</v>
      </c>
    </row>
    <row r="213" spans="1:10" x14ac:dyDescent="0.2">
      <c r="C213" s="4" cm="1">
        <f t="array" aca="1" ref="C213" ca="1">_xlfn.XLOOKUP(C$1,INDIRECT($A214&amp;"_year"),INDIRECT($A214&amp;"_numbBGactives"))</f>
        <v>3</v>
      </c>
      <c r="D213" s="4" cm="1">
        <f t="array" aca="1" ref="D213" ca="1">_xlfn.XLOOKUP(D$1,INDIRECT($A214&amp;"_year"),INDIRECT($A214&amp;"_numbBGactives"))</f>
        <v>2</v>
      </c>
      <c r="E213" s="4" cm="1">
        <f t="array" aca="1" ref="E213" ca="1">_xlfn.XLOOKUP(E$1,INDIRECT($A214&amp;"_year"),INDIRECT($A214&amp;"_numbBGactives"))</f>
        <v>3</v>
      </c>
      <c r="F213" s="4" cm="1">
        <f t="array" aca="1" ref="F213" ca="1">_xlfn.XLOOKUP(F$1,INDIRECT($A214&amp;"_year"),INDIRECT($A214&amp;"_numbBGactives"))</f>
        <v>4</v>
      </c>
      <c r="G213" s="4" cm="1">
        <f t="array" aca="1" ref="G213" ca="1">_xlfn.XLOOKUP(G$1,INDIRECT($A214&amp;"_year"),INDIRECT($A214&amp;"_numbBGactives"))</f>
        <v>2</v>
      </c>
      <c r="H213" s="4" cm="1">
        <f t="array" aca="1" ref="H213" ca="1">_xlfn.XLOOKUP(H$1,INDIRECT($A214&amp;"_year"),INDIRECT($A214&amp;"_numbBGactives"))</f>
        <v>3</v>
      </c>
    </row>
    <row r="214" spans="1:10" x14ac:dyDescent="0.2">
      <c r="A214" s="5" t="s">
        <v>27</v>
      </c>
      <c r="B214" s="5" t="s">
        <v>9</v>
      </c>
      <c r="C214" s="5" t="str">
        <f ca="1">IF(C213&gt;0, "yes","no")</f>
        <v>yes</v>
      </c>
      <c r="D214" s="5" t="str">
        <f t="shared" ref="D214" ca="1" si="166">IF(D213&gt;0, "yes","no")</f>
        <v>yes</v>
      </c>
      <c r="E214" s="5" t="str">
        <f t="shared" ref="E214" ca="1" si="167">IF(E213&gt;0, "yes","no")</f>
        <v>yes</v>
      </c>
      <c r="F214" s="5" t="str">
        <f t="shared" ref="F214" ca="1" si="168">IF(F213&gt;0, "yes","no")</f>
        <v>yes</v>
      </c>
      <c r="G214" s="5" t="str">
        <f t="shared" ref="G214" ca="1" si="169">IF(G213&gt;0, "yes","no")</f>
        <v>yes</v>
      </c>
      <c r="H214" s="5" t="str">
        <f t="shared" ref="H214" ca="1" si="170">IF(H213&gt;0, "yes","no")</f>
        <v>yes</v>
      </c>
    </row>
    <row r="215" spans="1:10" x14ac:dyDescent="0.2">
      <c r="A215" s="5" t="s">
        <v>27</v>
      </c>
      <c r="B215" s="5" t="s">
        <v>10</v>
      </c>
      <c r="C215" s="5" t="str">
        <f ca="1">IF(C213&gt;1, "yes","no")</f>
        <v>yes</v>
      </c>
      <c r="D215" s="5" t="str">
        <f t="shared" ref="D215:H215" ca="1" si="171">IF(D213&gt;1, "yes","no")</f>
        <v>yes</v>
      </c>
      <c r="E215" s="5" t="str">
        <f t="shared" ca="1" si="171"/>
        <v>yes</v>
      </c>
      <c r="F215" s="5" t="str">
        <f t="shared" ca="1" si="171"/>
        <v>yes</v>
      </c>
      <c r="G215" s="5" t="str">
        <f t="shared" ca="1" si="171"/>
        <v>yes</v>
      </c>
      <c r="H215" s="5" t="str">
        <f t="shared" ca="1" si="171"/>
        <v>yes</v>
      </c>
    </row>
    <row r="216" spans="1:10" x14ac:dyDescent="0.2">
      <c r="A216" s="5" t="s">
        <v>27</v>
      </c>
      <c r="B216" s="5" t="s">
        <v>11</v>
      </c>
      <c r="C216" s="5" t="str">
        <f ca="1">IF(C213&gt;2, "yes","no")</f>
        <v>yes</v>
      </c>
      <c r="D216" s="5" t="str">
        <f t="shared" ref="D216:H216" ca="1" si="172">IF(D213&gt;2, "yes","no")</f>
        <v>no</v>
      </c>
      <c r="E216" s="5" t="str">
        <f t="shared" ca="1" si="172"/>
        <v>yes</v>
      </c>
      <c r="F216" s="5" t="str">
        <f t="shared" ca="1" si="172"/>
        <v>yes</v>
      </c>
      <c r="G216" s="5" t="str">
        <f t="shared" ca="1" si="172"/>
        <v>no</v>
      </c>
      <c r="H216" s="5" t="str">
        <f t="shared" ca="1" si="172"/>
        <v>yes</v>
      </c>
    </row>
    <row r="217" spans="1:10" x14ac:dyDescent="0.2">
      <c r="A217" s="5" t="s">
        <v>27</v>
      </c>
      <c r="B217" s="5" t="s">
        <v>12</v>
      </c>
      <c r="C217" s="5" t="str">
        <f ca="1">IF(C213&gt;3, "yes","no")</f>
        <v>no</v>
      </c>
      <c r="D217" s="5" t="str">
        <f t="shared" ref="D217:H217" ca="1" si="173">IF(D213&gt;3, "yes","no")</f>
        <v>no</v>
      </c>
      <c r="E217" s="5" t="str">
        <f t="shared" ca="1" si="173"/>
        <v>no</v>
      </c>
      <c r="F217" s="5" t="str">
        <f t="shared" ca="1" si="173"/>
        <v>yes</v>
      </c>
      <c r="G217" s="5" t="str">
        <f t="shared" ca="1" si="173"/>
        <v>no</v>
      </c>
      <c r="H217" s="5" t="str">
        <f t="shared" ca="1" si="173"/>
        <v>no</v>
      </c>
    </row>
    <row r="218" spans="1:10" x14ac:dyDescent="0.2">
      <c r="A218" s="5" t="s">
        <v>27</v>
      </c>
      <c r="B218" s="5" t="s">
        <v>13</v>
      </c>
      <c r="C218" s="5" t="str">
        <f ca="1">IF(C213&gt;4, "yes","no")</f>
        <v>no</v>
      </c>
      <c r="D218" s="5" t="str">
        <f t="shared" ref="D218:H218" ca="1" si="174">IF(D213&gt;4, "yes","no")</f>
        <v>no</v>
      </c>
      <c r="E218" s="5" t="str">
        <f t="shared" ca="1" si="174"/>
        <v>no</v>
      </c>
      <c r="F218" s="5" t="str">
        <f t="shared" ca="1" si="174"/>
        <v>no</v>
      </c>
      <c r="G218" s="5" t="str">
        <f t="shared" ca="1" si="174"/>
        <v>no</v>
      </c>
      <c r="H218" s="5" t="str">
        <f t="shared" ca="1" si="174"/>
        <v>no</v>
      </c>
    </row>
    <row r="219" spans="1:10" x14ac:dyDescent="0.2">
      <c r="A219" s="5" t="s">
        <v>27</v>
      </c>
      <c r="B219" s="5" t="s">
        <v>14</v>
      </c>
      <c r="C219" s="5" t="str">
        <f ca="1">IF(OR(C202="fallow",C202="ley"),"no","yes")</f>
        <v>yes</v>
      </c>
      <c r="D219" s="5" t="str">
        <f t="shared" ref="D219:H219" ca="1" si="175">IF(OR(D202="fallow",D202="ley"),"no","yes")</f>
        <v>yes</v>
      </c>
      <c r="E219" s="5" t="str">
        <f t="shared" ca="1" si="175"/>
        <v>yes</v>
      </c>
      <c r="F219" s="5" t="str">
        <f t="shared" ca="1" si="175"/>
        <v>yes</v>
      </c>
      <c r="G219" s="5" t="str">
        <f t="shared" ca="1" si="175"/>
        <v>yes</v>
      </c>
      <c r="H219" s="5" t="str">
        <f t="shared" ca="1" si="175"/>
        <v>yes</v>
      </c>
    </row>
    <row r="220" spans="1:10" x14ac:dyDescent="0.2">
      <c r="C220" s="4" cm="1">
        <f t="array" aca="1" ref="C220" ca="1">_xlfn.XLOOKUP(C$1,INDIRECT($A221&amp;"_year"),INDIRECT($A221&amp;"_fert"))</f>
        <v>240</v>
      </c>
      <c r="D220" s="4" cm="1">
        <f t="array" aca="1" ref="D220" ca="1">_xlfn.XLOOKUP(D$1,INDIRECT($A221&amp;"_year"),INDIRECT($A221&amp;"_fert"))</f>
        <v>0</v>
      </c>
      <c r="E220" s="4" cm="1">
        <f t="array" aca="1" ref="E220" ca="1">_xlfn.XLOOKUP(E$1,INDIRECT($A221&amp;"_year"),INDIRECT($A221&amp;"_fert"))</f>
        <v>240</v>
      </c>
      <c r="F220" s="4" cm="1">
        <f t="array" aca="1" ref="F220" ca="1">_xlfn.XLOOKUP(F$1,INDIRECT($A221&amp;"_year"),INDIRECT($A221&amp;"_fert"))</f>
        <v>200</v>
      </c>
      <c r="G220" s="4" cm="1">
        <f t="array" aca="1" ref="G220" ca="1">_xlfn.XLOOKUP(G$1,INDIRECT($A221&amp;"_year"),INDIRECT($A221&amp;"_fert"))</f>
        <v>180</v>
      </c>
      <c r="H220" s="4" cm="1">
        <f t="array" aca="1" ref="H220" ca="1">_xlfn.XLOOKUP(H$1,INDIRECT($A221&amp;"_year"),INDIRECT($A221&amp;"_fert"))</f>
        <v>240</v>
      </c>
    </row>
    <row r="221" spans="1:10" x14ac:dyDescent="0.2">
      <c r="A221" s="5" t="s">
        <v>27</v>
      </c>
      <c r="B221" s="5" t="s">
        <v>15</v>
      </c>
      <c r="C221" s="5" t="str">
        <f ca="1">IF(C220=0,"no","yes")</f>
        <v>yes</v>
      </c>
      <c r="D221" s="5" t="str">
        <f t="shared" ref="D221:H221" ca="1" si="176">IF(D220=0,"no","yes")</f>
        <v>no</v>
      </c>
      <c r="E221" s="5" t="str">
        <f t="shared" ca="1" si="176"/>
        <v>yes</v>
      </c>
      <c r="F221" s="5" t="str">
        <f t="shared" ca="1" si="176"/>
        <v>yes</v>
      </c>
      <c r="G221" s="5" t="str">
        <f t="shared" ca="1" si="176"/>
        <v>yes</v>
      </c>
      <c r="H221" s="5" t="str">
        <f t="shared" ca="1" si="176"/>
        <v>yes</v>
      </c>
    </row>
    <row r="222" spans="1:10" x14ac:dyDescent="0.2">
      <c r="A222" s="3"/>
      <c r="B222" s="3"/>
      <c r="C222" s="3"/>
      <c r="D222" s="3"/>
      <c r="E222" s="3"/>
      <c r="F222" s="3"/>
      <c r="G222" s="3"/>
      <c r="H222" s="3"/>
    </row>
    <row r="223" spans="1:10" x14ac:dyDescent="0.2">
      <c r="A223" s="2"/>
      <c r="B223" s="2"/>
      <c r="C223" s="4" t="str" cm="1">
        <f t="array" aca="1" ref="C223" ca="1">_xlfn.XLOOKUP(C$1,INDIRECT($A224&amp;"_year"),INDIRECT($A224&amp;"_crop"))</f>
        <v>winter wheat</v>
      </c>
      <c r="D223" s="4" t="str" cm="1">
        <f t="array" aca="1" ref="D223" ca="1">_xlfn.XLOOKUP(D$1,INDIRECT($A224&amp;"_year"),INDIRECT($A224&amp;"_crop"))</f>
        <v>winter barley</v>
      </c>
      <c r="E223" s="4" t="str" cm="1">
        <f t="array" aca="1" ref="E223" ca="1">_xlfn.XLOOKUP(E$1,INDIRECT($A224&amp;"_year"),INDIRECT($A224&amp;"_crop"))</f>
        <v>winter OSR</v>
      </c>
      <c r="F223" s="4" t="str" cm="1">
        <f t="array" aca="1" ref="F223" ca="1">_xlfn.XLOOKUP(F$1,INDIRECT($A224&amp;"_year"),INDIRECT($A224&amp;"_crop"))</f>
        <v>winter wheat</v>
      </c>
      <c r="G223" s="4" t="str" cm="1">
        <f t="array" aca="1" ref="G223" ca="1">_xlfn.XLOOKUP(G$1,INDIRECT($A224&amp;"_year"),INDIRECT($A224&amp;"_crop"))</f>
        <v>spring beans</v>
      </c>
      <c r="H223" s="4" t="str" cm="1">
        <f t="array" aca="1" ref="H223" ca="1">_xlfn.XLOOKUP(H$1,INDIRECT($A224&amp;"_year"),INDIRECT($A224&amp;"_crop"))</f>
        <v>winter wheat</v>
      </c>
      <c r="J223" s="1"/>
    </row>
    <row r="224" spans="1:10" x14ac:dyDescent="0.2">
      <c r="A224" s="5" t="s">
        <v>28</v>
      </c>
      <c r="B224" s="5" t="s">
        <v>1</v>
      </c>
      <c r="C224" s="5" t="str">
        <f t="shared" ref="C224:H224" ca="1" si="177">IF(ISNUMBER(SEARCH("wheat",C223)),"wheat",
IF(ISNUMBER(SEARCH("oats",C223)),"oats",
IF(ISNUMBER(SEARCH("barley",C223)),"barley",
IF(ISNUMBER(SEARCH("beans",C223)),"beans",
IF(ISNUMBER(SEARCH("peas",C223)),"peas",
IF(ISNUMBER(SEARCH("maize",C223)),"maize",
IF(ISNUMBER(SEARCH("linseed",C223)),"linseed",
IF(ISNUMBER(SEARCH("osr",C223)),"osr",
IF(ISNUMBER(SEARCH("beet",C223)),"sugarbeet",
IF(ISNUMBER(SEARCH("fallow",C223)),"fallow",
))))))))))</f>
        <v>wheat</v>
      </c>
      <c r="D224" s="5" t="str">
        <f t="shared" ca="1" si="177"/>
        <v>barley</v>
      </c>
      <c r="E224" s="5" t="str">
        <f t="shared" ca="1" si="177"/>
        <v>osr</v>
      </c>
      <c r="F224" s="5" t="str">
        <f t="shared" ca="1" si="177"/>
        <v>wheat</v>
      </c>
      <c r="G224" s="5" t="str">
        <f t="shared" ca="1" si="177"/>
        <v>beans</v>
      </c>
      <c r="H224" s="5" t="str">
        <f t="shared" ca="1" si="177"/>
        <v>wheat</v>
      </c>
    </row>
    <row r="225" spans="1:8" x14ac:dyDescent="0.2">
      <c r="C225" s="4" t="str" cm="1">
        <f t="array" aca="1" ref="C225" ca="1">_xlfn.XLOOKUP(C$1,INDIRECT($A226&amp;"_year"),INDIRECT($A226&amp;"_drillmonth"))</f>
        <v>end September / early Oct</v>
      </c>
      <c r="D225" s="4" t="str" cm="1">
        <f t="array" aca="1" ref="D225" ca="1">_xlfn.XLOOKUP(D$1,INDIRECT($A226&amp;"_year"),INDIRECT($A226&amp;"_drillmonth"))</f>
        <v>end September</v>
      </c>
      <c r="E225" s="4" t="str" cm="1">
        <f t="array" aca="1" ref="E225" ca="1">_xlfn.XLOOKUP(E$1,INDIRECT($A226&amp;"_year"),INDIRECT($A226&amp;"_drillmonth"))</f>
        <v>August</v>
      </c>
      <c r="F225" s="4" t="str" cm="1">
        <f t="array" aca="1" ref="F225" ca="1">_xlfn.XLOOKUP(F$1,INDIRECT($A226&amp;"_year"),INDIRECT($A226&amp;"_drillmonth"))</f>
        <v>end September / early Oct</v>
      </c>
      <c r="G225" s="4" t="str" cm="1">
        <f t="array" aca="1" ref="G225" ca="1">_xlfn.XLOOKUP(G$1,INDIRECT($A226&amp;"_year"),INDIRECT($A226&amp;"_drillmonth"))</f>
        <v>mid March</v>
      </c>
      <c r="H225" s="4" t="str" cm="1">
        <f t="array" aca="1" ref="H225" ca="1">_xlfn.XLOOKUP(H$1,INDIRECT($A226&amp;"_year"),INDIRECT($A226&amp;"_drillmonth"))</f>
        <v>end September / early Oct</v>
      </c>
    </row>
    <row r="226" spans="1:8" x14ac:dyDescent="0.2">
      <c r="A226" s="5" t="s">
        <v>28</v>
      </c>
      <c r="B226" s="5" t="s">
        <v>3</v>
      </c>
      <c r="C226" s="5" t="str">
        <f ca="1">IF(OR( ISNUMBER(SEARCH("Aug",C225)),  ISNUMBER(SEARCH("Sep",C225)),  ISNUMBER(SEARCH("Oct",C225)),  ISNUMBER(SEARCH("Nov",C225)) ), "autumn","spring")</f>
        <v>autumn</v>
      </c>
      <c r="D226" s="5" t="str">
        <f t="shared" ref="D226:H226" ca="1" si="178">IF(OR( ISNUMBER(SEARCH("Aug",D225)),  ISNUMBER(SEARCH("Sep",D225)),  ISNUMBER(SEARCH("Oct",D225)),  ISNUMBER(SEARCH("Nov",D225)) ), "autumn","spring")</f>
        <v>autumn</v>
      </c>
      <c r="E226" s="5" t="str">
        <f t="shared" ca="1" si="178"/>
        <v>autumn</v>
      </c>
      <c r="F226" s="5" t="str">
        <f t="shared" ca="1" si="178"/>
        <v>autumn</v>
      </c>
      <c r="G226" s="5" t="str">
        <f t="shared" ca="1" si="178"/>
        <v>spring</v>
      </c>
      <c r="H226" s="5" t="str">
        <f t="shared" ca="1" si="178"/>
        <v>autumn</v>
      </c>
    </row>
    <row r="227" spans="1:8" x14ac:dyDescent="0.2">
      <c r="C227" s="4" t="str" cm="1">
        <f t="array" aca="1" ref="C227" ca="1">_xlfn.XLOOKUP(C$1,INDIRECT($A228&amp;"_year"),INDIRECT($A228&amp;"_tillage"))</f>
        <v>light cultivation</v>
      </c>
      <c r="D227" s="4" t="str" cm="1">
        <f t="array" aca="1" ref="D227" ca="1">_xlfn.XLOOKUP(D$1,INDIRECT($A228&amp;"_year"),INDIRECT($A228&amp;"_tillage"))</f>
        <v>light cultivation</v>
      </c>
      <c r="E227" s="4" t="str" cm="1">
        <f t="array" aca="1" ref="E227" ca="1">_xlfn.XLOOKUP(E$1,INDIRECT($A228&amp;"_year"),INDIRECT($A228&amp;"_tillage"))</f>
        <v>subsoil</v>
      </c>
      <c r="F227" s="4" t="str" cm="1">
        <f t="array" aca="1" ref="F227" ca="1">_xlfn.XLOOKUP(F$1,INDIRECT($A228&amp;"_year"),INDIRECT($A228&amp;"_tillage"))</f>
        <v>light cultivation</v>
      </c>
      <c r="G227" s="4" t="str" cm="1">
        <f t="array" aca="1" ref="G227" ca="1">_xlfn.XLOOKUP(G$1,INDIRECT($A228&amp;"_year"),INDIRECT($A228&amp;"_tillage"))</f>
        <v>light cultivation</v>
      </c>
      <c r="H227" s="4" t="str" cm="1">
        <f t="array" aca="1" ref="H227" ca="1">_xlfn.XLOOKUP(H$1,INDIRECT($A228&amp;"_year"),INDIRECT($A228&amp;"_tillage"))</f>
        <v>light cultivation</v>
      </c>
    </row>
    <row r="228" spans="1:8" x14ac:dyDescent="0.2">
      <c r="A228" s="5" t="s">
        <v>28</v>
      </c>
      <c r="B228" s="5" t="s">
        <v>4</v>
      </c>
      <c r="C228" s="5" t="str">
        <f ca="1">IF(OR(ISNUMBER(SEARCH("plough",C227)),ISNUMBER(SEARCH("mouldboard",C227))),"inversion",
IF(OR(ISNUMBER(SEARCH("disc",C227)),ISNUMBER(SEARCH("light",C227)),,ISNUMBER(SEARCH("minimum",C227))),"light",
IF(OR(ISNUMBER(SEARCH("subsoil",C227)),ISNUMBER(SEARCH("sub-soil",C227))),"subsoil",
"none"
)))</f>
        <v>light</v>
      </c>
      <c r="D228" s="5" t="str">
        <f t="shared" ref="D228:H228" ca="1" si="179">IF(OR(ISNUMBER(SEARCH("plough",D227)),ISNUMBER(SEARCH("mouldboard",D227))),"inversion",
IF(OR(ISNUMBER(SEARCH("disc",D227)),ISNUMBER(SEARCH("light",D227)),,ISNUMBER(SEARCH("minimum",D227))),"light",
IF(OR(ISNUMBER(SEARCH("subsoil",D227)),ISNUMBER(SEARCH("sub-soil",D227))),"subsoil",
"none"
)))</f>
        <v>light</v>
      </c>
      <c r="E228" s="5" t="str">
        <f t="shared" ca="1" si="179"/>
        <v>subsoil</v>
      </c>
      <c r="F228" s="5" t="str">
        <f t="shared" ca="1" si="179"/>
        <v>light</v>
      </c>
      <c r="G228" s="5" t="str">
        <f t="shared" ca="1" si="179"/>
        <v>light</v>
      </c>
      <c r="H228" s="5" t="str">
        <f t="shared" ca="1" si="179"/>
        <v>light</v>
      </c>
    </row>
    <row r="229" spans="1:8" x14ac:dyDescent="0.2">
      <c r="C229" s="4" cm="1">
        <f t="array" aca="1" ref="C229" ca="1">_xlfn.XLOOKUP(C$1,INDIRECT($A230&amp;"_year"),INDIRECT($A230&amp;"_totalgly"))</f>
        <v>3.3</v>
      </c>
      <c r="D229" s="4" cm="1">
        <f t="array" aca="1" ref="D229" ca="1">_xlfn.XLOOKUP(D$1,INDIRECT($A230&amp;"_year"),INDIRECT($A230&amp;"_totalgly"))</f>
        <v>3</v>
      </c>
      <c r="E229" s="4" cm="1">
        <f t="array" aca="1" ref="E229" ca="1">_xlfn.XLOOKUP(E$1,INDIRECT($A230&amp;"_year"),INDIRECT($A230&amp;"_totalgly"))</f>
        <v>0</v>
      </c>
      <c r="F229" s="4" cm="1">
        <f t="array" aca="1" ref="F229" ca="1">_xlfn.XLOOKUP(F$1,INDIRECT($A230&amp;"_year"),INDIRECT($A230&amp;"_totalgly"))</f>
        <v>3.3</v>
      </c>
      <c r="G229" s="4" cm="1">
        <f t="array" aca="1" ref="G229" ca="1">_xlfn.XLOOKUP(G$1,INDIRECT($A230&amp;"_year"),INDIRECT($A230&amp;"_totalgly"))</f>
        <v>6</v>
      </c>
      <c r="H229" s="4" cm="1">
        <f t="array" aca="1" ref="H229" ca="1">_xlfn.XLOOKUP(H$1,INDIRECT($A230&amp;"_year"),INDIRECT($A230&amp;"_totalgly"))</f>
        <v>3.3</v>
      </c>
    </row>
    <row r="230" spans="1:8" x14ac:dyDescent="0.2">
      <c r="A230" s="5" t="s">
        <v>28</v>
      </c>
      <c r="B230" s="5" t="s">
        <v>5</v>
      </c>
      <c r="C230" s="5" t="str">
        <f ca="1">IF(C229&gt;0, "yes","no")</f>
        <v>yes</v>
      </c>
      <c r="D230" s="5" t="str">
        <f t="shared" ref="D230:H230" ca="1" si="180">IF(D229&gt;0, "yes","no")</f>
        <v>yes</v>
      </c>
      <c r="E230" s="5" t="str">
        <f t="shared" ca="1" si="180"/>
        <v>no</v>
      </c>
      <c r="F230" s="5" t="str">
        <f t="shared" ca="1" si="180"/>
        <v>yes</v>
      </c>
      <c r="G230" s="5" t="str">
        <f t="shared" ca="1" si="180"/>
        <v>yes</v>
      </c>
      <c r="H230" s="5" t="str">
        <f t="shared" ca="1" si="180"/>
        <v>yes</v>
      </c>
    </row>
    <row r="231" spans="1:8" x14ac:dyDescent="0.2">
      <c r="C231" s="4" cm="1">
        <f t="array" aca="1" ref="C231" ca="1">_xlfn.XLOOKUP(C$1,INDIRECT($A232&amp;"_year"),INDIRECT($A232&amp;"_numberautumngly"))</f>
        <v>1</v>
      </c>
      <c r="D231" s="4" cm="1">
        <f t="array" aca="1" ref="D231" ca="1">_xlfn.XLOOKUP(D$1,INDIRECT($A232&amp;"_year"),INDIRECT($A232&amp;"_numberautumngly"))</f>
        <v>1</v>
      </c>
      <c r="E231" s="4" cm="1">
        <f t="array" aca="1" ref="E231" ca="1">_xlfn.XLOOKUP(E$1,INDIRECT($A232&amp;"_year"),INDIRECT($A232&amp;"_numberautumngly"))</f>
        <v>0</v>
      </c>
      <c r="F231" s="4" cm="1">
        <f t="array" aca="1" ref="F231" ca="1">_xlfn.XLOOKUP(F$1,INDIRECT($A232&amp;"_year"),INDIRECT($A232&amp;"_numberautumngly"))</f>
        <v>1</v>
      </c>
      <c r="G231" s="4" cm="1">
        <f t="array" aca="1" ref="G231" ca="1">_xlfn.XLOOKUP(G$1,INDIRECT($A232&amp;"_year"),INDIRECT($A232&amp;"_numberautumngly"))</f>
        <v>2</v>
      </c>
      <c r="H231" s="4" cm="1">
        <f t="array" aca="1" ref="H231" ca="1">_xlfn.XLOOKUP(H$1,INDIRECT($A232&amp;"_year"),INDIRECT($A232&amp;"_numberautumngly"))</f>
        <v>1</v>
      </c>
    </row>
    <row r="232" spans="1:8" x14ac:dyDescent="0.2">
      <c r="A232" s="5" t="s">
        <v>28</v>
      </c>
      <c r="B232" s="5" t="s">
        <v>6</v>
      </c>
      <c r="C232" s="5" t="str">
        <f ca="1">IF(C231&gt;1, "yes", "no")</f>
        <v>no</v>
      </c>
      <c r="D232" s="5" t="str">
        <f t="shared" ref="D232:H232" ca="1" si="181">IF(D231&gt;1, "yes", "no")</f>
        <v>no</v>
      </c>
      <c r="E232" s="5" t="str">
        <f t="shared" ca="1" si="181"/>
        <v>no</v>
      </c>
      <c r="F232" s="5" t="str">
        <f t="shared" ca="1" si="181"/>
        <v>no</v>
      </c>
      <c r="G232" s="5" t="str">
        <f t="shared" ca="1" si="181"/>
        <v>yes</v>
      </c>
      <c r="H232" s="5" t="str">
        <f t="shared" ca="1" si="181"/>
        <v>no</v>
      </c>
    </row>
    <row r="233" spans="1:8" x14ac:dyDescent="0.2">
      <c r="A233" s="5" t="s">
        <v>28</v>
      </c>
      <c r="B233" s="5" t="s">
        <v>7</v>
      </c>
      <c r="C233" s="5" t="str">
        <f ca="1">IF(C231&gt;2, "yes", "no")</f>
        <v>no</v>
      </c>
      <c r="D233" s="5" t="str">
        <f t="shared" ref="D233:H233" ca="1" si="182">IF(D231&gt;2, "yes", "no")</f>
        <v>no</v>
      </c>
      <c r="E233" s="5" t="str">
        <f t="shared" ca="1" si="182"/>
        <v>no</v>
      </c>
      <c r="F233" s="5" t="str">
        <f t="shared" ca="1" si="182"/>
        <v>no</v>
      </c>
      <c r="G233" s="5" t="str">
        <f t="shared" ca="1" si="182"/>
        <v>no</v>
      </c>
      <c r="H233" s="5" t="str">
        <f t="shared" ca="1" si="182"/>
        <v>no</v>
      </c>
    </row>
    <row r="234" spans="1:8" x14ac:dyDescent="0.2">
      <c r="A234" s="5" t="s">
        <v>28</v>
      </c>
      <c r="B234" s="5" t="s">
        <v>8</v>
      </c>
      <c r="C234" s="5" t="str">
        <f ca="1">IF(C231&gt;3, "yes", "no")</f>
        <v>no</v>
      </c>
      <c r="D234" s="5" t="str">
        <f t="shared" ref="D234:H234" ca="1" si="183">IF(D231&gt;3, "yes", "no")</f>
        <v>no</v>
      </c>
      <c r="E234" s="5" t="str">
        <f t="shared" ca="1" si="183"/>
        <v>no</v>
      </c>
      <c r="F234" s="5" t="str">
        <f t="shared" ca="1" si="183"/>
        <v>no</v>
      </c>
      <c r="G234" s="5" t="str">
        <f t="shared" ca="1" si="183"/>
        <v>no</v>
      </c>
      <c r="H234" s="5" t="str">
        <f t="shared" ca="1" si="183"/>
        <v>no</v>
      </c>
    </row>
    <row r="235" spans="1:8" x14ac:dyDescent="0.2">
      <c r="C235" s="4" cm="1">
        <f t="array" aca="1" ref="C235" ca="1">_xlfn.XLOOKUP(C$1,INDIRECT($A236&amp;"_year"),INDIRECT($A236&amp;"_numbBGactives"))</f>
        <v>4</v>
      </c>
      <c r="D235" s="4" cm="1">
        <f t="array" aca="1" ref="D235" ca="1">_xlfn.XLOOKUP(D$1,INDIRECT($A236&amp;"_year"),INDIRECT($A236&amp;"_numbBGactives"))</f>
        <v>2</v>
      </c>
      <c r="E235" s="4" cm="1">
        <f t="array" aca="1" ref="E235" ca="1">_xlfn.XLOOKUP(E$1,INDIRECT($A236&amp;"_year"),INDIRECT($A236&amp;"_numbBGactives"))</f>
        <v>2</v>
      </c>
      <c r="F235" s="4" cm="1">
        <f t="array" aca="1" ref="F235" ca="1">_xlfn.XLOOKUP(F$1,INDIRECT($A236&amp;"_year"),INDIRECT($A236&amp;"_numbBGactives"))</f>
        <v>4</v>
      </c>
      <c r="G235" s="4" cm="1">
        <f t="array" aca="1" ref="G235" ca="1">_xlfn.XLOOKUP(G$1,INDIRECT($A236&amp;"_year"),INDIRECT($A236&amp;"_numbBGactives"))</f>
        <v>2</v>
      </c>
      <c r="H235" s="4" cm="1">
        <f t="array" aca="1" ref="H235" ca="1">_xlfn.XLOOKUP(H$1,INDIRECT($A236&amp;"_year"),INDIRECT($A236&amp;"_numbBGactives"))</f>
        <v>4</v>
      </c>
    </row>
    <row r="236" spans="1:8" x14ac:dyDescent="0.2">
      <c r="A236" s="5" t="s">
        <v>28</v>
      </c>
      <c r="B236" s="5" t="s">
        <v>9</v>
      </c>
      <c r="C236" s="5" t="str">
        <f ca="1">IF(C235&gt;0, "yes","no")</f>
        <v>yes</v>
      </c>
      <c r="D236" s="5" t="str">
        <f t="shared" ref="D236" ca="1" si="184">IF(D235&gt;0, "yes","no")</f>
        <v>yes</v>
      </c>
      <c r="E236" s="5" t="str">
        <f t="shared" ref="E236" ca="1" si="185">IF(E235&gt;0, "yes","no")</f>
        <v>yes</v>
      </c>
      <c r="F236" s="5" t="str">
        <f t="shared" ref="F236" ca="1" si="186">IF(F235&gt;0, "yes","no")</f>
        <v>yes</v>
      </c>
      <c r="G236" s="5" t="str">
        <f t="shared" ref="G236" ca="1" si="187">IF(G235&gt;0, "yes","no")</f>
        <v>yes</v>
      </c>
      <c r="H236" s="5" t="str">
        <f t="shared" ref="H236" ca="1" si="188">IF(H235&gt;0, "yes","no")</f>
        <v>yes</v>
      </c>
    </row>
    <row r="237" spans="1:8" x14ac:dyDescent="0.2">
      <c r="A237" s="5" t="s">
        <v>28</v>
      </c>
      <c r="B237" s="5" t="s">
        <v>10</v>
      </c>
      <c r="C237" s="5" t="str">
        <f ca="1">IF(C235&gt;1, "yes","no")</f>
        <v>yes</v>
      </c>
      <c r="D237" s="5" t="str">
        <f t="shared" ref="D237:H237" ca="1" si="189">IF(D235&gt;1, "yes","no")</f>
        <v>yes</v>
      </c>
      <c r="E237" s="5" t="str">
        <f t="shared" ca="1" si="189"/>
        <v>yes</v>
      </c>
      <c r="F237" s="5" t="str">
        <f t="shared" ca="1" si="189"/>
        <v>yes</v>
      </c>
      <c r="G237" s="5" t="str">
        <f t="shared" ca="1" si="189"/>
        <v>yes</v>
      </c>
      <c r="H237" s="5" t="str">
        <f t="shared" ca="1" si="189"/>
        <v>yes</v>
      </c>
    </row>
    <row r="238" spans="1:8" x14ac:dyDescent="0.2">
      <c r="A238" s="5" t="s">
        <v>28</v>
      </c>
      <c r="B238" s="5" t="s">
        <v>11</v>
      </c>
      <c r="C238" s="5" t="str">
        <f ca="1">IF(C235&gt;2, "yes","no")</f>
        <v>yes</v>
      </c>
      <c r="D238" s="5" t="str">
        <f t="shared" ref="D238:H238" ca="1" si="190">IF(D235&gt;2, "yes","no")</f>
        <v>no</v>
      </c>
      <c r="E238" s="5" t="str">
        <f t="shared" ca="1" si="190"/>
        <v>no</v>
      </c>
      <c r="F238" s="5" t="str">
        <f t="shared" ca="1" si="190"/>
        <v>yes</v>
      </c>
      <c r="G238" s="5" t="str">
        <f t="shared" ca="1" si="190"/>
        <v>no</v>
      </c>
      <c r="H238" s="5" t="str">
        <f t="shared" ca="1" si="190"/>
        <v>yes</v>
      </c>
    </row>
    <row r="239" spans="1:8" x14ac:dyDescent="0.2">
      <c r="A239" s="5" t="s">
        <v>28</v>
      </c>
      <c r="B239" s="5" t="s">
        <v>12</v>
      </c>
      <c r="C239" s="5" t="str">
        <f ca="1">IF(C235&gt;3, "yes","no")</f>
        <v>yes</v>
      </c>
      <c r="D239" s="5" t="str">
        <f t="shared" ref="D239:H239" ca="1" si="191">IF(D235&gt;3, "yes","no")</f>
        <v>no</v>
      </c>
      <c r="E239" s="5" t="str">
        <f t="shared" ca="1" si="191"/>
        <v>no</v>
      </c>
      <c r="F239" s="5" t="str">
        <f t="shared" ca="1" si="191"/>
        <v>yes</v>
      </c>
      <c r="G239" s="5" t="str">
        <f t="shared" ca="1" si="191"/>
        <v>no</v>
      </c>
      <c r="H239" s="5" t="str">
        <f t="shared" ca="1" si="191"/>
        <v>yes</v>
      </c>
    </row>
    <row r="240" spans="1:8" x14ac:dyDescent="0.2">
      <c r="A240" s="5" t="s">
        <v>28</v>
      </c>
      <c r="B240" s="5" t="s">
        <v>13</v>
      </c>
      <c r="C240" s="5" t="str">
        <f ca="1">IF(C235&gt;4, "yes","no")</f>
        <v>no</v>
      </c>
      <c r="D240" s="5" t="str">
        <f t="shared" ref="D240:H240" ca="1" si="192">IF(D235&gt;4, "yes","no")</f>
        <v>no</v>
      </c>
      <c r="E240" s="5" t="str">
        <f t="shared" ca="1" si="192"/>
        <v>no</v>
      </c>
      <c r="F240" s="5" t="str">
        <f t="shared" ca="1" si="192"/>
        <v>no</v>
      </c>
      <c r="G240" s="5" t="str">
        <f t="shared" ca="1" si="192"/>
        <v>no</v>
      </c>
      <c r="H240" s="5" t="str">
        <f t="shared" ca="1" si="192"/>
        <v>no</v>
      </c>
    </row>
    <row r="241" spans="1:10" x14ac:dyDescent="0.2">
      <c r="A241" s="5" t="s">
        <v>28</v>
      </c>
      <c r="B241" s="5" t="s">
        <v>14</v>
      </c>
      <c r="C241" s="5" t="str">
        <f ca="1">IF(OR(C224="fallow",C224="ley"),"no","yes")</f>
        <v>yes</v>
      </c>
      <c r="D241" s="5" t="str">
        <f t="shared" ref="D241:H241" ca="1" si="193">IF(OR(D224="fallow",D224="ley"),"no","yes")</f>
        <v>yes</v>
      </c>
      <c r="E241" s="5" t="str">
        <f t="shared" ca="1" si="193"/>
        <v>yes</v>
      </c>
      <c r="F241" s="5" t="str">
        <f t="shared" ca="1" si="193"/>
        <v>yes</v>
      </c>
      <c r="G241" s="5" t="str">
        <f t="shared" ca="1" si="193"/>
        <v>yes</v>
      </c>
      <c r="H241" s="5" t="str">
        <f t="shared" ca="1" si="193"/>
        <v>yes</v>
      </c>
    </row>
    <row r="242" spans="1:10" x14ac:dyDescent="0.2">
      <c r="C242" s="4" cm="1">
        <f t="array" aca="1" ref="C242" ca="1">_xlfn.XLOOKUP(C$1,INDIRECT($A243&amp;"_year"),INDIRECT($A243&amp;"_fert"))</f>
        <v>230</v>
      </c>
      <c r="D242" s="4" cm="1">
        <f t="array" aca="1" ref="D242" ca="1">_xlfn.XLOOKUP(D$1,INDIRECT($A243&amp;"_year"),INDIRECT($A243&amp;"_fert"))</f>
        <v>190</v>
      </c>
      <c r="E242" s="4" cm="1">
        <f t="array" aca="1" ref="E242" ca="1">_xlfn.XLOOKUP(E$1,INDIRECT($A243&amp;"_year"),INDIRECT($A243&amp;"_fert"))</f>
        <v>220</v>
      </c>
      <c r="F242" s="4" cm="1">
        <f t="array" aca="1" ref="F242" ca="1">_xlfn.XLOOKUP(F$1,INDIRECT($A243&amp;"_year"),INDIRECT($A243&amp;"_fert"))</f>
        <v>230</v>
      </c>
      <c r="G242" s="4" cm="1">
        <f t="array" aca="1" ref="G242" ca="1">_xlfn.XLOOKUP(G$1,INDIRECT($A243&amp;"_year"),INDIRECT($A243&amp;"_fert"))</f>
        <v>0</v>
      </c>
      <c r="H242" s="4" cm="1">
        <f t="array" aca="1" ref="H242" ca="1">_xlfn.XLOOKUP(H$1,INDIRECT($A243&amp;"_year"),INDIRECT($A243&amp;"_fert"))</f>
        <v>230</v>
      </c>
    </row>
    <row r="243" spans="1:10" x14ac:dyDescent="0.2">
      <c r="A243" s="5" t="s">
        <v>28</v>
      </c>
      <c r="B243" s="5" t="s">
        <v>15</v>
      </c>
      <c r="C243" s="5" t="str">
        <f ca="1">IF(C242=0,"no","yes")</f>
        <v>yes</v>
      </c>
      <c r="D243" s="5" t="str">
        <f t="shared" ref="D243:H243" ca="1" si="194">IF(D242=0,"no","yes")</f>
        <v>yes</v>
      </c>
      <c r="E243" s="5" t="str">
        <f t="shared" ca="1" si="194"/>
        <v>yes</v>
      </c>
      <c r="F243" s="5" t="str">
        <f t="shared" ca="1" si="194"/>
        <v>yes</v>
      </c>
      <c r="G243" s="5" t="str">
        <f t="shared" ca="1" si="194"/>
        <v>no</v>
      </c>
      <c r="H243" s="5" t="str">
        <f t="shared" ca="1" si="194"/>
        <v>yes</v>
      </c>
    </row>
    <row r="244" spans="1:10" x14ac:dyDescent="0.2">
      <c r="A244" s="3"/>
      <c r="B244" s="3"/>
      <c r="C244" s="3"/>
      <c r="D244" s="3"/>
      <c r="E244" s="3"/>
      <c r="F244" s="3"/>
      <c r="G244" s="3"/>
      <c r="H244" s="3"/>
    </row>
    <row r="245" spans="1:10" x14ac:dyDescent="0.2">
      <c r="A245" s="2"/>
      <c r="B245" s="2"/>
      <c r="C245" s="4" t="str" cm="1">
        <f t="array" aca="1" ref="C245" ca="1">_xlfn.XLOOKUP(C$1,INDIRECT($A246&amp;"_year"),INDIRECT($A246&amp;"_crop"))</f>
        <v>winter wheat</v>
      </c>
      <c r="D245" s="4" t="str" cm="1">
        <f t="array" aca="1" ref="D245" ca="1">_xlfn.XLOOKUP(D$1,INDIRECT($A246&amp;"_year"),INDIRECT($A246&amp;"_crop"))</f>
        <v>winter barley</v>
      </c>
      <c r="E245" s="4" t="str" cm="1">
        <f t="array" aca="1" ref="E245" ca="1">_xlfn.XLOOKUP(E$1,INDIRECT($A246&amp;"_year"),INDIRECT($A246&amp;"_crop"))</f>
        <v>winter OSR</v>
      </c>
      <c r="F245" s="4" t="str" cm="1">
        <f t="array" aca="1" ref="F245" ca="1">_xlfn.XLOOKUP(F$1,INDIRECT($A246&amp;"_year"),INDIRECT($A246&amp;"_crop"))</f>
        <v>winter wheat</v>
      </c>
      <c r="G245" s="4" t="str" cm="1">
        <f t="array" aca="1" ref="G245" ca="1">_xlfn.XLOOKUP(G$1,INDIRECT($A246&amp;"_year"),INDIRECT($A246&amp;"_crop"))</f>
        <v>peas</v>
      </c>
      <c r="H245" s="4" t="str" cm="1">
        <f t="array" aca="1" ref="H245" ca="1">_xlfn.XLOOKUP(H$1,INDIRECT($A246&amp;"_year"),INDIRECT($A246&amp;"_crop"))</f>
        <v>winter wheat</v>
      </c>
      <c r="J245" s="1"/>
    </row>
    <row r="246" spans="1:10" x14ac:dyDescent="0.2">
      <c r="A246" s="5" t="s">
        <v>29</v>
      </c>
      <c r="B246" s="5" t="s">
        <v>1</v>
      </c>
      <c r="C246" s="5" t="str">
        <f t="shared" ref="C246:H246" ca="1" si="195">IF(ISNUMBER(SEARCH("wheat",C245)),"wheat",
IF(ISNUMBER(SEARCH("oats",C245)),"oats",
IF(ISNUMBER(SEARCH("barley",C245)),"barley",
IF(ISNUMBER(SEARCH("beans",C245)),"beans",
IF(ISNUMBER(SEARCH("peas",C245)),"peas",
IF(ISNUMBER(SEARCH("maize",C245)),"maize",
IF(ISNUMBER(SEARCH("linseed",C245)),"linseed",
IF(ISNUMBER(SEARCH("osr",C245)),"osr",
IF(ISNUMBER(SEARCH("beet",C245)),"sugarbeet",
IF(ISNUMBER(SEARCH("fallow",C245)),"fallow",
))))))))))</f>
        <v>wheat</v>
      </c>
      <c r="D246" s="5" t="str">
        <f t="shared" ca="1" si="195"/>
        <v>barley</v>
      </c>
      <c r="E246" s="5" t="str">
        <f t="shared" ca="1" si="195"/>
        <v>osr</v>
      </c>
      <c r="F246" s="5" t="str">
        <f t="shared" ca="1" si="195"/>
        <v>wheat</v>
      </c>
      <c r="G246" s="5" t="str">
        <f t="shared" ca="1" si="195"/>
        <v>peas</v>
      </c>
      <c r="H246" s="5" t="str">
        <f t="shared" ca="1" si="195"/>
        <v>wheat</v>
      </c>
    </row>
    <row r="247" spans="1:10" x14ac:dyDescent="0.2">
      <c r="C247" s="4" t="str" cm="1">
        <f t="array" aca="1" ref="C247" ca="1">_xlfn.XLOOKUP(C$1,INDIRECT($A248&amp;"_year"),INDIRECT($A248&amp;"_drillmonth"))</f>
        <v>end September / early Oct</v>
      </c>
      <c r="D247" s="4" t="str" cm="1">
        <f t="array" aca="1" ref="D247" ca="1">_xlfn.XLOOKUP(D$1,INDIRECT($A248&amp;"_year"),INDIRECT($A248&amp;"_drillmonth"))</f>
        <v>end September</v>
      </c>
      <c r="E247" s="4" t="str" cm="1">
        <f t="array" aca="1" ref="E247" ca="1">_xlfn.XLOOKUP(E$1,INDIRECT($A248&amp;"_year"),INDIRECT($A248&amp;"_drillmonth"))</f>
        <v>August</v>
      </c>
      <c r="F247" s="4" t="str" cm="1">
        <f t="array" aca="1" ref="F247" ca="1">_xlfn.XLOOKUP(F$1,INDIRECT($A248&amp;"_year"),INDIRECT($A248&amp;"_drillmonth"))</f>
        <v>end September / early Oct</v>
      </c>
      <c r="G247" s="4" t="str" cm="1">
        <f t="array" aca="1" ref="G247" ca="1">_xlfn.XLOOKUP(G$1,INDIRECT($A248&amp;"_year"),INDIRECT($A248&amp;"_drillmonth"))</f>
        <v>mid-March</v>
      </c>
      <c r="H247" s="4" t="str" cm="1">
        <f t="array" aca="1" ref="H247" ca="1">_xlfn.XLOOKUP(H$1,INDIRECT($A248&amp;"_year"),INDIRECT($A248&amp;"_drillmonth"))</f>
        <v>end September / early Oct</v>
      </c>
    </row>
    <row r="248" spans="1:10" x14ac:dyDescent="0.2">
      <c r="A248" s="5" t="s">
        <v>29</v>
      </c>
      <c r="B248" s="5" t="s">
        <v>3</v>
      </c>
      <c r="C248" s="5" t="str">
        <f ca="1">IF(OR( ISNUMBER(SEARCH("Aug",C247)),  ISNUMBER(SEARCH("Sep",C247)),  ISNUMBER(SEARCH("Oct",C247)),  ISNUMBER(SEARCH("Nov",C247)) ), "autumn","spring")</f>
        <v>autumn</v>
      </c>
      <c r="D248" s="5" t="str">
        <f t="shared" ref="D248:H248" ca="1" si="196">IF(OR( ISNUMBER(SEARCH("Aug",D247)),  ISNUMBER(SEARCH("Sep",D247)),  ISNUMBER(SEARCH("Oct",D247)),  ISNUMBER(SEARCH("Nov",D247)) ), "autumn","spring")</f>
        <v>autumn</v>
      </c>
      <c r="E248" s="5" t="str">
        <f t="shared" ca="1" si="196"/>
        <v>autumn</v>
      </c>
      <c r="F248" s="5" t="str">
        <f t="shared" ca="1" si="196"/>
        <v>autumn</v>
      </c>
      <c r="G248" s="5" t="str">
        <f t="shared" ca="1" si="196"/>
        <v>spring</v>
      </c>
      <c r="H248" s="5" t="str">
        <f t="shared" ca="1" si="196"/>
        <v>autumn</v>
      </c>
    </row>
    <row r="249" spans="1:10" x14ac:dyDescent="0.2">
      <c r="C249" s="4" t="str" cm="1">
        <f t="array" aca="1" ref="C249" ca="1">_xlfn.XLOOKUP(C$1,INDIRECT($A250&amp;"_year"),INDIRECT($A250&amp;"_tillage"))</f>
        <v>light cultivation</v>
      </c>
      <c r="D249" s="4" t="str" cm="1">
        <f t="array" aca="1" ref="D249" ca="1">_xlfn.XLOOKUP(D$1,INDIRECT($A250&amp;"_year"),INDIRECT($A250&amp;"_tillage"))</f>
        <v>light cultivation</v>
      </c>
      <c r="E249" s="4" t="str" cm="1">
        <f t="array" aca="1" ref="E249" ca="1">_xlfn.XLOOKUP(E$1,INDIRECT($A250&amp;"_year"),INDIRECT($A250&amp;"_tillage"))</f>
        <v>subsoil</v>
      </c>
      <c r="F249" s="4" t="str" cm="1">
        <f t="array" aca="1" ref="F249" ca="1">_xlfn.XLOOKUP(F$1,INDIRECT($A250&amp;"_year"),INDIRECT($A250&amp;"_tillage"))</f>
        <v>light cultivation</v>
      </c>
      <c r="G249" s="4" t="str" cm="1">
        <f t="array" aca="1" ref="G249" ca="1">_xlfn.XLOOKUP(G$1,INDIRECT($A250&amp;"_year"),INDIRECT($A250&amp;"_tillage"))</f>
        <v>light cultivation</v>
      </c>
      <c r="H249" s="4" t="str" cm="1">
        <f t="array" aca="1" ref="H249" ca="1">_xlfn.XLOOKUP(H$1,INDIRECT($A250&amp;"_year"),INDIRECT($A250&amp;"_tillage"))</f>
        <v>light cultivation</v>
      </c>
    </row>
    <row r="250" spans="1:10" x14ac:dyDescent="0.2">
      <c r="A250" s="5" t="s">
        <v>29</v>
      </c>
      <c r="B250" s="5" t="s">
        <v>4</v>
      </c>
      <c r="C250" s="5" t="str">
        <f ca="1">IF(OR(ISNUMBER(SEARCH("plough",C249)),ISNUMBER(SEARCH("mouldboard",C249))),"inversion",
IF(OR(ISNUMBER(SEARCH("disc",C249)),ISNUMBER(SEARCH("light",C249)),,ISNUMBER(SEARCH("minimum",C249))),"light",
IF(OR(ISNUMBER(SEARCH("subsoil",C249)),ISNUMBER(SEARCH("sub-soil",C249))),"subsoil",
"none"
)))</f>
        <v>light</v>
      </c>
      <c r="D250" s="5" t="str">
        <f t="shared" ref="D250:H250" ca="1" si="197">IF(OR(ISNUMBER(SEARCH("plough",D249)),ISNUMBER(SEARCH("mouldboard",D249))),"inversion",
IF(OR(ISNUMBER(SEARCH("disc",D249)),ISNUMBER(SEARCH("light",D249)),,ISNUMBER(SEARCH("minimum",D249))),"light",
IF(OR(ISNUMBER(SEARCH("subsoil",D249)),ISNUMBER(SEARCH("sub-soil",D249))),"subsoil",
"none"
)))</f>
        <v>light</v>
      </c>
      <c r="E250" s="5" t="str">
        <f t="shared" ca="1" si="197"/>
        <v>subsoil</v>
      </c>
      <c r="F250" s="5" t="str">
        <f t="shared" ca="1" si="197"/>
        <v>light</v>
      </c>
      <c r="G250" s="5" t="str">
        <f t="shared" ca="1" si="197"/>
        <v>light</v>
      </c>
      <c r="H250" s="5" t="str">
        <f t="shared" ca="1" si="197"/>
        <v>light</v>
      </c>
    </row>
    <row r="251" spans="1:10" x14ac:dyDescent="0.2">
      <c r="C251" s="4" cm="1">
        <f t="array" aca="1" ref="C251" ca="1">_xlfn.XLOOKUP(C$1,INDIRECT($A252&amp;"_year"),INDIRECT($A252&amp;"_totalgly"))</f>
        <v>3.3</v>
      </c>
      <c r="D251" s="4" cm="1">
        <f t="array" aca="1" ref="D251" ca="1">_xlfn.XLOOKUP(D$1,INDIRECT($A252&amp;"_year"),INDIRECT($A252&amp;"_totalgly"))</f>
        <v>3</v>
      </c>
      <c r="E251" s="4" cm="1">
        <f t="array" aca="1" ref="E251" ca="1">_xlfn.XLOOKUP(E$1,INDIRECT($A252&amp;"_year"),INDIRECT($A252&amp;"_totalgly"))</f>
        <v>0</v>
      </c>
      <c r="F251" s="4" cm="1">
        <f t="array" aca="1" ref="F251" ca="1">_xlfn.XLOOKUP(F$1,INDIRECT($A252&amp;"_year"),INDIRECT($A252&amp;"_totalgly"))</f>
        <v>3.3</v>
      </c>
      <c r="G251" s="4" cm="1">
        <f t="array" aca="1" ref="G251" ca="1">_xlfn.XLOOKUP(G$1,INDIRECT($A252&amp;"_year"),INDIRECT($A252&amp;"_totalgly"))</f>
        <v>6</v>
      </c>
      <c r="H251" s="4" cm="1">
        <f t="array" aca="1" ref="H251" ca="1">_xlfn.XLOOKUP(H$1,INDIRECT($A252&amp;"_year"),INDIRECT($A252&amp;"_totalgly"))</f>
        <v>3.3</v>
      </c>
    </row>
    <row r="252" spans="1:10" x14ac:dyDescent="0.2">
      <c r="A252" s="5" t="s">
        <v>29</v>
      </c>
      <c r="B252" s="5" t="s">
        <v>5</v>
      </c>
      <c r="C252" s="5" t="str">
        <f ca="1">IF(C251&gt;0, "yes","no")</f>
        <v>yes</v>
      </c>
      <c r="D252" s="5" t="str">
        <f t="shared" ref="D252:H252" ca="1" si="198">IF(D251&gt;0, "yes","no")</f>
        <v>yes</v>
      </c>
      <c r="E252" s="5" t="str">
        <f t="shared" ca="1" si="198"/>
        <v>no</v>
      </c>
      <c r="F252" s="5" t="str">
        <f t="shared" ca="1" si="198"/>
        <v>yes</v>
      </c>
      <c r="G252" s="5" t="str">
        <f t="shared" ca="1" si="198"/>
        <v>yes</v>
      </c>
      <c r="H252" s="5" t="str">
        <f t="shared" ca="1" si="198"/>
        <v>yes</v>
      </c>
    </row>
    <row r="253" spans="1:10" x14ac:dyDescent="0.2">
      <c r="C253" s="4" cm="1">
        <f t="array" aca="1" ref="C253" ca="1">_xlfn.XLOOKUP(C$1,INDIRECT($A254&amp;"_year"),INDIRECT($A254&amp;"_numberautumngly"))</f>
        <v>1</v>
      </c>
      <c r="D253" s="4" cm="1">
        <f t="array" aca="1" ref="D253" ca="1">_xlfn.XLOOKUP(D$1,INDIRECT($A254&amp;"_year"),INDIRECT($A254&amp;"_numberautumngly"))</f>
        <v>1</v>
      </c>
      <c r="E253" s="4" cm="1">
        <f t="array" aca="1" ref="E253" ca="1">_xlfn.XLOOKUP(E$1,INDIRECT($A254&amp;"_year"),INDIRECT($A254&amp;"_numberautumngly"))</f>
        <v>0</v>
      </c>
      <c r="F253" s="4" cm="1">
        <f t="array" aca="1" ref="F253" ca="1">_xlfn.XLOOKUP(F$1,INDIRECT($A254&amp;"_year"),INDIRECT($A254&amp;"_numberautumngly"))</f>
        <v>1</v>
      </c>
      <c r="G253" s="4" cm="1">
        <f t="array" aca="1" ref="G253" ca="1">_xlfn.XLOOKUP(G$1,INDIRECT($A254&amp;"_year"),INDIRECT($A254&amp;"_numberautumngly"))</f>
        <v>2</v>
      </c>
      <c r="H253" s="4" cm="1">
        <f t="array" aca="1" ref="H253" ca="1">_xlfn.XLOOKUP(H$1,INDIRECT($A254&amp;"_year"),INDIRECT($A254&amp;"_numberautumngly"))</f>
        <v>1</v>
      </c>
    </row>
    <row r="254" spans="1:10" x14ac:dyDescent="0.2">
      <c r="A254" s="5" t="s">
        <v>29</v>
      </c>
      <c r="B254" s="5" t="s">
        <v>6</v>
      </c>
      <c r="C254" s="5" t="str">
        <f ca="1">IF(C253&gt;1, "yes", "no")</f>
        <v>no</v>
      </c>
      <c r="D254" s="5" t="str">
        <f t="shared" ref="D254:H254" ca="1" si="199">IF(D253&gt;1, "yes", "no")</f>
        <v>no</v>
      </c>
      <c r="E254" s="5" t="str">
        <f t="shared" ca="1" si="199"/>
        <v>no</v>
      </c>
      <c r="F254" s="5" t="str">
        <f t="shared" ca="1" si="199"/>
        <v>no</v>
      </c>
      <c r="G254" s="5" t="str">
        <f t="shared" ca="1" si="199"/>
        <v>yes</v>
      </c>
      <c r="H254" s="5" t="str">
        <f t="shared" ca="1" si="199"/>
        <v>no</v>
      </c>
    </row>
    <row r="255" spans="1:10" x14ac:dyDescent="0.2">
      <c r="A255" s="5" t="s">
        <v>29</v>
      </c>
      <c r="B255" s="5" t="s">
        <v>7</v>
      </c>
      <c r="C255" s="5" t="str">
        <f ca="1">IF(C253&gt;2, "yes", "no")</f>
        <v>no</v>
      </c>
      <c r="D255" s="5" t="str">
        <f t="shared" ref="D255:H255" ca="1" si="200">IF(D253&gt;2, "yes", "no")</f>
        <v>no</v>
      </c>
      <c r="E255" s="5" t="str">
        <f t="shared" ca="1" si="200"/>
        <v>no</v>
      </c>
      <c r="F255" s="5" t="str">
        <f t="shared" ca="1" si="200"/>
        <v>no</v>
      </c>
      <c r="G255" s="5" t="str">
        <f t="shared" ca="1" si="200"/>
        <v>no</v>
      </c>
      <c r="H255" s="5" t="str">
        <f t="shared" ca="1" si="200"/>
        <v>no</v>
      </c>
    </row>
    <row r="256" spans="1:10" x14ac:dyDescent="0.2">
      <c r="A256" s="5" t="s">
        <v>29</v>
      </c>
      <c r="B256" s="5" t="s">
        <v>8</v>
      </c>
      <c r="C256" s="5" t="str">
        <f ca="1">IF(C253&gt;3, "yes", "no")</f>
        <v>no</v>
      </c>
      <c r="D256" s="5" t="str">
        <f t="shared" ref="D256:H256" ca="1" si="201">IF(D253&gt;3, "yes", "no")</f>
        <v>no</v>
      </c>
      <c r="E256" s="5" t="str">
        <f t="shared" ca="1" si="201"/>
        <v>no</v>
      </c>
      <c r="F256" s="5" t="str">
        <f t="shared" ca="1" si="201"/>
        <v>no</v>
      </c>
      <c r="G256" s="5" t="str">
        <f t="shared" ca="1" si="201"/>
        <v>no</v>
      </c>
      <c r="H256" s="5" t="str">
        <f t="shared" ca="1" si="201"/>
        <v>no</v>
      </c>
    </row>
    <row r="257" spans="1:10" x14ac:dyDescent="0.2">
      <c r="C257" s="4" cm="1">
        <f t="array" aca="1" ref="C257" ca="1">_xlfn.XLOOKUP(C$1,INDIRECT($A258&amp;"_year"),INDIRECT($A258&amp;"_numbBGactives"))</f>
        <v>4</v>
      </c>
      <c r="D257" s="4" cm="1">
        <f t="array" aca="1" ref="D257" ca="1">_xlfn.XLOOKUP(D$1,INDIRECT($A258&amp;"_year"),INDIRECT($A258&amp;"_numbBGactives"))</f>
        <v>2</v>
      </c>
      <c r="E257" s="4" cm="1">
        <f t="array" aca="1" ref="E257" ca="1">_xlfn.XLOOKUP(E$1,INDIRECT($A258&amp;"_year"),INDIRECT($A258&amp;"_numbBGactives"))</f>
        <v>2</v>
      </c>
      <c r="F257" s="4" cm="1">
        <f t="array" aca="1" ref="F257" ca="1">_xlfn.XLOOKUP(F$1,INDIRECT($A258&amp;"_year"),INDIRECT($A258&amp;"_numbBGactives"))</f>
        <v>4</v>
      </c>
      <c r="G257" s="4" cm="1">
        <f t="array" aca="1" ref="G257" ca="1">_xlfn.XLOOKUP(G$1,INDIRECT($A258&amp;"_year"),INDIRECT($A258&amp;"_numbBGactives"))</f>
        <v>2</v>
      </c>
      <c r="H257" s="4" cm="1">
        <f t="array" aca="1" ref="H257" ca="1">_xlfn.XLOOKUP(H$1,INDIRECT($A258&amp;"_year"),INDIRECT($A258&amp;"_numbBGactives"))</f>
        <v>4</v>
      </c>
    </row>
    <row r="258" spans="1:10" x14ac:dyDescent="0.2">
      <c r="A258" s="5" t="s">
        <v>29</v>
      </c>
      <c r="B258" s="5" t="s">
        <v>9</v>
      </c>
      <c r="C258" s="5" t="str">
        <f ca="1">IF(C257&gt;0, "yes","no")</f>
        <v>yes</v>
      </c>
      <c r="D258" s="5" t="str">
        <f t="shared" ref="D258" ca="1" si="202">IF(D257&gt;0, "yes","no")</f>
        <v>yes</v>
      </c>
      <c r="E258" s="5" t="str">
        <f t="shared" ref="E258" ca="1" si="203">IF(E257&gt;0, "yes","no")</f>
        <v>yes</v>
      </c>
      <c r="F258" s="5" t="str">
        <f t="shared" ref="F258" ca="1" si="204">IF(F257&gt;0, "yes","no")</f>
        <v>yes</v>
      </c>
      <c r="G258" s="5" t="str">
        <f t="shared" ref="G258" ca="1" si="205">IF(G257&gt;0, "yes","no")</f>
        <v>yes</v>
      </c>
      <c r="H258" s="5" t="str">
        <f t="shared" ref="H258" ca="1" si="206">IF(H257&gt;0, "yes","no")</f>
        <v>yes</v>
      </c>
    </row>
    <row r="259" spans="1:10" x14ac:dyDescent="0.2">
      <c r="A259" s="5" t="s">
        <v>29</v>
      </c>
      <c r="B259" s="5" t="s">
        <v>10</v>
      </c>
      <c r="C259" s="5" t="str">
        <f ca="1">IF(C257&gt;1, "yes","no")</f>
        <v>yes</v>
      </c>
      <c r="D259" s="5" t="str">
        <f t="shared" ref="D259:H259" ca="1" si="207">IF(D257&gt;1, "yes","no")</f>
        <v>yes</v>
      </c>
      <c r="E259" s="5" t="str">
        <f t="shared" ca="1" si="207"/>
        <v>yes</v>
      </c>
      <c r="F259" s="5" t="str">
        <f t="shared" ca="1" si="207"/>
        <v>yes</v>
      </c>
      <c r="G259" s="5" t="str">
        <f t="shared" ca="1" si="207"/>
        <v>yes</v>
      </c>
      <c r="H259" s="5" t="str">
        <f t="shared" ca="1" si="207"/>
        <v>yes</v>
      </c>
    </row>
    <row r="260" spans="1:10" x14ac:dyDescent="0.2">
      <c r="A260" s="5" t="s">
        <v>29</v>
      </c>
      <c r="B260" s="5" t="s">
        <v>11</v>
      </c>
      <c r="C260" s="5" t="str">
        <f ca="1">IF(C257&gt;2, "yes","no")</f>
        <v>yes</v>
      </c>
      <c r="D260" s="5" t="str">
        <f t="shared" ref="D260:H260" ca="1" si="208">IF(D257&gt;2, "yes","no")</f>
        <v>no</v>
      </c>
      <c r="E260" s="5" t="str">
        <f t="shared" ca="1" si="208"/>
        <v>no</v>
      </c>
      <c r="F260" s="5" t="str">
        <f t="shared" ca="1" si="208"/>
        <v>yes</v>
      </c>
      <c r="G260" s="5" t="str">
        <f t="shared" ca="1" si="208"/>
        <v>no</v>
      </c>
      <c r="H260" s="5" t="str">
        <f t="shared" ca="1" si="208"/>
        <v>yes</v>
      </c>
    </row>
    <row r="261" spans="1:10" x14ac:dyDescent="0.2">
      <c r="A261" s="5" t="s">
        <v>29</v>
      </c>
      <c r="B261" s="5" t="s">
        <v>12</v>
      </c>
      <c r="C261" s="5" t="str">
        <f ca="1">IF(C257&gt;3, "yes","no")</f>
        <v>yes</v>
      </c>
      <c r="D261" s="5" t="str">
        <f t="shared" ref="D261:H261" ca="1" si="209">IF(D257&gt;3, "yes","no")</f>
        <v>no</v>
      </c>
      <c r="E261" s="5" t="str">
        <f t="shared" ca="1" si="209"/>
        <v>no</v>
      </c>
      <c r="F261" s="5" t="str">
        <f t="shared" ca="1" si="209"/>
        <v>yes</v>
      </c>
      <c r="G261" s="5" t="str">
        <f t="shared" ca="1" si="209"/>
        <v>no</v>
      </c>
      <c r="H261" s="5" t="str">
        <f t="shared" ca="1" si="209"/>
        <v>yes</v>
      </c>
    </row>
    <row r="262" spans="1:10" x14ac:dyDescent="0.2">
      <c r="A262" s="5" t="s">
        <v>29</v>
      </c>
      <c r="B262" s="5" t="s">
        <v>13</v>
      </c>
      <c r="C262" s="5" t="str">
        <f ca="1">IF(C257&gt;4, "yes","no")</f>
        <v>no</v>
      </c>
      <c r="D262" s="5" t="str">
        <f t="shared" ref="D262:H262" ca="1" si="210">IF(D257&gt;4, "yes","no")</f>
        <v>no</v>
      </c>
      <c r="E262" s="5" t="str">
        <f t="shared" ca="1" si="210"/>
        <v>no</v>
      </c>
      <c r="F262" s="5" t="str">
        <f t="shared" ca="1" si="210"/>
        <v>no</v>
      </c>
      <c r="G262" s="5" t="str">
        <f t="shared" ca="1" si="210"/>
        <v>no</v>
      </c>
      <c r="H262" s="5" t="str">
        <f t="shared" ca="1" si="210"/>
        <v>no</v>
      </c>
    </row>
    <row r="263" spans="1:10" x14ac:dyDescent="0.2">
      <c r="A263" s="5" t="s">
        <v>29</v>
      </c>
      <c r="B263" s="5" t="s">
        <v>14</v>
      </c>
      <c r="C263" s="5" t="str">
        <f ca="1">IF(OR(C246="fallow",C246="ley"),"no","yes")</f>
        <v>yes</v>
      </c>
      <c r="D263" s="5" t="str">
        <f t="shared" ref="D263:H263" ca="1" si="211">IF(OR(D246="fallow",D246="ley"),"no","yes")</f>
        <v>yes</v>
      </c>
      <c r="E263" s="5" t="str">
        <f t="shared" ca="1" si="211"/>
        <v>yes</v>
      </c>
      <c r="F263" s="5" t="str">
        <f t="shared" ca="1" si="211"/>
        <v>yes</v>
      </c>
      <c r="G263" s="5" t="str">
        <f t="shared" ca="1" si="211"/>
        <v>yes</v>
      </c>
      <c r="H263" s="5" t="str">
        <f t="shared" ca="1" si="211"/>
        <v>yes</v>
      </c>
    </row>
    <row r="264" spans="1:10" x14ac:dyDescent="0.2">
      <c r="C264" s="4" cm="1">
        <f t="array" aca="1" ref="C264" ca="1">_xlfn.XLOOKUP(C$1,INDIRECT($A265&amp;"_year"),INDIRECT($A265&amp;"_fert"))</f>
        <v>230</v>
      </c>
      <c r="D264" s="4" cm="1">
        <f t="array" aca="1" ref="D264" ca="1">_xlfn.XLOOKUP(D$1,INDIRECT($A265&amp;"_year"),INDIRECT($A265&amp;"_fert"))</f>
        <v>190</v>
      </c>
      <c r="E264" s="4" cm="1">
        <f t="array" aca="1" ref="E264" ca="1">_xlfn.XLOOKUP(E$1,INDIRECT($A265&amp;"_year"),INDIRECT($A265&amp;"_fert"))</f>
        <v>220</v>
      </c>
      <c r="F264" s="4" cm="1">
        <f t="array" aca="1" ref="F264" ca="1">_xlfn.XLOOKUP(F$1,INDIRECT($A265&amp;"_year"),INDIRECT($A265&amp;"_fert"))</f>
        <v>230</v>
      </c>
      <c r="G264" s="4" cm="1">
        <f t="array" aca="1" ref="G264" ca="1">_xlfn.XLOOKUP(G$1,INDIRECT($A265&amp;"_year"),INDIRECT($A265&amp;"_fert"))</f>
        <v>0</v>
      </c>
      <c r="H264" s="4" cm="1">
        <f t="array" aca="1" ref="H264" ca="1">_xlfn.XLOOKUP(H$1,INDIRECT($A265&amp;"_year"),INDIRECT($A265&amp;"_fert"))</f>
        <v>230</v>
      </c>
    </row>
    <row r="265" spans="1:10" x14ac:dyDescent="0.2">
      <c r="A265" s="5" t="s">
        <v>29</v>
      </c>
      <c r="B265" s="5" t="s">
        <v>15</v>
      </c>
      <c r="C265" s="5" t="str">
        <f ca="1">IF(C264=0,"no","yes")</f>
        <v>yes</v>
      </c>
      <c r="D265" s="5" t="str">
        <f t="shared" ref="D265:H265" ca="1" si="212">IF(D264=0,"no","yes")</f>
        <v>yes</v>
      </c>
      <c r="E265" s="5" t="str">
        <f t="shared" ca="1" si="212"/>
        <v>yes</v>
      </c>
      <c r="F265" s="5" t="str">
        <f t="shared" ca="1" si="212"/>
        <v>yes</v>
      </c>
      <c r="G265" s="5" t="str">
        <f t="shared" ca="1" si="212"/>
        <v>no</v>
      </c>
      <c r="H265" s="5" t="str">
        <f t="shared" ca="1" si="212"/>
        <v>yes</v>
      </c>
    </row>
    <row r="266" spans="1:10" x14ac:dyDescent="0.2">
      <c r="A266" s="3"/>
      <c r="B266" s="3"/>
      <c r="C266" s="3"/>
      <c r="D266" s="3"/>
      <c r="E266" s="3"/>
      <c r="F266" s="3"/>
      <c r="G266" s="3"/>
      <c r="H266" s="3"/>
    </row>
    <row r="267" spans="1:10" x14ac:dyDescent="0.2">
      <c r="A267" s="2"/>
      <c r="B267" s="2"/>
      <c r="C267" s="4" t="str" cm="1">
        <f t="array" aca="1" ref="C267" ca="1">_xlfn.XLOOKUP(C$1,INDIRECT($A268&amp;"_year"),INDIRECT($A268&amp;"_crop"))</f>
        <v>winter wheat</v>
      </c>
      <c r="D267" s="4" t="str" cm="1">
        <f t="array" aca="1" ref="D267" ca="1">_xlfn.XLOOKUP(D$1,INDIRECT($A268&amp;"_year"),INDIRECT($A268&amp;"_crop"))</f>
        <v>winter barley</v>
      </c>
      <c r="E267" s="4" t="str" cm="1">
        <f t="array" aca="1" ref="E267" ca="1">_xlfn.XLOOKUP(E$1,INDIRECT($A268&amp;"_year"),INDIRECT($A268&amp;"_crop"))</f>
        <v>winter OSR</v>
      </c>
      <c r="F267" s="4" t="str" cm="1">
        <f t="array" aca="1" ref="F267" ca="1">_xlfn.XLOOKUP(F$1,INDIRECT($A268&amp;"_year"),INDIRECT($A268&amp;"_crop"))</f>
        <v>winter wheat</v>
      </c>
      <c r="G267" s="4" t="str" cm="1">
        <f t="array" aca="1" ref="G267" ca="1">_xlfn.XLOOKUP(G$1,INDIRECT($A268&amp;"_year"),INDIRECT($A268&amp;"_crop"))</f>
        <v>spring beans</v>
      </c>
      <c r="H267" s="4" t="str" cm="1">
        <f t="array" aca="1" ref="H267" ca="1">_xlfn.XLOOKUP(H$1,INDIRECT($A268&amp;"_year"),INDIRECT($A268&amp;"_crop"))</f>
        <v>winter wheat</v>
      </c>
      <c r="J267" s="1"/>
    </row>
    <row r="268" spans="1:10" x14ac:dyDescent="0.2">
      <c r="A268" s="5" t="s">
        <v>30</v>
      </c>
      <c r="B268" s="5" t="s">
        <v>1</v>
      </c>
      <c r="C268" s="5" t="str">
        <f t="shared" ref="C268:H268" ca="1" si="213">IF(ISNUMBER(SEARCH("wheat",C267)),"wheat",
IF(ISNUMBER(SEARCH("oats",C267)),"oats",
IF(ISNUMBER(SEARCH("barley",C267)),"barley",
IF(ISNUMBER(SEARCH("beans",C267)),"beans",
IF(ISNUMBER(SEARCH("peas",C267)),"peas",
IF(ISNUMBER(SEARCH("maize",C267)),"maize",
IF(ISNUMBER(SEARCH("linseed",C267)),"linseed",
IF(ISNUMBER(SEARCH("osr",C267)),"osr",
IF(ISNUMBER(SEARCH("beet",C267)),"sugarbeet",
IF(ISNUMBER(SEARCH("fallow",C267)),"fallow",
))))))))))</f>
        <v>wheat</v>
      </c>
      <c r="D268" s="5" t="str">
        <f t="shared" ca="1" si="213"/>
        <v>barley</v>
      </c>
      <c r="E268" s="5" t="str">
        <f t="shared" ca="1" si="213"/>
        <v>osr</v>
      </c>
      <c r="F268" s="5" t="str">
        <f t="shared" ca="1" si="213"/>
        <v>wheat</v>
      </c>
      <c r="G268" s="5" t="str">
        <f t="shared" ca="1" si="213"/>
        <v>beans</v>
      </c>
      <c r="H268" s="5" t="str">
        <f t="shared" ca="1" si="213"/>
        <v>wheat</v>
      </c>
    </row>
    <row r="269" spans="1:10" x14ac:dyDescent="0.2">
      <c r="C269" s="4" t="str" cm="1">
        <f t="array" aca="1" ref="C269" ca="1">_xlfn.XLOOKUP(C$1,INDIRECT($A270&amp;"_year"),INDIRECT($A270&amp;"_drillmonth"))</f>
        <v>end September / early Oct</v>
      </c>
      <c r="D269" s="4" t="str" cm="1">
        <f t="array" aca="1" ref="D269" ca="1">_xlfn.XLOOKUP(D$1,INDIRECT($A270&amp;"_year"),INDIRECT($A270&amp;"_drillmonth"))</f>
        <v>end September</v>
      </c>
      <c r="E269" s="4" t="str" cm="1">
        <f t="array" aca="1" ref="E269" ca="1">_xlfn.XLOOKUP(E$1,INDIRECT($A270&amp;"_year"),INDIRECT($A270&amp;"_drillmonth"))</f>
        <v>August</v>
      </c>
      <c r="F269" s="4" t="str" cm="1">
        <f t="array" aca="1" ref="F269" ca="1">_xlfn.XLOOKUP(F$1,INDIRECT($A270&amp;"_year"),INDIRECT($A270&amp;"_drillmonth"))</f>
        <v>end September / early Oct</v>
      </c>
      <c r="G269" s="4" t="str" cm="1">
        <f t="array" aca="1" ref="G269" ca="1">_xlfn.XLOOKUP(G$1,INDIRECT($A270&amp;"_year"),INDIRECT($A270&amp;"_drillmonth"))</f>
        <v>mid March</v>
      </c>
      <c r="H269" s="4" t="str" cm="1">
        <f t="array" aca="1" ref="H269" ca="1">_xlfn.XLOOKUP(H$1,INDIRECT($A270&amp;"_year"),INDIRECT($A270&amp;"_drillmonth"))</f>
        <v>end September / early Oct</v>
      </c>
    </row>
    <row r="270" spans="1:10" x14ac:dyDescent="0.2">
      <c r="A270" s="5" t="s">
        <v>30</v>
      </c>
      <c r="B270" s="5" t="s">
        <v>3</v>
      </c>
      <c r="C270" s="5" t="str">
        <f ca="1">IF(OR( ISNUMBER(SEARCH("Aug",C269)),  ISNUMBER(SEARCH("Sep",C269)),  ISNUMBER(SEARCH("Oct",C269)),  ISNUMBER(SEARCH("Nov",C269)) ), "autumn","spring")</f>
        <v>autumn</v>
      </c>
      <c r="D270" s="5" t="str">
        <f t="shared" ref="D270:H270" ca="1" si="214">IF(OR( ISNUMBER(SEARCH("Aug",D269)),  ISNUMBER(SEARCH("Sep",D269)),  ISNUMBER(SEARCH("Oct",D269)),  ISNUMBER(SEARCH("Nov",D269)) ), "autumn","spring")</f>
        <v>autumn</v>
      </c>
      <c r="E270" s="5" t="str">
        <f t="shared" ca="1" si="214"/>
        <v>autumn</v>
      </c>
      <c r="F270" s="5" t="str">
        <f t="shared" ca="1" si="214"/>
        <v>autumn</v>
      </c>
      <c r="G270" s="5" t="str">
        <f t="shared" ca="1" si="214"/>
        <v>spring</v>
      </c>
      <c r="H270" s="5" t="str">
        <f t="shared" ca="1" si="214"/>
        <v>autumn</v>
      </c>
    </row>
    <row r="271" spans="1:10" x14ac:dyDescent="0.2">
      <c r="C271" s="4" t="str" cm="1">
        <f t="array" aca="1" ref="C271" ca="1">_xlfn.XLOOKUP(C$1,INDIRECT($A272&amp;"_year"),INDIRECT($A272&amp;"_tillage"))</f>
        <v>light cultivation</v>
      </c>
      <c r="D271" s="4" t="str" cm="1">
        <f t="array" aca="1" ref="D271" ca="1">_xlfn.XLOOKUP(D$1,INDIRECT($A272&amp;"_year"),INDIRECT($A272&amp;"_tillage"))</f>
        <v>light cultivation</v>
      </c>
      <c r="E271" s="4" t="str" cm="1">
        <f t="array" aca="1" ref="E271" ca="1">_xlfn.XLOOKUP(E$1,INDIRECT($A272&amp;"_year"),INDIRECT($A272&amp;"_tillage"))</f>
        <v>subsoil</v>
      </c>
      <c r="F271" s="4" t="str" cm="1">
        <f t="array" aca="1" ref="F271" ca="1">_xlfn.XLOOKUP(F$1,INDIRECT($A272&amp;"_year"),INDIRECT($A272&amp;"_tillage"))</f>
        <v>light cultivation</v>
      </c>
      <c r="G271" s="4" t="str" cm="1">
        <f t="array" aca="1" ref="G271" ca="1">_xlfn.XLOOKUP(G$1,INDIRECT($A272&amp;"_year"),INDIRECT($A272&amp;"_tillage"))</f>
        <v>light cultivation</v>
      </c>
      <c r="H271" s="4" t="str" cm="1">
        <f t="array" aca="1" ref="H271" ca="1">_xlfn.XLOOKUP(H$1,INDIRECT($A272&amp;"_year"),INDIRECT($A272&amp;"_tillage"))</f>
        <v>light cultivation</v>
      </c>
    </row>
    <row r="272" spans="1:10" x14ac:dyDescent="0.2">
      <c r="A272" s="5" t="s">
        <v>30</v>
      </c>
      <c r="B272" s="5" t="s">
        <v>4</v>
      </c>
      <c r="C272" s="5" t="str">
        <f ca="1">IF(OR(ISNUMBER(SEARCH("plough",C271)),ISNUMBER(SEARCH("mouldboard",C271))),"inversion",
IF(OR(ISNUMBER(SEARCH("disc",C271)),ISNUMBER(SEARCH("light",C271)),,ISNUMBER(SEARCH("minimum",C271))),"light",
IF(OR(ISNUMBER(SEARCH("subsoil",C271)),ISNUMBER(SEARCH("sub-soil",C271))),"subsoil",
"none"
)))</f>
        <v>light</v>
      </c>
      <c r="D272" s="5" t="str">
        <f t="shared" ref="D272:H272" ca="1" si="215">IF(OR(ISNUMBER(SEARCH("plough",D271)),ISNUMBER(SEARCH("mouldboard",D271))),"inversion",
IF(OR(ISNUMBER(SEARCH("disc",D271)),ISNUMBER(SEARCH("light",D271)),,ISNUMBER(SEARCH("minimum",D271))),"light",
IF(OR(ISNUMBER(SEARCH("subsoil",D271)),ISNUMBER(SEARCH("sub-soil",D271))),"subsoil",
"none"
)))</f>
        <v>light</v>
      </c>
      <c r="E272" s="5" t="str">
        <f t="shared" ca="1" si="215"/>
        <v>subsoil</v>
      </c>
      <c r="F272" s="5" t="str">
        <f t="shared" ca="1" si="215"/>
        <v>light</v>
      </c>
      <c r="G272" s="5" t="str">
        <f t="shared" ca="1" si="215"/>
        <v>light</v>
      </c>
      <c r="H272" s="5" t="str">
        <f t="shared" ca="1" si="215"/>
        <v>light</v>
      </c>
    </row>
    <row r="273" spans="1:8" x14ac:dyDescent="0.2">
      <c r="C273" s="4" cm="1">
        <f t="array" aca="1" ref="C273" ca="1">_xlfn.XLOOKUP(C$1,INDIRECT($A274&amp;"_year"),INDIRECT($A274&amp;"_totalgly"))</f>
        <v>3.3</v>
      </c>
      <c r="D273" s="4" cm="1">
        <f t="array" aca="1" ref="D273" ca="1">_xlfn.XLOOKUP(D$1,INDIRECT($A274&amp;"_year"),INDIRECT($A274&amp;"_totalgly"))</f>
        <v>3</v>
      </c>
      <c r="E273" s="4" cm="1">
        <f t="array" aca="1" ref="E273" ca="1">_xlfn.XLOOKUP(E$1,INDIRECT($A274&amp;"_year"),INDIRECT($A274&amp;"_totalgly"))</f>
        <v>0</v>
      </c>
      <c r="F273" s="4" cm="1">
        <f t="array" aca="1" ref="F273" ca="1">_xlfn.XLOOKUP(F$1,INDIRECT($A274&amp;"_year"),INDIRECT($A274&amp;"_totalgly"))</f>
        <v>3.3</v>
      </c>
      <c r="G273" s="4" cm="1">
        <f t="array" aca="1" ref="G273" ca="1">_xlfn.XLOOKUP(G$1,INDIRECT($A274&amp;"_year"),INDIRECT($A274&amp;"_totalgly"))</f>
        <v>6</v>
      </c>
      <c r="H273" s="4" cm="1">
        <f t="array" aca="1" ref="H273" ca="1">_xlfn.XLOOKUP(H$1,INDIRECT($A274&amp;"_year"),INDIRECT($A274&amp;"_totalgly"))</f>
        <v>3.3</v>
      </c>
    </row>
    <row r="274" spans="1:8" x14ac:dyDescent="0.2">
      <c r="A274" s="5" t="s">
        <v>30</v>
      </c>
      <c r="B274" s="5" t="s">
        <v>5</v>
      </c>
      <c r="C274" s="5" t="str">
        <f ca="1">IF(C273&gt;0, "yes","no")</f>
        <v>yes</v>
      </c>
      <c r="D274" s="5" t="str">
        <f t="shared" ref="D274:H274" ca="1" si="216">IF(D273&gt;0, "yes","no")</f>
        <v>yes</v>
      </c>
      <c r="E274" s="5" t="str">
        <f t="shared" ca="1" si="216"/>
        <v>no</v>
      </c>
      <c r="F274" s="5" t="str">
        <f t="shared" ca="1" si="216"/>
        <v>yes</v>
      </c>
      <c r="G274" s="5" t="str">
        <f t="shared" ca="1" si="216"/>
        <v>yes</v>
      </c>
      <c r="H274" s="5" t="str">
        <f t="shared" ca="1" si="216"/>
        <v>yes</v>
      </c>
    </row>
    <row r="275" spans="1:8" x14ac:dyDescent="0.2">
      <c r="C275" s="4" cm="1">
        <f t="array" aca="1" ref="C275" ca="1">_xlfn.XLOOKUP(C$1,INDIRECT($A276&amp;"_year"),INDIRECT($A276&amp;"_numberautumngly"))</f>
        <v>1</v>
      </c>
      <c r="D275" s="4" cm="1">
        <f t="array" aca="1" ref="D275" ca="1">_xlfn.XLOOKUP(D$1,INDIRECT($A276&amp;"_year"),INDIRECT($A276&amp;"_numberautumngly"))</f>
        <v>1</v>
      </c>
      <c r="E275" s="4" cm="1">
        <f t="array" aca="1" ref="E275" ca="1">_xlfn.XLOOKUP(E$1,INDIRECT($A276&amp;"_year"),INDIRECT($A276&amp;"_numberautumngly"))</f>
        <v>0</v>
      </c>
      <c r="F275" s="4" cm="1">
        <f t="array" aca="1" ref="F275" ca="1">_xlfn.XLOOKUP(F$1,INDIRECT($A276&amp;"_year"),INDIRECT($A276&amp;"_numberautumngly"))</f>
        <v>1</v>
      </c>
      <c r="G275" s="4" cm="1">
        <f t="array" aca="1" ref="G275" ca="1">_xlfn.XLOOKUP(G$1,INDIRECT($A276&amp;"_year"),INDIRECT($A276&amp;"_numberautumngly"))</f>
        <v>2</v>
      </c>
      <c r="H275" s="4" cm="1">
        <f t="array" aca="1" ref="H275" ca="1">_xlfn.XLOOKUP(H$1,INDIRECT($A276&amp;"_year"),INDIRECT($A276&amp;"_numberautumngly"))</f>
        <v>1</v>
      </c>
    </row>
    <row r="276" spans="1:8" x14ac:dyDescent="0.2">
      <c r="A276" s="5" t="s">
        <v>30</v>
      </c>
      <c r="B276" s="5" t="s">
        <v>6</v>
      </c>
      <c r="C276" s="5" t="str">
        <f ca="1">IF(C275&gt;1, "yes", "no")</f>
        <v>no</v>
      </c>
      <c r="D276" s="5" t="str">
        <f t="shared" ref="D276:H276" ca="1" si="217">IF(D275&gt;1, "yes", "no")</f>
        <v>no</v>
      </c>
      <c r="E276" s="5" t="str">
        <f t="shared" ca="1" si="217"/>
        <v>no</v>
      </c>
      <c r="F276" s="5" t="str">
        <f t="shared" ca="1" si="217"/>
        <v>no</v>
      </c>
      <c r="G276" s="5" t="str">
        <f t="shared" ca="1" si="217"/>
        <v>yes</v>
      </c>
      <c r="H276" s="5" t="str">
        <f t="shared" ca="1" si="217"/>
        <v>no</v>
      </c>
    </row>
    <row r="277" spans="1:8" x14ac:dyDescent="0.2">
      <c r="A277" s="5" t="s">
        <v>30</v>
      </c>
      <c r="B277" s="5" t="s">
        <v>7</v>
      </c>
      <c r="C277" s="5" t="str">
        <f ca="1">IF(C275&gt;2, "yes", "no")</f>
        <v>no</v>
      </c>
      <c r="D277" s="5" t="str">
        <f t="shared" ref="D277:H277" ca="1" si="218">IF(D275&gt;2, "yes", "no")</f>
        <v>no</v>
      </c>
      <c r="E277" s="5" t="str">
        <f t="shared" ca="1" si="218"/>
        <v>no</v>
      </c>
      <c r="F277" s="5" t="str">
        <f t="shared" ca="1" si="218"/>
        <v>no</v>
      </c>
      <c r="G277" s="5" t="str">
        <f t="shared" ca="1" si="218"/>
        <v>no</v>
      </c>
      <c r="H277" s="5" t="str">
        <f t="shared" ca="1" si="218"/>
        <v>no</v>
      </c>
    </row>
    <row r="278" spans="1:8" x14ac:dyDescent="0.2">
      <c r="A278" s="5" t="s">
        <v>30</v>
      </c>
      <c r="B278" s="5" t="s">
        <v>8</v>
      </c>
      <c r="C278" s="5" t="str">
        <f ca="1">IF(C275&gt;3, "yes", "no")</f>
        <v>no</v>
      </c>
      <c r="D278" s="5" t="str">
        <f t="shared" ref="D278:H278" ca="1" si="219">IF(D275&gt;3, "yes", "no")</f>
        <v>no</v>
      </c>
      <c r="E278" s="5" t="str">
        <f t="shared" ca="1" si="219"/>
        <v>no</v>
      </c>
      <c r="F278" s="5" t="str">
        <f t="shared" ca="1" si="219"/>
        <v>no</v>
      </c>
      <c r="G278" s="5" t="str">
        <f t="shared" ca="1" si="219"/>
        <v>no</v>
      </c>
      <c r="H278" s="5" t="str">
        <f t="shared" ca="1" si="219"/>
        <v>no</v>
      </c>
    </row>
    <row r="279" spans="1:8" x14ac:dyDescent="0.2">
      <c r="C279" s="4" cm="1">
        <f t="array" aca="1" ref="C279" ca="1">_xlfn.XLOOKUP(C$1,INDIRECT($A280&amp;"_year"),INDIRECT($A280&amp;"_numbBGactives"))</f>
        <v>4</v>
      </c>
      <c r="D279" s="4" cm="1">
        <f t="array" aca="1" ref="D279" ca="1">_xlfn.XLOOKUP(D$1,INDIRECT($A280&amp;"_year"),INDIRECT($A280&amp;"_numbBGactives"))</f>
        <v>2</v>
      </c>
      <c r="E279" s="4" cm="1">
        <f t="array" aca="1" ref="E279" ca="1">_xlfn.XLOOKUP(E$1,INDIRECT($A280&amp;"_year"),INDIRECT($A280&amp;"_numbBGactives"))</f>
        <v>2</v>
      </c>
      <c r="F279" s="4" cm="1">
        <f t="array" aca="1" ref="F279" ca="1">_xlfn.XLOOKUP(F$1,INDIRECT($A280&amp;"_year"),INDIRECT($A280&amp;"_numbBGactives"))</f>
        <v>4</v>
      </c>
      <c r="G279" s="4" cm="1">
        <f t="array" aca="1" ref="G279" ca="1">_xlfn.XLOOKUP(G$1,INDIRECT($A280&amp;"_year"),INDIRECT($A280&amp;"_numbBGactives"))</f>
        <v>2</v>
      </c>
      <c r="H279" s="4" cm="1">
        <f t="array" aca="1" ref="H279" ca="1">_xlfn.XLOOKUP(H$1,INDIRECT($A280&amp;"_year"),INDIRECT($A280&amp;"_numbBGactives"))</f>
        <v>4</v>
      </c>
    </row>
    <row r="280" spans="1:8" x14ac:dyDescent="0.2">
      <c r="A280" s="5" t="s">
        <v>30</v>
      </c>
      <c r="B280" s="5" t="s">
        <v>9</v>
      </c>
      <c r="C280" s="5" t="str">
        <f ca="1">IF(C279&gt;0, "yes","no")</f>
        <v>yes</v>
      </c>
      <c r="D280" s="5" t="str">
        <f t="shared" ref="D280" ca="1" si="220">IF(D279&gt;0, "yes","no")</f>
        <v>yes</v>
      </c>
      <c r="E280" s="5" t="str">
        <f t="shared" ref="E280" ca="1" si="221">IF(E279&gt;0, "yes","no")</f>
        <v>yes</v>
      </c>
      <c r="F280" s="5" t="str">
        <f t="shared" ref="F280" ca="1" si="222">IF(F279&gt;0, "yes","no")</f>
        <v>yes</v>
      </c>
      <c r="G280" s="5" t="str">
        <f t="shared" ref="G280" ca="1" si="223">IF(G279&gt;0, "yes","no")</f>
        <v>yes</v>
      </c>
      <c r="H280" s="5" t="str">
        <f t="shared" ref="H280" ca="1" si="224">IF(H279&gt;0, "yes","no")</f>
        <v>yes</v>
      </c>
    </row>
    <row r="281" spans="1:8" x14ac:dyDescent="0.2">
      <c r="A281" s="5" t="s">
        <v>30</v>
      </c>
      <c r="B281" s="5" t="s">
        <v>10</v>
      </c>
      <c r="C281" s="5" t="str">
        <f ca="1">IF(C279&gt;1, "yes","no")</f>
        <v>yes</v>
      </c>
      <c r="D281" s="5" t="str">
        <f t="shared" ref="D281:H281" ca="1" si="225">IF(D279&gt;1, "yes","no")</f>
        <v>yes</v>
      </c>
      <c r="E281" s="5" t="str">
        <f t="shared" ca="1" si="225"/>
        <v>yes</v>
      </c>
      <c r="F281" s="5" t="str">
        <f t="shared" ca="1" si="225"/>
        <v>yes</v>
      </c>
      <c r="G281" s="5" t="str">
        <f t="shared" ca="1" si="225"/>
        <v>yes</v>
      </c>
      <c r="H281" s="5" t="str">
        <f t="shared" ca="1" si="225"/>
        <v>yes</v>
      </c>
    </row>
    <row r="282" spans="1:8" x14ac:dyDescent="0.2">
      <c r="A282" s="5" t="s">
        <v>30</v>
      </c>
      <c r="B282" s="5" t="s">
        <v>11</v>
      </c>
      <c r="C282" s="5" t="str">
        <f ca="1">IF(C279&gt;2, "yes","no")</f>
        <v>yes</v>
      </c>
      <c r="D282" s="5" t="str">
        <f t="shared" ref="D282:H282" ca="1" si="226">IF(D279&gt;2, "yes","no")</f>
        <v>no</v>
      </c>
      <c r="E282" s="5" t="str">
        <f t="shared" ca="1" si="226"/>
        <v>no</v>
      </c>
      <c r="F282" s="5" t="str">
        <f t="shared" ca="1" si="226"/>
        <v>yes</v>
      </c>
      <c r="G282" s="5" t="str">
        <f t="shared" ca="1" si="226"/>
        <v>no</v>
      </c>
      <c r="H282" s="5" t="str">
        <f t="shared" ca="1" si="226"/>
        <v>yes</v>
      </c>
    </row>
    <row r="283" spans="1:8" x14ac:dyDescent="0.2">
      <c r="A283" s="5" t="s">
        <v>30</v>
      </c>
      <c r="B283" s="5" t="s">
        <v>12</v>
      </c>
      <c r="C283" s="5" t="str">
        <f ca="1">IF(C279&gt;3, "yes","no")</f>
        <v>yes</v>
      </c>
      <c r="D283" s="5" t="str">
        <f t="shared" ref="D283:H283" ca="1" si="227">IF(D279&gt;3, "yes","no")</f>
        <v>no</v>
      </c>
      <c r="E283" s="5" t="str">
        <f t="shared" ca="1" si="227"/>
        <v>no</v>
      </c>
      <c r="F283" s="5" t="str">
        <f t="shared" ca="1" si="227"/>
        <v>yes</v>
      </c>
      <c r="G283" s="5" t="str">
        <f t="shared" ca="1" si="227"/>
        <v>no</v>
      </c>
      <c r="H283" s="5" t="str">
        <f t="shared" ca="1" si="227"/>
        <v>yes</v>
      </c>
    </row>
    <row r="284" spans="1:8" x14ac:dyDescent="0.2">
      <c r="A284" s="5" t="s">
        <v>30</v>
      </c>
      <c r="B284" s="5" t="s">
        <v>13</v>
      </c>
      <c r="C284" s="5" t="str">
        <f ca="1">IF(C279&gt;4, "yes","no")</f>
        <v>no</v>
      </c>
      <c r="D284" s="5" t="str">
        <f t="shared" ref="D284:H284" ca="1" si="228">IF(D279&gt;4, "yes","no")</f>
        <v>no</v>
      </c>
      <c r="E284" s="5" t="str">
        <f t="shared" ca="1" si="228"/>
        <v>no</v>
      </c>
      <c r="F284" s="5" t="str">
        <f t="shared" ca="1" si="228"/>
        <v>no</v>
      </c>
      <c r="G284" s="5" t="str">
        <f t="shared" ca="1" si="228"/>
        <v>no</v>
      </c>
      <c r="H284" s="5" t="str">
        <f t="shared" ca="1" si="228"/>
        <v>no</v>
      </c>
    </row>
    <row r="285" spans="1:8" x14ac:dyDescent="0.2">
      <c r="A285" s="5" t="s">
        <v>30</v>
      </c>
      <c r="B285" s="5" t="s">
        <v>14</v>
      </c>
      <c r="C285" s="5" t="str">
        <f ca="1">IF(OR(C268="fallow",C268="ley"),"no","yes")</f>
        <v>yes</v>
      </c>
      <c r="D285" s="5" t="str">
        <f t="shared" ref="D285:H285" ca="1" si="229">IF(OR(D268="fallow",D268="ley"),"no","yes")</f>
        <v>yes</v>
      </c>
      <c r="E285" s="5" t="str">
        <f t="shared" ca="1" si="229"/>
        <v>yes</v>
      </c>
      <c r="F285" s="5" t="str">
        <f t="shared" ca="1" si="229"/>
        <v>yes</v>
      </c>
      <c r="G285" s="5" t="str">
        <f t="shared" ca="1" si="229"/>
        <v>yes</v>
      </c>
      <c r="H285" s="5" t="str">
        <f t="shared" ca="1" si="229"/>
        <v>yes</v>
      </c>
    </row>
    <row r="286" spans="1:8" x14ac:dyDescent="0.2">
      <c r="C286" s="4" cm="1">
        <f t="array" aca="1" ref="C286" ca="1">_xlfn.XLOOKUP(C$1,INDIRECT($A287&amp;"_year"),INDIRECT($A287&amp;"_fert"))</f>
        <v>230</v>
      </c>
      <c r="D286" s="4" cm="1">
        <f t="array" aca="1" ref="D286" ca="1">_xlfn.XLOOKUP(D$1,INDIRECT($A287&amp;"_year"),INDIRECT($A287&amp;"_fert"))</f>
        <v>190</v>
      </c>
      <c r="E286" s="4" cm="1">
        <f t="array" aca="1" ref="E286" ca="1">_xlfn.XLOOKUP(E$1,INDIRECT($A287&amp;"_year"),INDIRECT($A287&amp;"_fert"))</f>
        <v>220</v>
      </c>
      <c r="F286" s="4" cm="1">
        <f t="array" aca="1" ref="F286" ca="1">_xlfn.XLOOKUP(F$1,INDIRECT($A287&amp;"_year"),INDIRECT($A287&amp;"_fert"))</f>
        <v>230</v>
      </c>
      <c r="G286" s="4" cm="1">
        <f t="array" aca="1" ref="G286" ca="1">_xlfn.XLOOKUP(G$1,INDIRECT($A287&amp;"_year"),INDIRECT($A287&amp;"_fert"))</f>
        <v>0</v>
      </c>
      <c r="H286" s="4" cm="1">
        <f t="array" aca="1" ref="H286" ca="1">_xlfn.XLOOKUP(H$1,INDIRECT($A287&amp;"_year"),INDIRECT($A287&amp;"_fert"))</f>
        <v>230</v>
      </c>
    </row>
    <row r="287" spans="1:8" x14ac:dyDescent="0.2">
      <c r="A287" s="5" t="s">
        <v>30</v>
      </c>
      <c r="B287" s="5" t="s">
        <v>15</v>
      </c>
      <c r="C287" s="5" t="str">
        <f ca="1">IF(C286=0,"no","yes")</f>
        <v>yes</v>
      </c>
      <c r="D287" s="5" t="str">
        <f t="shared" ref="D287:H287" ca="1" si="230">IF(D286=0,"no","yes")</f>
        <v>yes</v>
      </c>
      <c r="E287" s="5" t="str">
        <f t="shared" ca="1" si="230"/>
        <v>yes</v>
      </c>
      <c r="F287" s="5" t="str">
        <f t="shared" ca="1" si="230"/>
        <v>yes</v>
      </c>
      <c r="G287" s="5" t="str">
        <f t="shared" ca="1" si="230"/>
        <v>no</v>
      </c>
      <c r="H287" s="5" t="str">
        <f t="shared" ca="1" si="230"/>
        <v>yes</v>
      </c>
    </row>
    <row r="288" spans="1:8" x14ac:dyDescent="0.2">
      <c r="A288" s="3"/>
      <c r="B288" s="3"/>
      <c r="C288" s="3"/>
      <c r="D288" s="3"/>
      <c r="E288" s="3"/>
      <c r="F288" s="3"/>
      <c r="G288" s="3"/>
      <c r="H288" s="3"/>
    </row>
    <row r="289" spans="1:10" x14ac:dyDescent="0.2">
      <c r="A289" s="2"/>
      <c r="B289" s="2"/>
      <c r="C289" s="4" t="str" cm="1">
        <f t="array" aca="1" ref="C289" ca="1">_xlfn.XLOOKUP(C$1,INDIRECT($A290&amp;"_year"),INDIRECT($A290&amp;"_crop"))</f>
        <v>winter wheat</v>
      </c>
      <c r="D289" s="4" t="str" cm="1">
        <f t="array" aca="1" ref="D289" ca="1">_xlfn.XLOOKUP(D$1,INDIRECT($A290&amp;"_year"),INDIRECT($A290&amp;"_crop"))</f>
        <v>winter barley</v>
      </c>
      <c r="E289" s="4" t="str" cm="1">
        <f t="array" aca="1" ref="E289" ca="1">_xlfn.XLOOKUP(E$1,INDIRECT($A290&amp;"_year"),INDIRECT($A290&amp;"_crop"))</f>
        <v>winter OSR</v>
      </c>
      <c r="F289" s="4" t="str" cm="1">
        <f t="array" aca="1" ref="F289" ca="1">_xlfn.XLOOKUP(F$1,INDIRECT($A290&amp;"_year"),INDIRECT($A290&amp;"_crop"))</f>
        <v>winter wheat</v>
      </c>
      <c r="G289" s="4" t="str" cm="1">
        <f t="array" aca="1" ref="G289" ca="1">_xlfn.XLOOKUP(G$1,INDIRECT($A290&amp;"_year"),INDIRECT($A290&amp;"_crop"))</f>
        <v>peas</v>
      </c>
      <c r="H289" s="4" t="str" cm="1">
        <f t="array" aca="1" ref="H289" ca="1">_xlfn.XLOOKUP(H$1,INDIRECT($A290&amp;"_year"),INDIRECT($A290&amp;"_crop"))</f>
        <v>winter wheat</v>
      </c>
      <c r="J289" s="1"/>
    </row>
    <row r="290" spans="1:10" x14ac:dyDescent="0.2">
      <c r="A290" s="5" t="s">
        <v>31</v>
      </c>
      <c r="B290" s="5" t="s">
        <v>1</v>
      </c>
      <c r="C290" s="5" t="str">
        <f t="shared" ref="C290:H290" ca="1" si="231">IF(ISNUMBER(SEARCH("wheat",C289)),"wheat",
IF(ISNUMBER(SEARCH("oats",C289)),"oats",
IF(ISNUMBER(SEARCH("barley",C289)),"barley",
IF(ISNUMBER(SEARCH("beans",C289)),"beans",
IF(ISNUMBER(SEARCH("peas",C289)),"peas",
IF(ISNUMBER(SEARCH("maize",C289)),"maize",
IF(ISNUMBER(SEARCH("linseed",C289)),"linseed",
IF(ISNUMBER(SEARCH("osr",C289)),"osr",
IF(ISNUMBER(SEARCH("beet",C289)),"sugarbeet",
IF(ISNUMBER(SEARCH("fallow",C289)),"fallow",
))))))))))</f>
        <v>wheat</v>
      </c>
      <c r="D290" s="5" t="str">
        <f t="shared" ca="1" si="231"/>
        <v>barley</v>
      </c>
      <c r="E290" s="5" t="str">
        <f t="shared" ca="1" si="231"/>
        <v>osr</v>
      </c>
      <c r="F290" s="5" t="str">
        <f t="shared" ca="1" si="231"/>
        <v>wheat</v>
      </c>
      <c r="G290" s="5" t="str">
        <f t="shared" ca="1" si="231"/>
        <v>peas</v>
      </c>
      <c r="H290" s="5" t="str">
        <f t="shared" ca="1" si="231"/>
        <v>wheat</v>
      </c>
    </row>
    <row r="291" spans="1:10" x14ac:dyDescent="0.2">
      <c r="C291" s="4" t="str" cm="1">
        <f t="array" aca="1" ref="C291" ca="1">_xlfn.XLOOKUP(C$1,INDIRECT($A292&amp;"_year"),INDIRECT($A292&amp;"_drillmonth"))</f>
        <v>end September / early Oct</v>
      </c>
      <c r="D291" s="4" t="str" cm="1">
        <f t="array" aca="1" ref="D291" ca="1">_xlfn.XLOOKUP(D$1,INDIRECT($A292&amp;"_year"),INDIRECT($A292&amp;"_drillmonth"))</f>
        <v>end September</v>
      </c>
      <c r="E291" s="4" t="str" cm="1">
        <f t="array" aca="1" ref="E291" ca="1">_xlfn.XLOOKUP(E$1,INDIRECT($A292&amp;"_year"),INDIRECT($A292&amp;"_drillmonth"))</f>
        <v>August</v>
      </c>
      <c r="F291" s="4" t="str" cm="1">
        <f t="array" aca="1" ref="F291" ca="1">_xlfn.XLOOKUP(F$1,INDIRECT($A292&amp;"_year"),INDIRECT($A292&amp;"_drillmonth"))</f>
        <v>end September / early Oct</v>
      </c>
      <c r="G291" s="4" t="str" cm="1">
        <f t="array" aca="1" ref="G291" ca="1">_xlfn.XLOOKUP(G$1,INDIRECT($A292&amp;"_year"),INDIRECT($A292&amp;"_drillmonth"))</f>
        <v>mid March</v>
      </c>
      <c r="H291" s="4" t="str" cm="1">
        <f t="array" aca="1" ref="H291" ca="1">_xlfn.XLOOKUP(H$1,INDIRECT($A292&amp;"_year"),INDIRECT($A292&amp;"_drillmonth"))</f>
        <v>end September / early Oct</v>
      </c>
    </row>
    <row r="292" spans="1:10" x14ac:dyDescent="0.2">
      <c r="A292" s="5" t="s">
        <v>31</v>
      </c>
      <c r="B292" s="5" t="s">
        <v>3</v>
      </c>
      <c r="C292" s="5" t="str">
        <f ca="1">IF(OR( ISNUMBER(SEARCH("Aug",C291)),  ISNUMBER(SEARCH("Sep",C291)),  ISNUMBER(SEARCH("Oct",C291)),  ISNUMBER(SEARCH("Nov",C291)) ), "autumn","spring")</f>
        <v>autumn</v>
      </c>
      <c r="D292" s="5" t="str">
        <f t="shared" ref="D292:H292" ca="1" si="232">IF(OR( ISNUMBER(SEARCH("Aug",D291)),  ISNUMBER(SEARCH("Sep",D291)),  ISNUMBER(SEARCH("Oct",D291)),  ISNUMBER(SEARCH("Nov",D291)) ), "autumn","spring")</f>
        <v>autumn</v>
      </c>
      <c r="E292" s="5" t="str">
        <f t="shared" ca="1" si="232"/>
        <v>autumn</v>
      </c>
      <c r="F292" s="5" t="str">
        <f t="shared" ca="1" si="232"/>
        <v>autumn</v>
      </c>
      <c r="G292" s="5" t="str">
        <f t="shared" ca="1" si="232"/>
        <v>spring</v>
      </c>
      <c r="H292" s="5" t="str">
        <f t="shared" ca="1" si="232"/>
        <v>autumn</v>
      </c>
    </row>
    <row r="293" spans="1:10" x14ac:dyDescent="0.2">
      <c r="C293" s="4" t="str" cm="1">
        <f t="array" aca="1" ref="C293" ca="1">_xlfn.XLOOKUP(C$1,INDIRECT($A294&amp;"_year"),INDIRECT($A294&amp;"_tillage"))</f>
        <v>light cultivation</v>
      </c>
      <c r="D293" s="4" t="str" cm="1">
        <f t="array" aca="1" ref="D293" ca="1">_xlfn.XLOOKUP(D$1,INDIRECT($A294&amp;"_year"),INDIRECT($A294&amp;"_tillage"))</f>
        <v>light cultivation</v>
      </c>
      <c r="E293" s="4" t="str" cm="1">
        <f t="array" aca="1" ref="E293" ca="1">_xlfn.XLOOKUP(E$1,INDIRECT($A294&amp;"_year"),INDIRECT($A294&amp;"_tillage"))</f>
        <v>subsoil</v>
      </c>
      <c r="F293" s="4" t="str" cm="1">
        <f t="array" aca="1" ref="F293" ca="1">_xlfn.XLOOKUP(F$1,INDIRECT($A294&amp;"_year"),INDIRECT($A294&amp;"_tillage"))</f>
        <v>light cultivation</v>
      </c>
      <c r="G293" s="4" t="str" cm="1">
        <f t="array" aca="1" ref="G293" ca="1">_xlfn.XLOOKUP(G$1,INDIRECT($A294&amp;"_year"),INDIRECT($A294&amp;"_tillage"))</f>
        <v>light cultivation</v>
      </c>
      <c r="H293" s="4" t="str" cm="1">
        <f t="array" aca="1" ref="H293" ca="1">_xlfn.XLOOKUP(H$1,INDIRECT($A294&amp;"_year"),INDIRECT($A294&amp;"_tillage"))</f>
        <v>light cultivation</v>
      </c>
    </row>
    <row r="294" spans="1:10" x14ac:dyDescent="0.2">
      <c r="A294" s="5" t="s">
        <v>31</v>
      </c>
      <c r="B294" s="5" t="s">
        <v>4</v>
      </c>
      <c r="C294" s="5" t="str">
        <f ca="1">IF(OR(ISNUMBER(SEARCH("plough",C293)),ISNUMBER(SEARCH("mouldboard",C293))),"inversion",
IF(OR(ISNUMBER(SEARCH("disc",C293)),ISNUMBER(SEARCH("light",C293)),,ISNUMBER(SEARCH("minimum",C293))),"light",
IF(OR(ISNUMBER(SEARCH("subsoil",C293)),ISNUMBER(SEARCH("sub-soil",C293))),"subsoil",
"none"
)))</f>
        <v>light</v>
      </c>
      <c r="D294" s="5" t="str">
        <f t="shared" ref="D294:H294" ca="1" si="233">IF(OR(ISNUMBER(SEARCH("plough",D293)),ISNUMBER(SEARCH("mouldboard",D293))),"inversion",
IF(OR(ISNUMBER(SEARCH("disc",D293)),ISNUMBER(SEARCH("light",D293)),,ISNUMBER(SEARCH("minimum",D293))),"light",
IF(OR(ISNUMBER(SEARCH("subsoil",D293)),ISNUMBER(SEARCH("sub-soil",D293))),"subsoil",
"none"
)))</f>
        <v>light</v>
      </c>
      <c r="E294" s="5" t="str">
        <f t="shared" ca="1" si="233"/>
        <v>subsoil</v>
      </c>
      <c r="F294" s="5" t="str">
        <f t="shared" ca="1" si="233"/>
        <v>light</v>
      </c>
      <c r="G294" s="5" t="str">
        <f t="shared" ca="1" si="233"/>
        <v>light</v>
      </c>
      <c r="H294" s="5" t="str">
        <f t="shared" ca="1" si="233"/>
        <v>light</v>
      </c>
    </row>
    <row r="295" spans="1:10" x14ac:dyDescent="0.2">
      <c r="C295" s="4" cm="1">
        <f t="array" aca="1" ref="C295" ca="1">_xlfn.XLOOKUP(C$1,INDIRECT($A296&amp;"_year"),INDIRECT($A296&amp;"_totalgly"))</f>
        <v>3.3</v>
      </c>
      <c r="D295" s="4" cm="1">
        <f t="array" aca="1" ref="D295" ca="1">_xlfn.XLOOKUP(D$1,INDIRECT($A296&amp;"_year"),INDIRECT($A296&amp;"_totalgly"))</f>
        <v>3</v>
      </c>
      <c r="E295" s="4" cm="1">
        <f t="array" aca="1" ref="E295" ca="1">_xlfn.XLOOKUP(E$1,INDIRECT($A296&amp;"_year"),INDIRECT($A296&amp;"_totalgly"))</f>
        <v>0</v>
      </c>
      <c r="F295" s="4" cm="1">
        <f t="array" aca="1" ref="F295" ca="1">_xlfn.XLOOKUP(F$1,INDIRECT($A296&amp;"_year"),INDIRECT($A296&amp;"_totalgly"))</f>
        <v>3.3</v>
      </c>
      <c r="G295" s="4" cm="1">
        <f t="array" aca="1" ref="G295" ca="1">_xlfn.XLOOKUP(G$1,INDIRECT($A296&amp;"_year"),INDIRECT($A296&amp;"_totalgly"))</f>
        <v>6</v>
      </c>
      <c r="H295" s="4" cm="1">
        <f t="array" aca="1" ref="H295" ca="1">_xlfn.XLOOKUP(H$1,INDIRECT($A296&amp;"_year"),INDIRECT($A296&amp;"_totalgly"))</f>
        <v>3.3</v>
      </c>
    </row>
    <row r="296" spans="1:10" x14ac:dyDescent="0.2">
      <c r="A296" s="5" t="s">
        <v>31</v>
      </c>
      <c r="B296" s="5" t="s">
        <v>5</v>
      </c>
      <c r="C296" s="5" t="str">
        <f ca="1">IF(C295&gt;0, "yes","no")</f>
        <v>yes</v>
      </c>
      <c r="D296" s="5" t="str">
        <f t="shared" ref="D296:H296" ca="1" si="234">IF(D295&gt;0, "yes","no")</f>
        <v>yes</v>
      </c>
      <c r="E296" s="5" t="str">
        <f t="shared" ca="1" si="234"/>
        <v>no</v>
      </c>
      <c r="F296" s="5" t="str">
        <f t="shared" ca="1" si="234"/>
        <v>yes</v>
      </c>
      <c r="G296" s="5" t="str">
        <f t="shared" ca="1" si="234"/>
        <v>yes</v>
      </c>
      <c r="H296" s="5" t="str">
        <f t="shared" ca="1" si="234"/>
        <v>yes</v>
      </c>
    </row>
    <row r="297" spans="1:10" x14ac:dyDescent="0.2">
      <c r="C297" s="4" cm="1">
        <f t="array" aca="1" ref="C297" ca="1">_xlfn.XLOOKUP(C$1,INDIRECT($A298&amp;"_year"),INDIRECT($A298&amp;"_numberautumngly"))</f>
        <v>1</v>
      </c>
      <c r="D297" s="4" cm="1">
        <f t="array" aca="1" ref="D297" ca="1">_xlfn.XLOOKUP(D$1,INDIRECT($A298&amp;"_year"),INDIRECT($A298&amp;"_numberautumngly"))</f>
        <v>1</v>
      </c>
      <c r="E297" s="4" cm="1">
        <f t="array" aca="1" ref="E297" ca="1">_xlfn.XLOOKUP(E$1,INDIRECT($A298&amp;"_year"),INDIRECT($A298&amp;"_numberautumngly"))</f>
        <v>0</v>
      </c>
      <c r="F297" s="4" cm="1">
        <f t="array" aca="1" ref="F297" ca="1">_xlfn.XLOOKUP(F$1,INDIRECT($A298&amp;"_year"),INDIRECT($A298&amp;"_numberautumngly"))</f>
        <v>1</v>
      </c>
      <c r="G297" s="4" cm="1">
        <f t="array" aca="1" ref="G297" ca="1">_xlfn.XLOOKUP(G$1,INDIRECT($A298&amp;"_year"),INDIRECT($A298&amp;"_numberautumngly"))</f>
        <v>2</v>
      </c>
      <c r="H297" s="4" cm="1">
        <f t="array" aca="1" ref="H297" ca="1">_xlfn.XLOOKUP(H$1,INDIRECT($A298&amp;"_year"),INDIRECT($A298&amp;"_numberautumngly"))</f>
        <v>1</v>
      </c>
    </row>
    <row r="298" spans="1:10" x14ac:dyDescent="0.2">
      <c r="A298" s="5" t="s">
        <v>31</v>
      </c>
      <c r="B298" s="5" t="s">
        <v>6</v>
      </c>
      <c r="C298" s="5" t="str">
        <f ca="1">IF(C297&gt;1, "yes", "no")</f>
        <v>no</v>
      </c>
      <c r="D298" s="5" t="str">
        <f t="shared" ref="D298:H298" ca="1" si="235">IF(D297&gt;1, "yes", "no")</f>
        <v>no</v>
      </c>
      <c r="E298" s="5" t="str">
        <f t="shared" ca="1" si="235"/>
        <v>no</v>
      </c>
      <c r="F298" s="5" t="str">
        <f t="shared" ca="1" si="235"/>
        <v>no</v>
      </c>
      <c r="G298" s="5" t="str">
        <f t="shared" ca="1" si="235"/>
        <v>yes</v>
      </c>
      <c r="H298" s="5" t="str">
        <f t="shared" ca="1" si="235"/>
        <v>no</v>
      </c>
    </row>
    <row r="299" spans="1:10" x14ac:dyDescent="0.2">
      <c r="A299" s="5" t="s">
        <v>31</v>
      </c>
      <c r="B299" s="5" t="s">
        <v>7</v>
      </c>
      <c r="C299" s="5" t="str">
        <f ca="1">IF(C297&gt;2, "yes", "no")</f>
        <v>no</v>
      </c>
      <c r="D299" s="5" t="str">
        <f t="shared" ref="D299:H299" ca="1" si="236">IF(D297&gt;2, "yes", "no")</f>
        <v>no</v>
      </c>
      <c r="E299" s="5" t="str">
        <f t="shared" ca="1" si="236"/>
        <v>no</v>
      </c>
      <c r="F299" s="5" t="str">
        <f t="shared" ca="1" si="236"/>
        <v>no</v>
      </c>
      <c r="G299" s="5" t="str">
        <f t="shared" ca="1" si="236"/>
        <v>no</v>
      </c>
      <c r="H299" s="5" t="str">
        <f t="shared" ca="1" si="236"/>
        <v>no</v>
      </c>
    </row>
    <row r="300" spans="1:10" x14ac:dyDescent="0.2">
      <c r="A300" s="5" t="s">
        <v>31</v>
      </c>
      <c r="B300" s="5" t="s">
        <v>8</v>
      </c>
      <c r="C300" s="5" t="str">
        <f ca="1">IF(C297&gt;3, "yes", "no")</f>
        <v>no</v>
      </c>
      <c r="D300" s="5" t="str">
        <f t="shared" ref="D300:H300" ca="1" si="237">IF(D297&gt;3, "yes", "no")</f>
        <v>no</v>
      </c>
      <c r="E300" s="5" t="str">
        <f t="shared" ca="1" si="237"/>
        <v>no</v>
      </c>
      <c r="F300" s="5" t="str">
        <f t="shared" ca="1" si="237"/>
        <v>no</v>
      </c>
      <c r="G300" s="5" t="str">
        <f t="shared" ca="1" si="237"/>
        <v>no</v>
      </c>
      <c r="H300" s="5" t="str">
        <f t="shared" ca="1" si="237"/>
        <v>no</v>
      </c>
    </row>
    <row r="301" spans="1:10" x14ac:dyDescent="0.2">
      <c r="C301" s="4" cm="1">
        <f t="array" aca="1" ref="C301" ca="1">_xlfn.XLOOKUP(C$1,INDIRECT($A302&amp;"_year"),INDIRECT($A302&amp;"_numbBGactives"))</f>
        <v>4</v>
      </c>
      <c r="D301" s="4" cm="1">
        <f t="array" aca="1" ref="D301" ca="1">_xlfn.XLOOKUP(D$1,INDIRECT($A302&amp;"_year"),INDIRECT($A302&amp;"_numbBGactives"))</f>
        <v>2</v>
      </c>
      <c r="E301" s="4" cm="1">
        <f t="array" aca="1" ref="E301" ca="1">_xlfn.XLOOKUP(E$1,INDIRECT($A302&amp;"_year"),INDIRECT($A302&amp;"_numbBGactives"))</f>
        <v>2</v>
      </c>
      <c r="F301" s="4" cm="1">
        <f t="array" aca="1" ref="F301" ca="1">_xlfn.XLOOKUP(F$1,INDIRECT($A302&amp;"_year"),INDIRECT($A302&amp;"_numbBGactives"))</f>
        <v>4</v>
      </c>
      <c r="G301" s="4" cm="1">
        <f t="array" aca="1" ref="G301" ca="1">_xlfn.XLOOKUP(G$1,INDIRECT($A302&amp;"_year"),INDIRECT($A302&amp;"_numbBGactives"))</f>
        <v>2</v>
      </c>
      <c r="H301" s="4" cm="1">
        <f t="array" aca="1" ref="H301" ca="1">_xlfn.XLOOKUP(H$1,INDIRECT($A302&amp;"_year"),INDIRECT($A302&amp;"_numbBGactives"))</f>
        <v>4</v>
      </c>
    </row>
    <row r="302" spans="1:10" x14ac:dyDescent="0.2">
      <c r="A302" s="5" t="s">
        <v>31</v>
      </c>
      <c r="B302" s="5" t="s">
        <v>9</v>
      </c>
      <c r="C302" s="5" t="str">
        <f ca="1">IF(C301&gt;0, "yes","no")</f>
        <v>yes</v>
      </c>
      <c r="D302" s="5" t="str">
        <f t="shared" ref="D302" ca="1" si="238">IF(D301&gt;0, "yes","no")</f>
        <v>yes</v>
      </c>
      <c r="E302" s="5" t="str">
        <f t="shared" ref="E302" ca="1" si="239">IF(E301&gt;0, "yes","no")</f>
        <v>yes</v>
      </c>
      <c r="F302" s="5" t="str">
        <f t="shared" ref="F302" ca="1" si="240">IF(F301&gt;0, "yes","no")</f>
        <v>yes</v>
      </c>
      <c r="G302" s="5" t="str">
        <f t="shared" ref="G302" ca="1" si="241">IF(G301&gt;0, "yes","no")</f>
        <v>yes</v>
      </c>
      <c r="H302" s="5" t="str">
        <f t="shared" ref="H302" ca="1" si="242">IF(H301&gt;0, "yes","no")</f>
        <v>yes</v>
      </c>
    </row>
    <row r="303" spans="1:10" x14ac:dyDescent="0.2">
      <c r="A303" s="5" t="s">
        <v>31</v>
      </c>
      <c r="B303" s="5" t="s">
        <v>10</v>
      </c>
      <c r="C303" s="5" t="str">
        <f ca="1">IF(C301&gt;1, "yes","no")</f>
        <v>yes</v>
      </c>
      <c r="D303" s="5" t="str">
        <f t="shared" ref="D303:H303" ca="1" si="243">IF(D301&gt;1, "yes","no")</f>
        <v>yes</v>
      </c>
      <c r="E303" s="5" t="str">
        <f t="shared" ca="1" si="243"/>
        <v>yes</v>
      </c>
      <c r="F303" s="5" t="str">
        <f t="shared" ca="1" si="243"/>
        <v>yes</v>
      </c>
      <c r="G303" s="5" t="str">
        <f t="shared" ca="1" si="243"/>
        <v>yes</v>
      </c>
      <c r="H303" s="5" t="str">
        <f t="shared" ca="1" si="243"/>
        <v>yes</v>
      </c>
    </row>
    <row r="304" spans="1:10" x14ac:dyDescent="0.2">
      <c r="A304" s="5" t="s">
        <v>31</v>
      </c>
      <c r="B304" s="5" t="s">
        <v>11</v>
      </c>
      <c r="C304" s="5" t="str">
        <f ca="1">IF(C301&gt;2, "yes","no")</f>
        <v>yes</v>
      </c>
      <c r="D304" s="5" t="str">
        <f t="shared" ref="D304:H304" ca="1" si="244">IF(D301&gt;2, "yes","no")</f>
        <v>no</v>
      </c>
      <c r="E304" s="5" t="str">
        <f t="shared" ca="1" si="244"/>
        <v>no</v>
      </c>
      <c r="F304" s="5" t="str">
        <f t="shared" ca="1" si="244"/>
        <v>yes</v>
      </c>
      <c r="G304" s="5" t="str">
        <f t="shared" ca="1" si="244"/>
        <v>no</v>
      </c>
      <c r="H304" s="5" t="str">
        <f t="shared" ca="1" si="244"/>
        <v>yes</v>
      </c>
    </row>
    <row r="305" spans="1:10" x14ac:dyDescent="0.2">
      <c r="A305" s="5" t="s">
        <v>31</v>
      </c>
      <c r="B305" s="5" t="s">
        <v>12</v>
      </c>
      <c r="C305" s="5" t="str">
        <f ca="1">IF(C301&gt;3, "yes","no")</f>
        <v>yes</v>
      </c>
      <c r="D305" s="5" t="str">
        <f t="shared" ref="D305:H305" ca="1" si="245">IF(D301&gt;3, "yes","no")</f>
        <v>no</v>
      </c>
      <c r="E305" s="5" t="str">
        <f t="shared" ca="1" si="245"/>
        <v>no</v>
      </c>
      <c r="F305" s="5" t="str">
        <f t="shared" ca="1" si="245"/>
        <v>yes</v>
      </c>
      <c r="G305" s="5" t="str">
        <f t="shared" ca="1" si="245"/>
        <v>no</v>
      </c>
      <c r="H305" s="5" t="str">
        <f t="shared" ca="1" si="245"/>
        <v>yes</v>
      </c>
    </row>
    <row r="306" spans="1:10" x14ac:dyDescent="0.2">
      <c r="A306" s="5" t="s">
        <v>31</v>
      </c>
      <c r="B306" s="5" t="s">
        <v>13</v>
      </c>
      <c r="C306" s="5" t="str">
        <f ca="1">IF(C301&gt;4, "yes","no")</f>
        <v>no</v>
      </c>
      <c r="D306" s="5" t="str">
        <f t="shared" ref="D306:H306" ca="1" si="246">IF(D301&gt;4, "yes","no")</f>
        <v>no</v>
      </c>
      <c r="E306" s="5" t="str">
        <f t="shared" ca="1" si="246"/>
        <v>no</v>
      </c>
      <c r="F306" s="5" t="str">
        <f t="shared" ca="1" si="246"/>
        <v>no</v>
      </c>
      <c r="G306" s="5" t="str">
        <f t="shared" ca="1" si="246"/>
        <v>no</v>
      </c>
      <c r="H306" s="5" t="str">
        <f t="shared" ca="1" si="246"/>
        <v>no</v>
      </c>
    </row>
    <row r="307" spans="1:10" x14ac:dyDescent="0.2">
      <c r="A307" s="5" t="s">
        <v>31</v>
      </c>
      <c r="B307" s="5" t="s">
        <v>14</v>
      </c>
      <c r="C307" s="5" t="str">
        <f ca="1">IF(OR(C290="fallow",C290="ley"),"no","yes")</f>
        <v>yes</v>
      </c>
      <c r="D307" s="5" t="str">
        <f t="shared" ref="D307:H307" ca="1" si="247">IF(OR(D290="fallow",D290="ley"),"no","yes")</f>
        <v>yes</v>
      </c>
      <c r="E307" s="5" t="str">
        <f t="shared" ca="1" si="247"/>
        <v>yes</v>
      </c>
      <c r="F307" s="5" t="str">
        <f t="shared" ca="1" si="247"/>
        <v>yes</v>
      </c>
      <c r="G307" s="5" t="str">
        <f t="shared" ca="1" si="247"/>
        <v>yes</v>
      </c>
      <c r="H307" s="5" t="str">
        <f t="shared" ca="1" si="247"/>
        <v>yes</v>
      </c>
    </row>
    <row r="308" spans="1:10" x14ac:dyDescent="0.2">
      <c r="C308" s="4" cm="1">
        <f t="array" aca="1" ref="C308" ca="1">_xlfn.XLOOKUP(C$1,INDIRECT($A309&amp;"_year"),INDIRECT($A309&amp;"_fert"))</f>
        <v>230</v>
      </c>
      <c r="D308" s="4" cm="1">
        <f t="array" aca="1" ref="D308" ca="1">_xlfn.XLOOKUP(D$1,INDIRECT($A309&amp;"_year"),INDIRECT($A309&amp;"_fert"))</f>
        <v>190</v>
      </c>
      <c r="E308" s="4" cm="1">
        <f t="array" aca="1" ref="E308" ca="1">_xlfn.XLOOKUP(E$1,INDIRECT($A309&amp;"_year"),INDIRECT($A309&amp;"_fert"))</f>
        <v>220</v>
      </c>
      <c r="F308" s="4" cm="1">
        <f t="array" aca="1" ref="F308" ca="1">_xlfn.XLOOKUP(F$1,INDIRECT($A309&amp;"_year"),INDIRECT($A309&amp;"_fert"))</f>
        <v>230</v>
      </c>
      <c r="G308" s="4" cm="1">
        <f t="array" aca="1" ref="G308" ca="1">_xlfn.XLOOKUP(G$1,INDIRECT($A309&amp;"_year"),INDIRECT($A309&amp;"_fert"))</f>
        <v>0</v>
      </c>
      <c r="H308" s="4" cm="1">
        <f t="array" aca="1" ref="H308" ca="1">_xlfn.XLOOKUP(H$1,INDIRECT($A309&amp;"_year"),INDIRECT($A309&amp;"_fert"))</f>
        <v>230</v>
      </c>
    </row>
    <row r="309" spans="1:10" x14ac:dyDescent="0.2">
      <c r="A309" s="5" t="s">
        <v>31</v>
      </c>
      <c r="B309" s="5" t="s">
        <v>15</v>
      </c>
      <c r="C309" s="5" t="str">
        <f ca="1">IF(C308=0,"no","yes")</f>
        <v>yes</v>
      </c>
      <c r="D309" s="5" t="str">
        <f t="shared" ref="D309:H309" ca="1" si="248">IF(D308=0,"no","yes")</f>
        <v>yes</v>
      </c>
      <c r="E309" s="5" t="str">
        <f t="shared" ca="1" si="248"/>
        <v>yes</v>
      </c>
      <c r="F309" s="5" t="str">
        <f t="shared" ca="1" si="248"/>
        <v>yes</v>
      </c>
      <c r="G309" s="5" t="str">
        <f t="shared" ca="1" si="248"/>
        <v>no</v>
      </c>
      <c r="H309" s="5" t="str">
        <f t="shared" ca="1" si="248"/>
        <v>yes</v>
      </c>
    </row>
    <row r="310" spans="1:10" x14ac:dyDescent="0.2">
      <c r="A310" s="3"/>
      <c r="B310" s="3"/>
      <c r="C310" s="3"/>
      <c r="D310" s="3"/>
      <c r="E310" s="3"/>
      <c r="F310" s="3"/>
      <c r="G310" s="3"/>
      <c r="H310" s="3"/>
    </row>
    <row r="311" spans="1:10" x14ac:dyDescent="0.2">
      <c r="A311" s="2"/>
      <c r="B311" s="2"/>
      <c r="C311" s="4" t="str" cm="1">
        <f t="array" aca="1" ref="C311" ca="1">_xlfn.XLOOKUP(C$1,INDIRECT($A312&amp;"_year"),INDIRECT($A312&amp;"_crop"))</f>
        <v>winter wheat</v>
      </c>
      <c r="D311" s="4" t="str" cm="1">
        <f t="array" aca="1" ref="D311" ca="1">_xlfn.XLOOKUP(D$1,INDIRECT($A312&amp;"_year"),INDIRECT($A312&amp;"_crop"))</f>
        <v>winter OSR</v>
      </c>
      <c r="E311" s="4" t="str" cm="1">
        <f t="array" aca="1" ref="E311" ca="1">_xlfn.XLOOKUP(E$1,INDIRECT($A312&amp;"_year"),INDIRECT($A312&amp;"_crop"))</f>
        <v>winter wheat</v>
      </c>
      <c r="F311" s="4" t="str" cm="1">
        <f t="array" aca="1" ref="F311" ca="1">_xlfn.XLOOKUP(F$1,INDIRECT($A312&amp;"_year"),INDIRECT($A312&amp;"_crop"))</f>
        <v>winter wheat</v>
      </c>
      <c r="G311" s="4" t="str" cm="1">
        <f t="array" aca="1" ref="G311" ca="1">_xlfn.XLOOKUP(G$1,INDIRECT($A312&amp;"_year"),INDIRECT($A312&amp;"_crop"))</f>
        <v>winter OSR</v>
      </c>
      <c r="H311" s="4" t="str" cm="1">
        <f t="array" aca="1" ref="H311" ca="1">_xlfn.XLOOKUP(H$1,INDIRECT($A312&amp;"_year"),INDIRECT($A312&amp;"_crop"))</f>
        <v>winter wheat</v>
      </c>
      <c r="J311" s="1"/>
    </row>
    <row r="312" spans="1:10" x14ac:dyDescent="0.2">
      <c r="A312" s="5" t="s">
        <v>32</v>
      </c>
      <c r="B312" s="5" t="s">
        <v>1</v>
      </c>
      <c r="C312" s="5" t="str">
        <f t="shared" ref="C312:H312" ca="1" si="249">IF(ISNUMBER(SEARCH("wheat",C311)),"wheat",
IF(ISNUMBER(SEARCH("oats",C311)),"oats",
IF(ISNUMBER(SEARCH("barley",C311)),"barley",
IF(ISNUMBER(SEARCH("beans",C311)),"beans",
IF(ISNUMBER(SEARCH("peas",C311)),"peas",
IF(ISNUMBER(SEARCH("maize",C311)),"maize",
IF(ISNUMBER(SEARCH("linseed",C311)),"linseed",
IF(ISNUMBER(SEARCH("osr",C311)),"osr",
IF(ISNUMBER(SEARCH("beet",C311)),"sugarbeet",
IF(ISNUMBER(SEARCH("fallow",C311)),"fallow",
))))))))))</f>
        <v>wheat</v>
      </c>
      <c r="D312" s="5" t="str">
        <f t="shared" ca="1" si="249"/>
        <v>osr</v>
      </c>
      <c r="E312" s="5" t="str">
        <f t="shared" ca="1" si="249"/>
        <v>wheat</v>
      </c>
      <c r="F312" s="5" t="str">
        <f t="shared" ca="1" si="249"/>
        <v>wheat</v>
      </c>
      <c r="G312" s="5" t="str">
        <f t="shared" ca="1" si="249"/>
        <v>osr</v>
      </c>
      <c r="H312" s="5" t="str">
        <f t="shared" ca="1" si="249"/>
        <v>wheat</v>
      </c>
    </row>
    <row r="313" spans="1:10" x14ac:dyDescent="0.2">
      <c r="C313" s="4" t="str" cm="1">
        <f t="array" aca="1" ref="C313" ca="1">_xlfn.XLOOKUP(C$1,INDIRECT($A314&amp;"_year"),INDIRECT($A314&amp;"_drillmonth"))</f>
        <v>October</v>
      </c>
      <c r="D313" s="4" t="str" cm="1">
        <f t="array" aca="1" ref="D313" ca="1">_xlfn.XLOOKUP(D$1,INDIRECT($A314&amp;"_year"),INDIRECT($A314&amp;"_drillmonth"))</f>
        <v>August</v>
      </c>
      <c r="E313" s="4" t="str" cm="1">
        <f t="array" aca="1" ref="E313" ca="1">_xlfn.XLOOKUP(E$1,INDIRECT($A314&amp;"_year"),INDIRECT($A314&amp;"_drillmonth"))</f>
        <v>October</v>
      </c>
      <c r="F313" s="4" t="str" cm="1">
        <f t="array" aca="1" ref="F313" ca="1">_xlfn.XLOOKUP(F$1,INDIRECT($A314&amp;"_year"),INDIRECT($A314&amp;"_drillmonth"))</f>
        <v>October</v>
      </c>
      <c r="G313" s="4" t="str" cm="1">
        <f t="array" aca="1" ref="G313" ca="1">_xlfn.XLOOKUP(G$1,INDIRECT($A314&amp;"_year"),INDIRECT($A314&amp;"_drillmonth"))</f>
        <v>August</v>
      </c>
      <c r="H313" s="4" t="str" cm="1">
        <f t="array" aca="1" ref="H313" ca="1">_xlfn.XLOOKUP(H$1,INDIRECT($A314&amp;"_year"),INDIRECT($A314&amp;"_drillmonth"))</f>
        <v>October</v>
      </c>
    </row>
    <row r="314" spans="1:10" x14ac:dyDescent="0.2">
      <c r="A314" s="5" t="s">
        <v>32</v>
      </c>
      <c r="B314" s="5" t="s">
        <v>3</v>
      </c>
      <c r="C314" s="5" t="str">
        <f ca="1">IF(OR( ISNUMBER(SEARCH("Aug",C313)),  ISNUMBER(SEARCH("Sep",C313)),  ISNUMBER(SEARCH("Oct",C313)),  ISNUMBER(SEARCH("Nov",C313)) ), "autumn","spring")</f>
        <v>autumn</v>
      </c>
      <c r="D314" s="5" t="str">
        <f t="shared" ref="D314:H314" ca="1" si="250">IF(OR( ISNUMBER(SEARCH("Aug",D313)),  ISNUMBER(SEARCH("Sep",D313)),  ISNUMBER(SEARCH("Oct",D313)),  ISNUMBER(SEARCH("Nov",D313)) ), "autumn","spring")</f>
        <v>autumn</v>
      </c>
      <c r="E314" s="5" t="str">
        <f t="shared" ca="1" si="250"/>
        <v>autumn</v>
      </c>
      <c r="F314" s="5" t="str">
        <f t="shared" ca="1" si="250"/>
        <v>autumn</v>
      </c>
      <c r="G314" s="5" t="str">
        <f t="shared" ca="1" si="250"/>
        <v>autumn</v>
      </c>
      <c r="H314" s="5" t="str">
        <f t="shared" ca="1" si="250"/>
        <v>autumn</v>
      </c>
    </row>
    <row r="315" spans="1:10" x14ac:dyDescent="0.2">
      <c r="C315" s="4" t="str" cm="1">
        <f t="array" aca="1" ref="C315" ca="1">_xlfn.XLOOKUP(C$1,INDIRECT($A316&amp;"_year"),INDIRECT($A316&amp;"_tillage"))</f>
        <v>minimum tillage</v>
      </c>
      <c r="D315" s="4" t="str" cm="1">
        <f t="array" aca="1" ref="D315" ca="1">_xlfn.XLOOKUP(D$1,INDIRECT($A316&amp;"_year"),INDIRECT($A316&amp;"_tillage"))</f>
        <v>subsoil</v>
      </c>
      <c r="E315" s="4" t="str" cm="1">
        <f t="array" aca="1" ref="E315" ca="1">_xlfn.XLOOKUP(E$1,INDIRECT($A316&amp;"_year"),INDIRECT($A316&amp;"_tillage"))</f>
        <v>minimum tillage</v>
      </c>
      <c r="F315" s="4" t="str" cm="1">
        <f t="array" aca="1" ref="F315" ca="1">_xlfn.XLOOKUP(F$1,INDIRECT($A316&amp;"_year"),INDIRECT($A316&amp;"_tillage"))</f>
        <v>minimum tillage</v>
      </c>
      <c r="G315" s="4" t="str" cm="1">
        <f t="array" aca="1" ref="G315" ca="1">_xlfn.XLOOKUP(G$1,INDIRECT($A316&amp;"_year"),INDIRECT($A316&amp;"_tillage"))</f>
        <v>subsoil</v>
      </c>
      <c r="H315" s="4" t="str" cm="1">
        <f t="array" aca="1" ref="H315" ca="1">_xlfn.XLOOKUP(H$1,INDIRECT($A316&amp;"_year"),INDIRECT($A316&amp;"_tillage"))</f>
        <v>minimum tillage</v>
      </c>
    </row>
    <row r="316" spans="1:10" x14ac:dyDescent="0.2">
      <c r="A316" s="5" t="s">
        <v>32</v>
      </c>
      <c r="B316" s="5" t="s">
        <v>4</v>
      </c>
      <c r="C316" s="5" t="str">
        <f ca="1">IF(OR(ISNUMBER(SEARCH("plough",C315)),ISNUMBER(SEARCH("mouldboard",C315))),"inversion",
IF(OR(ISNUMBER(SEARCH("disc",C315)),ISNUMBER(SEARCH("light",C315)),,ISNUMBER(SEARCH("minimum",C315))),"light",
IF(OR(ISNUMBER(SEARCH("subsoil",C315)),ISNUMBER(SEARCH("sub-soil",C315))),"subsoil",
"none"
)))</f>
        <v>light</v>
      </c>
      <c r="D316" s="5" t="str">
        <f t="shared" ref="D316:H316" ca="1" si="251">IF(OR(ISNUMBER(SEARCH("plough",D315)),ISNUMBER(SEARCH("mouldboard",D315))),"inversion",
IF(OR(ISNUMBER(SEARCH("disc",D315)),ISNUMBER(SEARCH("light",D315)),,ISNUMBER(SEARCH("minimum",D315))),"light",
IF(OR(ISNUMBER(SEARCH("subsoil",D315)),ISNUMBER(SEARCH("sub-soil",D315))),"subsoil",
"none"
)))</f>
        <v>subsoil</v>
      </c>
      <c r="E316" s="5" t="str">
        <f t="shared" ca="1" si="251"/>
        <v>light</v>
      </c>
      <c r="F316" s="5" t="str">
        <f t="shared" ca="1" si="251"/>
        <v>light</v>
      </c>
      <c r="G316" s="5" t="str">
        <f t="shared" ca="1" si="251"/>
        <v>subsoil</v>
      </c>
      <c r="H316" s="5" t="str">
        <f t="shared" ca="1" si="251"/>
        <v>light</v>
      </c>
    </row>
    <row r="317" spans="1:10" x14ac:dyDescent="0.2">
      <c r="C317" s="4" cm="1">
        <f t="array" aca="1" ref="C317" ca="1">_xlfn.XLOOKUP(C$1,INDIRECT($A318&amp;"_year"),INDIRECT($A318&amp;"_totalgly"))</f>
        <v>4</v>
      </c>
      <c r="D317" s="4" cm="1">
        <f t="array" aca="1" ref="D317" ca="1">_xlfn.XLOOKUP(D$1,INDIRECT($A318&amp;"_year"),INDIRECT($A318&amp;"_totalgly"))</f>
        <v>0</v>
      </c>
      <c r="E317" s="4" cm="1">
        <f t="array" aca="1" ref="E317" ca="1">_xlfn.XLOOKUP(E$1,INDIRECT($A318&amp;"_year"),INDIRECT($A318&amp;"_totalgly"))</f>
        <v>4</v>
      </c>
      <c r="F317" s="4" cm="1">
        <f t="array" aca="1" ref="F317" ca="1">_xlfn.XLOOKUP(F$1,INDIRECT($A318&amp;"_year"),INDIRECT($A318&amp;"_totalgly"))</f>
        <v>4</v>
      </c>
      <c r="G317" s="4" cm="1">
        <f t="array" aca="1" ref="G317" ca="1">_xlfn.XLOOKUP(G$1,INDIRECT($A318&amp;"_year"),INDIRECT($A318&amp;"_totalgly"))</f>
        <v>0</v>
      </c>
      <c r="H317" s="4" cm="1">
        <f t="array" aca="1" ref="H317" ca="1">_xlfn.XLOOKUP(H$1,INDIRECT($A318&amp;"_year"),INDIRECT($A318&amp;"_totalgly"))</f>
        <v>4</v>
      </c>
    </row>
    <row r="318" spans="1:10" x14ac:dyDescent="0.2">
      <c r="A318" s="5" t="s">
        <v>32</v>
      </c>
      <c r="B318" s="5" t="s">
        <v>5</v>
      </c>
      <c r="C318" s="5" t="str">
        <f ca="1">IF(C317&gt;0, "yes","no")</f>
        <v>yes</v>
      </c>
      <c r="D318" s="5" t="str">
        <f t="shared" ref="D318:H318" ca="1" si="252">IF(D317&gt;0, "yes","no")</f>
        <v>no</v>
      </c>
      <c r="E318" s="5" t="str">
        <f t="shared" ca="1" si="252"/>
        <v>yes</v>
      </c>
      <c r="F318" s="5" t="str">
        <f t="shared" ca="1" si="252"/>
        <v>yes</v>
      </c>
      <c r="G318" s="5" t="str">
        <f t="shared" ca="1" si="252"/>
        <v>no</v>
      </c>
      <c r="H318" s="5" t="str">
        <f t="shared" ca="1" si="252"/>
        <v>yes</v>
      </c>
    </row>
    <row r="319" spans="1:10" x14ac:dyDescent="0.2">
      <c r="C319" s="4" cm="1">
        <f t="array" aca="1" ref="C319" ca="1">_xlfn.XLOOKUP(C$1,INDIRECT($A320&amp;"_year"),INDIRECT($A320&amp;"_numberautumngly"))</f>
        <v>2</v>
      </c>
      <c r="D319" s="4" cm="1">
        <f t="array" aca="1" ref="D319" ca="1">_xlfn.XLOOKUP(D$1,INDIRECT($A320&amp;"_year"),INDIRECT($A320&amp;"_numberautumngly"))</f>
        <v>0</v>
      </c>
      <c r="E319" s="4" cm="1">
        <f t="array" aca="1" ref="E319" ca="1">_xlfn.XLOOKUP(E$1,INDIRECT($A320&amp;"_year"),INDIRECT($A320&amp;"_numberautumngly"))</f>
        <v>2</v>
      </c>
      <c r="F319" s="4" cm="1">
        <f t="array" aca="1" ref="F319" ca="1">_xlfn.XLOOKUP(F$1,INDIRECT($A320&amp;"_year"),INDIRECT($A320&amp;"_numberautumngly"))</f>
        <v>2</v>
      </c>
      <c r="G319" s="4" cm="1">
        <f t="array" aca="1" ref="G319" ca="1">_xlfn.XLOOKUP(G$1,INDIRECT($A320&amp;"_year"),INDIRECT($A320&amp;"_numberautumngly"))</f>
        <v>0</v>
      </c>
      <c r="H319" s="4" cm="1">
        <f t="array" aca="1" ref="H319" ca="1">_xlfn.XLOOKUP(H$1,INDIRECT($A320&amp;"_year"),INDIRECT($A320&amp;"_numberautumngly"))</f>
        <v>2</v>
      </c>
    </row>
    <row r="320" spans="1:10" x14ac:dyDescent="0.2">
      <c r="A320" s="5" t="s">
        <v>32</v>
      </c>
      <c r="B320" s="5" t="s">
        <v>6</v>
      </c>
      <c r="C320" s="5" t="str">
        <f ca="1">IF(C319&gt;1, "yes", "no")</f>
        <v>yes</v>
      </c>
      <c r="D320" s="5" t="str">
        <f t="shared" ref="D320:H320" ca="1" si="253">IF(D319&gt;1, "yes", "no")</f>
        <v>no</v>
      </c>
      <c r="E320" s="5" t="str">
        <f t="shared" ca="1" si="253"/>
        <v>yes</v>
      </c>
      <c r="F320" s="5" t="str">
        <f t="shared" ca="1" si="253"/>
        <v>yes</v>
      </c>
      <c r="G320" s="5" t="str">
        <f t="shared" ca="1" si="253"/>
        <v>no</v>
      </c>
      <c r="H320" s="5" t="str">
        <f t="shared" ca="1" si="253"/>
        <v>yes</v>
      </c>
    </row>
    <row r="321" spans="1:8" x14ac:dyDescent="0.2">
      <c r="A321" s="5" t="s">
        <v>32</v>
      </c>
      <c r="B321" s="5" t="s">
        <v>7</v>
      </c>
      <c r="C321" s="5" t="str">
        <f ca="1">IF(C319&gt;2, "yes", "no")</f>
        <v>no</v>
      </c>
      <c r="D321" s="5" t="str">
        <f t="shared" ref="D321:H321" ca="1" si="254">IF(D319&gt;2, "yes", "no")</f>
        <v>no</v>
      </c>
      <c r="E321" s="5" t="str">
        <f t="shared" ca="1" si="254"/>
        <v>no</v>
      </c>
      <c r="F321" s="5" t="str">
        <f t="shared" ca="1" si="254"/>
        <v>no</v>
      </c>
      <c r="G321" s="5" t="str">
        <f t="shared" ca="1" si="254"/>
        <v>no</v>
      </c>
      <c r="H321" s="5" t="str">
        <f t="shared" ca="1" si="254"/>
        <v>no</v>
      </c>
    </row>
    <row r="322" spans="1:8" x14ac:dyDescent="0.2">
      <c r="A322" s="5" t="s">
        <v>32</v>
      </c>
      <c r="B322" s="5" t="s">
        <v>8</v>
      </c>
      <c r="C322" s="5" t="str">
        <f ca="1">IF(C319&gt;3, "yes", "no")</f>
        <v>no</v>
      </c>
      <c r="D322" s="5" t="str">
        <f t="shared" ref="D322:H322" ca="1" si="255">IF(D319&gt;3, "yes", "no")</f>
        <v>no</v>
      </c>
      <c r="E322" s="5" t="str">
        <f t="shared" ca="1" si="255"/>
        <v>no</v>
      </c>
      <c r="F322" s="5" t="str">
        <f t="shared" ca="1" si="255"/>
        <v>no</v>
      </c>
      <c r="G322" s="5" t="str">
        <f t="shared" ca="1" si="255"/>
        <v>no</v>
      </c>
      <c r="H322" s="5" t="str">
        <f t="shared" ca="1" si="255"/>
        <v>no</v>
      </c>
    </row>
    <row r="323" spans="1:8" x14ac:dyDescent="0.2">
      <c r="C323" s="4" cm="1">
        <f t="array" aca="1" ref="C323" ca="1">_xlfn.XLOOKUP(C$1,INDIRECT($A324&amp;"_year"),INDIRECT($A324&amp;"_numbBGactives"))</f>
        <v>5</v>
      </c>
      <c r="D323" s="4" cm="1">
        <f t="array" aca="1" ref="D323" ca="1">_xlfn.XLOOKUP(D$1,INDIRECT($A324&amp;"_year"),INDIRECT($A324&amp;"_numbBGactives"))</f>
        <v>0</v>
      </c>
      <c r="E323" s="4" cm="1">
        <f t="array" aca="1" ref="E323" ca="1">_xlfn.XLOOKUP(E$1,INDIRECT($A324&amp;"_year"),INDIRECT($A324&amp;"_numbBGactives"))</f>
        <v>5</v>
      </c>
      <c r="F323" s="4" cm="1">
        <f t="array" aca="1" ref="F323" ca="1">_xlfn.XLOOKUP(F$1,INDIRECT($A324&amp;"_year"),INDIRECT($A324&amp;"_numbBGactives"))</f>
        <v>5</v>
      </c>
      <c r="G323" s="4" cm="1">
        <f t="array" aca="1" ref="G323" ca="1">_xlfn.XLOOKUP(G$1,INDIRECT($A324&amp;"_year"),INDIRECT($A324&amp;"_numbBGactives"))</f>
        <v>0</v>
      </c>
      <c r="H323" s="4" cm="1">
        <f t="array" aca="1" ref="H323" ca="1">_xlfn.XLOOKUP(H$1,INDIRECT($A324&amp;"_year"),INDIRECT($A324&amp;"_numbBGactives"))</f>
        <v>5</v>
      </c>
    </row>
    <row r="324" spans="1:8" x14ac:dyDescent="0.2">
      <c r="A324" s="5" t="s">
        <v>32</v>
      </c>
      <c r="B324" s="5" t="s">
        <v>9</v>
      </c>
      <c r="C324" s="5" t="str">
        <f ca="1">IF(C323&gt;0, "yes","no")</f>
        <v>yes</v>
      </c>
      <c r="D324" s="5" t="str">
        <f t="shared" ref="D324" ca="1" si="256">IF(D323&gt;0, "yes","no")</f>
        <v>no</v>
      </c>
      <c r="E324" s="5" t="str">
        <f t="shared" ref="E324" ca="1" si="257">IF(E323&gt;0, "yes","no")</f>
        <v>yes</v>
      </c>
      <c r="F324" s="5" t="str">
        <f t="shared" ref="F324" ca="1" si="258">IF(F323&gt;0, "yes","no")</f>
        <v>yes</v>
      </c>
      <c r="G324" s="5" t="str">
        <f t="shared" ref="G324" ca="1" si="259">IF(G323&gt;0, "yes","no")</f>
        <v>no</v>
      </c>
      <c r="H324" s="5" t="str">
        <f t="shared" ref="H324" ca="1" si="260">IF(H323&gt;0, "yes","no")</f>
        <v>yes</v>
      </c>
    </row>
    <row r="325" spans="1:8" x14ac:dyDescent="0.2">
      <c r="A325" s="5" t="s">
        <v>32</v>
      </c>
      <c r="B325" s="5" t="s">
        <v>10</v>
      </c>
      <c r="C325" s="5" t="str">
        <f ca="1">IF(C323&gt;1, "yes","no")</f>
        <v>yes</v>
      </c>
      <c r="D325" s="5" t="str">
        <f t="shared" ref="D325:H325" ca="1" si="261">IF(D323&gt;1, "yes","no")</f>
        <v>no</v>
      </c>
      <c r="E325" s="5" t="str">
        <f t="shared" ca="1" si="261"/>
        <v>yes</v>
      </c>
      <c r="F325" s="5" t="str">
        <f t="shared" ca="1" si="261"/>
        <v>yes</v>
      </c>
      <c r="G325" s="5" t="str">
        <f t="shared" ca="1" si="261"/>
        <v>no</v>
      </c>
      <c r="H325" s="5" t="str">
        <f t="shared" ca="1" si="261"/>
        <v>yes</v>
      </c>
    </row>
    <row r="326" spans="1:8" x14ac:dyDescent="0.2">
      <c r="A326" s="5" t="s">
        <v>32</v>
      </c>
      <c r="B326" s="5" t="s">
        <v>11</v>
      </c>
      <c r="C326" s="5" t="str">
        <f ca="1">IF(C323&gt;2, "yes","no")</f>
        <v>yes</v>
      </c>
      <c r="D326" s="5" t="str">
        <f t="shared" ref="D326:H326" ca="1" si="262">IF(D323&gt;2, "yes","no")</f>
        <v>no</v>
      </c>
      <c r="E326" s="5" t="str">
        <f t="shared" ca="1" si="262"/>
        <v>yes</v>
      </c>
      <c r="F326" s="5" t="str">
        <f t="shared" ca="1" si="262"/>
        <v>yes</v>
      </c>
      <c r="G326" s="5" t="str">
        <f t="shared" ca="1" si="262"/>
        <v>no</v>
      </c>
      <c r="H326" s="5" t="str">
        <f t="shared" ca="1" si="262"/>
        <v>yes</v>
      </c>
    </row>
    <row r="327" spans="1:8" x14ac:dyDescent="0.2">
      <c r="A327" s="5" t="s">
        <v>32</v>
      </c>
      <c r="B327" s="5" t="s">
        <v>12</v>
      </c>
      <c r="C327" s="5" t="str">
        <f ca="1">IF(C323&gt;3, "yes","no")</f>
        <v>yes</v>
      </c>
      <c r="D327" s="5" t="str">
        <f t="shared" ref="D327:H327" ca="1" si="263">IF(D323&gt;3, "yes","no")</f>
        <v>no</v>
      </c>
      <c r="E327" s="5" t="str">
        <f t="shared" ca="1" si="263"/>
        <v>yes</v>
      </c>
      <c r="F327" s="5" t="str">
        <f t="shared" ca="1" si="263"/>
        <v>yes</v>
      </c>
      <c r="G327" s="5" t="str">
        <f t="shared" ca="1" si="263"/>
        <v>no</v>
      </c>
      <c r="H327" s="5" t="str">
        <f t="shared" ca="1" si="263"/>
        <v>yes</v>
      </c>
    </row>
    <row r="328" spans="1:8" x14ac:dyDescent="0.2">
      <c r="A328" s="5" t="s">
        <v>32</v>
      </c>
      <c r="B328" s="5" t="s">
        <v>13</v>
      </c>
      <c r="C328" s="5" t="str">
        <f ca="1">IF(C323&gt;4, "yes","no")</f>
        <v>yes</v>
      </c>
      <c r="D328" s="5" t="str">
        <f t="shared" ref="D328:H328" ca="1" si="264">IF(D323&gt;4, "yes","no")</f>
        <v>no</v>
      </c>
      <c r="E328" s="5" t="str">
        <f t="shared" ca="1" si="264"/>
        <v>yes</v>
      </c>
      <c r="F328" s="5" t="str">
        <f t="shared" ca="1" si="264"/>
        <v>yes</v>
      </c>
      <c r="G328" s="5" t="str">
        <f t="shared" ca="1" si="264"/>
        <v>no</v>
      </c>
      <c r="H328" s="5" t="str">
        <f t="shared" ca="1" si="264"/>
        <v>yes</v>
      </c>
    </row>
    <row r="329" spans="1:8" x14ac:dyDescent="0.2">
      <c r="A329" s="5" t="s">
        <v>32</v>
      </c>
      <c r="B329" s="5" t="s">
        <v>14</v>
      </c>
      <c r="C329" s="5" t="str">
        <f ca="1">IF(OR(C312="fallow",C312="ley"),"no","yes")</f>
        <v>yes</v>
      </c>
      <c r="D329" s="5" t="str">
        <f t="shared" ref="D329:H329" ca="1" si="265">IF(OR(D312="fallow",D312="ley"),"no","yes")</f>
        <v>yes</v>
      </c>
      <c r="E329" s="5" t="str">
        <f t="shared" ca="1" si="265"/>
        <v>yes</v>
      </c>
      <c r="F329" s="5" t="str">
        <f t="shared" ca="1" si="265"/>
        <v>yes</v>
      </c>
      <c r="G329" s="5" t="str">
        <f t="shared" ca="1" si="265"/>
        <v>yes</v>
      </c>
      <c r="H329" s="5" t="str">
        <f t="shared" ca="1" si="265"/>
        <v>yes</v>
      </c>
    </row>
    <row r="330" spans="1:8" x14ac:dyDescent="0.2">
      <c r="C330" s="4" cm="1">
        <f t="array" aca="1" ref="C330" ca="1">_xlfn.XLOOKUP(C$1,INDIRECT($A331&amp;"_year"),INDIRECT($A331&amp;"_fert"))</f>
        <v>230</v>
      </c>
      <c r="D330" s="4" cm="1">
        <f t="array" aca="1" ref="D330" ca="1">_xlfn.XLOOKUP(D$1,INDIRECT($A331&amp;"_year"),INDIRECT($A331&amp;"_fert"))</f>
        <v>220</v>
      </c>
      <c r="E330" s="4" cm="1">
        <f t="array" aca="1" ref="E330" ca="1">_xlfn.XLOOKUP(E$1,INDIRECT($A331&amp;"_year"),INDIRECT($A331&amp;"_fert"))</f>
        <v>230</v>
      </c>
      <c r="F330" s="4" cm="1">
        <f t="array" aca="1" ref="F330" ca="1">_xlfn.XLOOKUP(F$1,INDIRECT($A331&amp;"_year"),INDIRECT($A331&amp;"_fert"))</f>
        <v>230</v>
      </c>
      <c r="G330" s="4" cm="1">
        <f t="array" aca="1" ref="G330" ca="1">_xlfn.XLOOKUP(G$1,INDIRECT($A331&amp;"_year"),INDIRECT($A331&amp;"_fert"))</f>
        <v>220</v>
      </c>
      <c r="H330" s="4" cm="1">
        <f t="array" aca="1" ref="H330" ca="1">_xlfn.XLOOKUP(H$1,INDIRECT($A331&amp;"_year"),INDIRECT($A331&amp;"_fert"))</f>
        <v>230</v>
      </c>
    </row>
    <row r="331" spans="1:8" x14ac:dyDescent="0.2">
      <c r="A331" s="5" t="s">
        <v>32</v>
      </c>
      <c r="B331" s="5" t="s">
        <v>15</v>
      </c>
      <c r="C331" s="5" t="str">
        <f ca="1">IF(C330=0,"no","yes")</f>
        <v>yes</v>
      </c>
      <c r="D331" s="5" t="str">
        <f t="shared" ref="D331:H331" ca="1" si="266">IF(D330=0,"no","yes")</f>
        <v>yes</v>
      </c>
      <c r="E331" s="5" t="str">
        <f t="shared" ca="1" si="266"/>
        <v>yes</v>
      </c>
      <c r="F331" s="5" t="str">
        <f t="shared" ca="1" si="266"/>
        <v>yes</v>
      </c>
      <c r="G331" s="5" t="str">
        <f t="shared" ca="1" si="266"/>
        <v>yes</v>
      </c>
      <c r="H331" s="5" t="str">
        <f t="shared" ca="1" si="266"/>
        <v>yes</v>
      </c>
    </row>
    <row r="332" spans="1:8" x14ac:dyDescent="0.2">
      <c r="A332" s="3"/>
      <c r="B332" s="3"/>
      <c r="C332" s="3"/>
      <c r="D332" s="3"/>
      <c r="E332" s="3"/>
      <c r="F332" s="3"/>
      <c r="G332" s="3"/>
      <c r="H332" s="3"/>
    </row>
    <row r="333" spans="1:8" x14ac:dyDescent="0.2">
      <c r="A333" s="5" t="s">
        <v>294</v>
      </c>
      <c r="B333" s="5" t="s">
        <v>1</v>
      </c>
      <c r="C333" s="239" t="s">
        <v>295</v>
      </c>
      <c r="D333" s="239" t="s">
        <v>295</v>
      </c>
      <c r="E333" s="239" t="s">
        <v>296</v>
      </c>
      <c r="F333" s="239" t="s">
        <v>295</v>
      </c>
      <c r="G333" s="239" t="s">
        <v>295</v>
      </c>
      <c r="H333" s="239" t="s">
        <v>296</v>
      </c>
    </row>
    <row r="334" spans="1:8" x14ac:dyDescent="0.2">
      <c r="A334" s="5" t="s">
        <v>294</v>
      </c>
      <c r="B334" s="5" t="s">
        <v>3</v>
      </c>
      <c r="C334" s="5" t="s">
        <v>297</v>
      </c>
      <c r="D334" s="5" t="s">
        <v>297</v>
      </c>
      <c r="E334" s="5" t="s">
        <v>297</v>
      </c>
      <c r="F334" s="5" t="s">
        <v>297</v>
      </c>
      <c r="G334" s="5" t="s">
        <v>297</v>
      </c>
      <c r="H334" s="5" t="s">
        <v>297</v>
      </c>
    </row>
    <row r="335" spans="1:8" x14ac:dyDescent="0.2">
      <c r="A335" s="5" t="s">
        <v>294</v>
      </c>
      <c r="B335" s="5" t="s">
        <v>4</v>
      </c>
      <c r="C335" s="5" t="s">
        <v>298</v>
      </c>
      <c r="D335" s="5" t="s">
        <v>299</v>
      </c>
      <c r="E335" s="5" t="s">
        <v>228</v>
      </c>
      <c r="F335" s="5" t="s">
        <v>298</v>
      </c>
      <c r="G335" s="5" t="s">
        <v>299</v>
      </c>
      <c r="H335" s="5" t="s">
        <v>228</v>
      </c>
    </row>
    <row r="336" spans="1:8" x14ac:dyDescent="0.2">
      <c r="A336" s="5" t="s">
        <v>294</v>
      </c>
      <c r="B336" s="5" t="s">
        <v>5</v>
      </c>
      <c r="C336" s="5" t="s">
        <v>16</v>
      </c>
      <c r="D336" s="5" t="s">
        <v>16</v>
      </c>
      <c r="E336" s="5" t="s">
        <v>16</v>
      </c>
      <c r="F336" s="5" t="s">
        <v>16</v>
      </c>
      <c r="G336" s="5" t="s">
        <v>16</v>
      </c>
      <c r="H336" s="5" t="s">
        <v>16</v>
      </c>
    </row>
    <row r="337" spans="1:8" x14ac:dyDescent="0.2">
      <c r="A337" s="5" t="s">
        <v>294</v>
      </c>
      <c r="B337" s="5" t="s">
        <v>6</v>
      </c>
      <c r="C337" s="5" t="s">
        <v>17</v>
      </c>
      <c r="D337" s="5" t="s">
        <v>17</v>
      </c>
      <c r="E337" s="5" t="s">
        <v>17</v>
      </c>
      <c r="F337" s="5" t="s">
        <v>17</v>
      </c>
      <c r="G337" s="5" t="s">
        <v>17</v>
      </c>
      <c r="H337" s="5" t="s">
        <v>17</v>
      </c>
    </row>
    <row r="338" spans="1:8" x14ac:dyDescent="0.2">
      <c r="A338" s="5" t="s">
        <v>294</v>
      </c>
      <c r="B338" s="5" t="s">
        <v>7</v>
      </c>
      <c r="C338" s="5" t="s">
        <v>17</v>
      </c>
      <c r="D338" s="5" t="s">
        <v>17</v>
      </c>
      <c r="E338" s="5" t="s">
        <v>17</v>
      </c>
      <c r="F338" s="5" t="s">
        <v>17</v>
      </c>
      <c r="G338" s="5" t="s">
        <v>17</v>
      </c>
      <c r="H338" s="5" t="s">
        <v>17</v>
      </c>
    </row>
    <row r="339" spans="1:8" x14ac:dyDescent="0.2">
      <c r="A339" s="5" t="s">
        <v>294</v>
      </c>
      <c r="B339" s="5" t="s">
        <v>8</v>
      </c>
      <c r="C339" s="5" t="s">
        <v>17</v>
      </c>
      <c r="D339" s="5" t="s">
        <v>17</v>
      </c>
      <c r="E339" s="5" t="s">
        <v>17</v>
      </c>
      <c r="F339" s="5" t="s">
        <v>17</v>
      </c>
      <c r="G339" s="5" t="s">
        <v>17</v>
      </c>
      <c r="H339" s="5" t="s">
        <v>17</v>
      </c>
    </row>
    <row r="340" spans="1:8" x14ac:dyDescent="0.2">
      <c r="A340" s="5" t="s">
        <v>294</v>
      </c>
      <c r="B340" s="5" t="s">
        <v>9</v>
      </c>
      <c r="C340" s="5" t="s">
        <v>16</v>
      </c>
      <c r="D340" s="5" t="s">
        <v>16</v>
      </c>
      <c r="E340" s="5" t="s">
        <v>16</v>
      </c>
      <c r="F340" s="5" t="s">
        <v>16</v>
      </c>
      <c r="G340" s="5" t="s">
        <v>16</v>
      </c>
      <c r="H340" s="5" t="s">
        <v>16</v>
      </c>
    </row>
    <row r="341" spans="1:8" x14ac:dyDescent="0.2">
      <c r="A341" s="5" t="s">
        <v>294</v>
      </c>
      <c r="B341" s="5" t="s">
        <v>10</v>
      </c>
      <c r="C341" s="5" t="s">
        <v>16</v>
      </c>
      <c r="D341" s="5" t="s">
        <v>16</v>
      </c>
      <c r="E341" s="5" t="s">
        <v>16</v>
      </c>
      <c r="F341" s="5" t="s">
        <v>16</v>
      </c>
      <c r="G341" s="5" t="s">
        <v>16</v>
      </c>
      <c r="H341" s="5" t="s">
        <v>16</v>
      </c>
    </row>
    <row r="342" spans="1:8" x14ac:dyDescent="0.2">
      <c r="A342" s="5" t="s">
        <v>294</v>
      </c>
      <c r="B342" s="5" t="s">
        <v>11</v>
      </c>
      <c r="C342" s="5" t="s">
        <v>16</v>
      </c>
      <c r="D342" s="5" t="s">
        <v>16</v>
      </c>
      <c r="E342" s="5" t="s">
        <v>17</v>
      </c>
      <c r="F342" s="5" t="s">
        <v>16</v>
      </c>
      <c r="G342" s="5" t="s">
        <v>16</v>
      </c>
      <c r="H342" s="5" t="s">
        <v>17</v>
      </c>
    </row>
    <row r="343" spans="1:8" x14ac:dyDescent="0.2">
      <c r="A343" s="5" t="s">
        <v>294</v>
      </c>
      <c r="B343" s="5" t="s">
        <v>12</v>
      </c>
      <c r="C343" s="5" t="s">
        <v>16</v>
      </c>
      <c r="D343" s="5" t="s">
        <v>16</v>
      </c>
      <c r="E343" s="5" t="s">
        <v>17</v>
      </c>
      <c r="F343" s="5" t="s">
        <v>16</v>
      </c>
      <c r="G343" s="5" t="s">
        <v>16</v>
      </c>
      <c r="H343" s="5" t="s">
        <v>17</v>
      </c>
    </row>
    <row r="344" spans="1:8" x14ac:dyDescent="0.2">
      <c r="A344" s="5" t="s">
        <v>294</v>
      </c>
      <c r="B344" s="5" t="s">
        <v>13</v>
      </c>
      <c r="C344" s="5" t="s">
        <v>16</v>
      </c>
      <c r="D344" s="5" t="s">
        <v>16</v>
      </c>
      <c r="E344" s="5" t="s">
        <v>17</v>
      </c>
      <c r="F344" s="5" t="s">
        <v>16</v>
      </c>
      <c r="G344" s="5" t="s">
        <v>16</v>
      </c>
      <c r="H344" s="5" t="s">
        <v>17</v>
      </c>
    </row>
    <row r="345" spans="1:8" x14ac:dyDescent="0.2">
      <c r="A345" s="5" t="s">
        <v>294</v>
      </c>
      <c r="B345" s="5" t="s">
        <v>14</v>
      </c>
      <c r="C345" s="5" t="s">
        <v>16</v>
      </c>
      <c r="D345" s="5" t="s">
        <v>16</v>
      </c>
      <c r="E345" s="5" t="s">
        <v>16</v>
      </c>
      <c r="F345" s="5" t="s">
        <v>16</v>
      </c>
      <c r="G345" s="5" t="s">
        <v>16</v>
      </c>
      <c r="H345" s="5" t="s">
        <v>16</v>
      </c>
    </row>
    <row r="346" spans="1:8" x14ac:dyDescent="0.2">
      <c r="A346" s="5" t="s">
        <v>294</v>
      </c>
      <c r="B346" s="5" t="s">
        <v>15</v>
      </c>
      <c r="C346" s="5" t="str">
        <f>IF(C345=0,"no","yes")</f>
        <v>yes</v>
      </c>
      <c r="D346" s="5" t="str">
        <f t="shared" ref="D346:H346" si="267">IF(D345=0,"no","yes")</f>
        <v>yes</v>
      </c>
      <c r="E346" s="5" t="str">
        <f t="shared" si="267"/>
        <v>yes</v>
      </c>
      <c r="F346" s="5" t="str">
        <f t="shared" si="267"/>
        <v>yes</v>
      </c>
      <c r="G346" s="5" t="str">
        <f t="shared" si="267"/>
        <v>yes</v>
      </c>
      <c r="H346" s="5" t="str">
        <f t="shared" si="267"/>
        <v>yes</v>
      </c>
    </row>
    <row r="347" spans="1:8" x14ac:dyDescent="0.2">
      <c r="A347" s="3"/>
      <c r="B347" s="3"/>
      <c r="C347" s="3"/>
      <c r="D347" s="3"/>
      <c r="E347" s="3"/>
      <c r="F347" s="3"/>
      <c r="G347" s="3"/>
      <c r="H347" s="3"/>
    </row>
    <row r="348" spans="1:8" x14ac:dyDescent="0.2">
      <c r="A348" s="5" t="s">
        <v>300</v>
      </c>
      <c r="B348" s="5" t="s">
        <v>1</v>
      </c>
      <c r="C348" s="239" t="s">
        <v>295</v>
      </c>
      <c r="D348" s="239" t="s">
        <v>295</v>
      </c>
      <c r="E348" s="239" t="s">
        <v>295</v>
      </c>
      <c r="F348" s="239" t="s">
        <v>295</v>
      </c>
      <c r="G348" s="239" t="s">
        <v>295</v>
      </c>
      <c r="H348" s="239" t="s">
        <v>295</v>
      </c>
    </row>
    <row r="349" spans="1:8" x14ac:dyDescent="0.2">
      <c r="A349" s="5" t="s">
        <v>300</v>
      </c>
      <c r="B349" s="5" t="s">
        <v>3</v>
      </c>
      <c r="C349" s="5" t="s">
        <v>297</v>
      </c>
      <c r="D349" s="5" t="s">
        <v>297</v>
      </c>
      <c r="E349" s="5" t="s">
        <v>297</v>
      </c>
      <c r="F349" s="5" t="s">
        <v>297</v>
      </c>
      <c r="G349" s="5" t="s">
        <v>297</v>
      </c>
      <c r="H349" s="5" t="s">
        <v>297</v>
      </c>
    </row>
    <row r="350" spans="1:8" x14ac:dyDescent="0.2">
      <c r="A350" s="5" t="s">
        <v>300</v>
      </c>
      <c r="B350" s="5" t="s">
        <v>4</v>
      </c>
      <c r="C350" s="5" t="s">
        <v>299</v>
      </c>
      <c r="D350" s="5" t="s">
        <v>298</v>
      </c>
      <c r="E350" s="5" t="s">
        <v>320</v>
      </c>
      <c r="F350" s="5" t="s">
        <v>321</v>
      </c>
      <c r="G350" s="5" t="s">
        <v>298</v>
      </c>
      <c r="H350" s="5" t="s">
        <v>320</v>
      </c>
    </row>
    <row r="351" spans="1:8" x14ac:dyDescent="0.2">
      <c r="A351" s="5" t="s">
        <v>300</v>
      </c>
      <c r="B351" s="5" t="s">
        <v>5</v>
      </c>
      <c r="C351" s="5" t="s">
        <v>16</v>
      </c>
      <c r="D351" s="5" t="s">
        <v>16</v>
      </c>
      <c r="E351" s="5" t="s">
        <v>16</v>
      </c>
      <c r="F351" s="5" t="s">
        <v>16</v>
      </c>
      <c r="G351" s="5" t="s">
        <v>16</v>
      </c>
      <c r="H351" s="5" t="s">
        <v>16</v>
      </c>
    </row>
    <row r="352" spans="1:8" x14ac:dyDescent="0.2">
      <c r="A352" s="5" t="s">
        <v>300</v>
      </c>
      <c r="B352" s="5" t="s">
        <v>6</v>
      </c>
      <c r="C352" s="5" t="s">
        <v>16</v>
      </c>
      <c r="D352" s="5" t="s">
        <v>16</v>
      </c>
      <c r="E352" s="5" t="s">
        <v>16</v>
      </c>
      <c r="F352" s="5" t="s">
        <v>16</v>
      </c>
      <c r="G352" s="5" t="s">
        <v>16</v>
      </c>
      <c r="H352" s="5" t="s">
        <v>16</v>
      </c>
    </row>
    <row r="353" spans="1:8" x14ac:dyDescent="0.2">
      <c r="A353" s="5" t="s">
        <v>300</v>
      </c>
      <c r="B353" s="5" t="s">
        <v>7</v>
      </c>
      <c r="C353" s="5" t="s">
        <v>17</v>
      </c>
      <c r="D353" s="5" t="s">
        <v>17</v>
      </c>
      <c r="E353" s="5" t="s">
        <v>17</v>
      </c>
      <c r="F353" s="5" t="s">
        <v>17</v>
      </c>
      <c r="G353" s="5" t="s">
        <v>17</v>
      </c>
      <c r="H353" s="5" t="s">
        <v>17</v>
      </c>
    </row>
    <row r="354" spans="1:8" x14ac:dyDescent="0.2">
      <c r="A354" s="5" t="s">
        <v>300</v>
      </c>
      <c r="B354" s="5" t="s">
        <v>8</v>
      </c>
      <c r="C354" s="5" t="s">
        <v>17</v>
      </c>
      <c r="D354" s="5" t="s">
        <v>17</v>
      </c>
      <c r="E354" s="5" t="s">
        <v>17</v>
      </c>
      <c r="F354" s="5" t="s">
        <v>17</v>
      </c>
      <c r="G354" s="5" t="s">
        <v>17</v>
      </c>
      <c r="H354" s="5" t="s">
        <v>17</v>
      </c>
    </row>
    <row r="355" spans="1:8" x14ac:dyDescent="0.2">
      <c r="A355" s="5" t="s">
        <v>300</v>
      </c>
      <c r="B355" s="5" t="s">
        <v>9</v>
      </c>
      <c r="C355" s="5" t="s">
        <v>16</v>
      </c>
      <c r="D355" s="5" t="s">
        <v>16</v>
      </c>
      <c r="E355" s="5" t="s">
        <v>16</v>
      </c>
      <c r="F355" s="5" t="s">
        <v>16</v>
      </c>
      <c r="G355" s="5" t="s">
        <v>16</v>
      </c>
      <c r="H355" s="5" t="s">
        <v>16</v>
      </c>
    </row>
    <row r="356" spans="1:8" x14ac:dyDescent="0.2">
      <c r="A356" s="5" t="s">
        <v>300</v>
      </c>
      <c r="B356" s="5" t="s">
        <v>10</v>
      </c>
      <c r="C356" s="5" t="s">
        <v>16</v>
      </c>
      <c r="D356" s="5" t="s">
        <v>16</v>
      </c>
      <c r="E356" s="5" t="s">
        <v>16</v>
      </c>
      <c r="F356" s="5" t="s">
        <v>16</v>
      </c>
      <c r="G356" s="5" t="s">
        <v>16</v>
      </c>
      <c r="H356" s="5" t="s">
        <v>16</v>
      </c>
    </row>
    <row r="357" spans="1:8" x14ac:dyDescent="0.2">
      <c r="A357" s="5" t="s">
        <v>300</v>
      </c>
      <c r="B357" s="5" t="s">
        <v>11</v>
      </c>
      <c r="C357" s="5" t="s">
        <v>17</v>
      </c>
      <c r="D357" s="5" t="s">
        <v>17</v>
      </c>
      <c r="E357" s="5" t="s">
        <v>17</v>
      </c>
      <c r="F357" s="5" t="s">
        <v>17</v>
      </c>
      <c r="G357" s="5" t="s">
        <v>17</v>
      </c>
      <c r="H357" s="5" t="s">
        <v>17</v>
      </c>
    </row>
    <row r="358" spans="1:8" x14ac:dyDescent="0.2">
      <c r="A358" s="5" t="s">
        <v>300</v>
      </c>
      <c r="B358" s="5" t="s">
        <v>12</v>
      </c>
      <c r="C358" s="5" t="s">
        <v>17</v>
      </c>
      <c r="D358" s="5" t="s">
        <v>17</v>
      </c>
      <c r="E358" s="5" t="s">
        <v>17</v>
      </c>
      <c r="F358" s="5" t="s">
        <v>17</v>
      </c>
      <c r="G358" s="5" t="s">
        <v>17</v>
      </c>
      <c r="H358" s="5" t="s">
        <v>17</v>
      </c>
    </row>
    <row r="359" spans="1:8" x14ac:dyDescent="0.2">
      <c r="A359" s="5" t="s">
        <v>300</v>
      </c>
      <c r="B359" s="5" t="s">
        <v>13</v>
      </c>
      <c r="C359" s="5" t="s">
        <v>17</v>
      </c>
      <c r="D359" s="5" t="s">
        <v>17</v>
      </c>
      <c r="E359" s="5" t="s">
        <v>17</v>
      </c>
      <c r="F359" s="5" t="s">
        <v>17</v>
      </c>
      <c r="G359" s="5" t="s">
        <v>17</v>
      </c>
      <c r="H359" s="5" t="s">
        <v>17</v>
      </c>
    </row>
    <row r="360" spans="1:8" x14ac:dyDescent="0.2">
      <c r="A360" s="5" t="s">
        <v>300</v>
      </c>
      <c r="B360" s="5" t="s">
        <v>14</v>
      </c>
      <c r="C360" s="5" t="s">
        <v>16</v>
      </c>
      <c r="D360" s="5" t="s">
        <v>16</v>
      </c>
      <c r="E360" s="5" t="s">
        <v>16</v>
      </c>
      <c r="F360" s="5" t="s">
        <v>16</v>
      </c>
      <c r="G360" s="5" t="s">
        <v>16</v>
      </c>
      <c r="H360" s="5" t="s">
        <v>16</v>
      </c>
    </row>
    <row r="361" spans="1:8" x14ac:dyDescent="0.2">
      <c r="A361" s="5" t="s">
        <v>300</v>
      </c>
      <c r="B361" s="5" t="s">
        <v>15</v>
      </c>
      <c r="C361" s="5" t="s">
        <v>16</v>
      </c>
      <c r="D361" s="5" t="s">
        <v>16</v>
      </c>
      <c r="E361" s="5" t="s">
        <v>16</v>
      </c>
      <c r="F361" s="5" t="s">
        <v>16</v>
      </c>
      <c r="G361" s="5" t="s">
        <v>16</v>
      </c>
      <c r="H361" s="5" t="s">
        <v>16</v>
      </c>
    </row>
    <row r="363" spans="1:8" x14ac:dyDescent="0.2">
      <c r="A363" s="5" t="s">
        <v>330</v>
      </c>
      <c r="B363" s="5" t="s">
        <v>1</v>
      </c>
      <c r="C363" s="5" t="s">
        <v>331</v>
      </c>
      <c r="D363" s="5" t="s">
        <v>295</v>
      </c>
      <c r="E363" s="5" t="s">
        <v>331</v>
      </c>
      <c r="F363" s="5" t="s">
        <v>333</v>
      </c>
      <c r="G363" s="5" t="s">
        <v>333</v>
      </c>
      <c r="H363" s="5" t="s">
        <v>333</v>
      </c>
    </row>
    <row r="364" spans="1:8" x14ac:dyDescent="0.2">
      <c r="A364" s="5" t="s">
        <v>330</v>
      </c>
      <c r="B364" s="5" t="s">
        <v>3</v>
      </c>
      <c r="C364" s="5" t="s">
        <v>332</v>
      </c>
      <c r="D364" s="5" t="s">
        <v>297</v>
      </c>
      <c r="E364" s="5" t="s">
        <v>332</v>
      </c>
      <c r="F364" s="5" t="s">
        <v>332</v>
      </c>
      <c r="G364" s="5" t="s">
        <v>334</v>
      </c>
      <c r="H364" s="5" t="s">
        <v>334</v>
      </c>
    </row>
    <row r="365" spans="1:8" x14ac:dyDescent="0.2">
      <c r="A365" s="5" t="s">
        <v>330</v>
      </c>
      <c r="B365" s="5" t="s">
        <v>4</v>
      </c>
      <c r="C365" s="5" t="s">
        <v>299</v>
      </c>
      <c r="D365" s="5" t="s">
        <v>299</v>
      </c>
      <c r="E365" s="5" t="s">
        <v>299</v>
      </c>
      <c r="F365" s="5" t="s">
        <v>334</v>
      </c>
      <c r="G365" s="5" t="s">
        <v>334</v>
      </c>
      <c r="H365" s="5" t="s">
        <v>334</v>
      </c>
    </row>
    <row r="366" spans="1:8" x14ac:dyDescent="0.2">
      <c r="A366" s="5" t="s">
        <v>330</v>
      </c>
      <c r="B366" s="5" t="s">
        <v>5</v>
      </c>
      <c r="C366" s="5" t="s">
        <v>17</v>
      </c>
      <c r="D366" s="5" t="s">
        <v>17</v>
      </c>
      <c r="E366" s="5" t="s">
        <v>17</v>
      </c>
      <c r="F366" s="5" t="s">
        <v>17</v>
      </c>
      <c r="G366" s="5" t="s">
        <v>17</v>
      </c>
      <c r="H366" s="5" t="s">
        <v>17</v>
      </c>
    </row>
    <row r="367" spans="1:8" x14ac:dyDescent="0.2">
      <c r="A367" s="5" t="s">
        <v>330</v>
      </c>
      <c r="B367" s="5" t="s">
        <v>6</v>
      </c>
      <c r="C367" s="5" t="s">
        <v>17</v>
      </c>
      <c r="D367" s="5" t="s">
        <v>17</v>
      </c>
      <c r="E367" s="5" t="s">
        <v>17</v>
      </c>
      <c r="F367" s="5" t="s">
        <v>17</v>
      </c>
      <c r="G367" s="5" t="s">
        <v>17</v>
      </c>
      <c r="H367" s="5" t="s">
        <v>17</v>
      </c>
    </row>
    <row r="368" spans="1:8" x14ac:dyDescent="0.2">
      <c r="A368" s="5" t="s">
        <v>330</v>
      </c>
      <c r="B368" s="5" t="s">
        <v>7</v>
      </c>
      <c r="C368" s="5" t="s">
        <v>17</v>
      </c>
      <c r="D368" s="5" t="s">
        <v>17</v>
      </c>
      <c r="E368" s="5" t="s">
        <v>17</v>
      </c>
      <c r="F368" s="5" t="s">
        <v>17</v>
      </c>
      <c r="G368" s="5" t="s">
        <v>17</v>
      </c>
      <c r="H368" s="5" t="s">
        <v>17</v>
      </c>
    </row>
    <row r="369" spans="1:8" x14ac:dyDescent="0.2">
      <c r="A369" s="5" t="s">
        <v>330</v>
      </c>
      <c r="B369" s="5" t="s">
        <v>8</v>
      </c>
      <c r="C369" s="5" t="s">
        <v>17</v>
      </c>
      <c r="D369" s="5" t="s">
        <v>17</v>
      </c>
      <c r="E369" s="5" t="s">
        <v>17</v>
      </c>
      <c r="F369" s="5" t="s">
        <v>17</v>
      </c>
      <c r="G369" s="5" t="s">
        <v>17</v>
      </c>
      <c r="H369" s="5" t="s">
        <v>17</v>
      </c>
    </row>
    <row r="370" spans="1:8" x14ac:dyDescent="0.2">
      <c r="A370" s="5" t="s">
        <v>330</v>
      </c>
      <c r="B370" s="5" t="s">
        <v>9</v>
      </c>
      <c r="C370" s="5" t="s">
        <v>17</v>
      </c>
      <c r="D370" s="5" t="s">
        <v>17</v>
      </c>
      <c r="E370" s="5" t="s">
        <v>17</v>
      </c>
      <c r="F370" s="5" t="s">
        <v>17</v>
      </c>
      <c r="G370" s="5" t="s">
        <v>17</v>
      </c>
      <c r="H370" s="5" t="s">
        <v>17</v>
      </c>
    </row>
    <row r="371" spans="1:8" x14ac:dyDescent="0.2">
      <c r="A371" s="5" t="s">
        <v>330</v>
      </c>
      <c r="B371" s="5" t="s">
        <v>10</v>
      </c>
      <c r="C371" s="5" t="s">
        <v>17</v>
      </c>
      <c r="D371" s="5" t="s">
        <v>17</v>
      </c>
      <c r="E371" s="5" t="s">
        <v>17</v>
      </c>
      <c r="F371" s="5" t="s">
        <v>17</v>
      </c>
      <c r="G371" s="5" t="s">
        <v>17</v>
      </c>
      <c r="H371" s="5" t="s">
        <v>17</v>
      </c>
    </row>
    <row r="372" spans="1:8" x14ac:dyDescent="0.2">
      <c r="A372" s="5" t="s">
        <v>330</v>
      </c>
      <c r="B372" s="5" t="s">
        <v>11</v>
      </c>
      <c r="C372" s="5" t="s">
        <v>17</v>
      </c>
      <c r="D372" s="5" t="s">
        <v>17</v>
      </c>
      <c r="E372" s="5" t="s">
        <v>17</v>
      </c>
      <c r="F372" s="5" t="s">
        <v>17</v>
      </c>
      <c r="G372" s="5" t="s">
        <v>17</v>
      </c>
      <c r="H372" s="5" t="s">
        <v>17</v>
      </c>
    </row>
    <row r="373" spans="1:8" x14ac:dyDescent="0.2">
      <c r="A373" s="5" t="s">
        <v>330</v>
      </c>
      <c r="B373" s="5" t="s">
        <v>12</v>
      </c>
      <c r="C373" s="5" t="s">
        <v>17</v>
      </c>
      <c r="D373" s="5" t="s">
        <v>17</v>
      </c>
      <c r="E373" s="5" t="s">
        <v>17</v>
      </c>
      <c r="F373" s="5" t="s">
        <v>17</v>
      </c>
      <c r="G373" s="5" t="s">
        <v>17</v>
      </c>
      <c r="H373" s="5" t="s">
        <v>17</v>
      </c>
    </row>
    <row r="374" spans="1:8" x14ac:dyDescent="0.2">
      <c r="A374" s="5" t="s">
        <v>330</v>
      </c>
      <c r="B374" s="5" t="s">
        <v>13</v>
      </c>
      <c r="C374" s="5" t="s">
        <v>17</v>
      </c>
      <c r="D374" s="5" t="s">
        <v>17</v>
      </c>
      <c r="E374" s="5" t="s">
        <v>17</v>
      </c>
      <c r="F374" s="5" t="s">
        <v>17</v>
      </c>
      <c r="G374" s="5" t="s">
        <v>17</v>
      </c>
      <c r="H374" s="5" t="s">
        <v>17</v>
      </c>
    </row>
    <row r="375" spans="1:8" x14ac:dyDescent="0.2">
      <c r="A375" s="5" t="s">
        <v>330</v>
      </c>
      <c r="B375" s="5" t="s">
        <v>14</v>
      </c>
      <c r="C375" s="5" t="s">
        <v>17</v>
      </c>
      <c r="D375" s="5" t="s">
        <v>17</v>
      </c>
      <c r="E375" s="5" t="s">
        <v>17</v>
      </c>
      <c r="F375" s="5" t="s">
        <v>17</v>
      </c>
      <c r="G375" s="5" t="s">
        <v>17</v>
      </c>
      <c r="H375" s="5" t="s">
        <v>17</v>
      </c>
    </row>
    <row r="376" spans="1:8" x14ac:dyDescent="0.2">
      <c r="A376" s="5" t="s">
        <v>330</v>
      </c>
      <c r="B376" s="5" t="s">
        <v>15</v>
      </c>
      <c r="C376" s="5" t="s">
        <v>17</v>
      </c>
      <c r="D376" s="5" t="s">
        <v>17</v>
      </c>
      <c r="E376" s="5" t="s">
        <v>17</v>
      </c>
      <c r="F376" s="5" t="s">
        <v>17</v>
      </c>
      <c r="G376" s="5" t="s">
        <v>17</v>
      </c>
      <c r="H376" s="5" t="s">
        <v>17</v>
      </c>
    </row>
  </sheetData>
  <phoneticPr fontId="3"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ABD7C-2029-5F47-AB9A-C4F9AA76A051}">
  <dimension ref="A1:J331"/>
  <sheetViews>
    <sheetView zoomScale="115" zoomScaleNormal="115" workbookViewId="0">
      <pane ySplit="1" topLeftCell="A2" activePane="bottomLeft" state="frozen"/>
      <selection pane="bottomLeft" activeCell="C18" sqref="C18"/>
    </sheetView>
  </sheetViews>
  <sheetFormatPr baseColWidth="10" defaultColWidth="11" defaultRowHeight="16" x14ac:dyDescent="0.2"/>
  <cols>
    <col min="1" max="2" width="14.6640625" style="5" customWidth="1"/>
    <col min="3" max="8" width="26.1640625" style="5" customWidth="1"/>
  </cols>
  <sheetData>
    <row r="1" spans="1:10" x14ac:dyDescent="0.2">
      <c r="A1" s="2" t="s">
        <v>0</v>
      </c>
      <c r="B1" s="2" t="s">
        <v>2</v>
      </c>
      <c r="C1" s="2">
        <v>1</v>
      </c>
      <c r="D1" s="2">
        <v>2</v>
      </c>
      <c r="E1" s="2">
        <v>3</v>
      </c>
      <c r="F1" s="2">
        <v>4</v>
      </c>
      <c r="G1" s="2">
        <v>5</v>
      </c>
      <c r="H1" s="2">
        <v>6</v>
      </c>
      <c r="I1" s="2"/>
      <c r="J1" s="1"/>
    </row>
    <row r="2" spans="1:10" x14ac:dyDescent="0.2">
      <c r="A2" s="3"/>
      <c r="B2" s="3"/>
      <c r="C2" s="3"/>
      <c r="D2" s="3"/>
      <c r="E2" s="3"/>
      <c r="F2" s="3"/>
      <c r="G2" s="3"/>
      <c r="H2" s="3"/>
    </row>
    <row r="3" spans="1:10" x14ac:dyDescent="0.2">
      <c r="A3" s="2"/>
      <c r="B3" s="2"/>
      <c r="C3" s="4" t="e" cm="1">
        <f t="array" aca="1" ref="C3" ca="1">_xlfn.XLOOKUP(C$1,INDIRECT("'strategy_Farmer Focus_2021-10-06.xlsx'!"&amp;$A4&amp;"_year"),INDIRECT("'strategy_Farmer Focus_2021-10-06.xlsx'!"&amp;$A4&amp;"_crop"))</f>
        <v>#REF!</v>
      </c>
      <c r="D3" s="4" t="e" cm="1">
        <f t="array" aca="1" ref="D3" ca="1">_xlfn.XLOOKUP(D$1,INDIRECT("'strategy_Farmer Focus_2021-10-06.xlsx'!"&amp;$A4&amp;"_year"),INDIRECT("'strategy_Farmer Focus_2021-10-06.xlsx'!"&amp;$A4&amp;"_crop"))</f>
        <v>#REF!</v>
      </c>
      <c r="E3" s="4" t="e" cm="1">
        <f t="array" aca="1" ref="E3" ca="1">_xlfn.XLOOKUP(E$1,INDIRECT("'strategy_Farmer Focus_2021-10-06.xlsx'!"&amp;$A4&amp;"_year"),INDIRECT("'strategy_Farmer Focus_2021-10-06.xlsx'!"&amp;$A4&amp;"_crop"))</f>
        <v>#REF!</v>
      </c>
      <c r="F3" s="4" t="e" cm="1">
        <f t="array" aca="1" ref="F3" ca="1">_xlfn.XLOOKUP(F$1,INDIRECT("'strategy_Farmer Focus_2021-10-06.xlsx'!"&amp;$A4&amp;"_year"),INDIRECT("'strategy_Farmer Focus_2021-10-06.xlsx'!"&amp;$A4&amp;"_crop"))</f>
        <v>#REF!</v>
      </c>
      <c r="G3" s="4" t="e" cm="1">
        <f t="array" aca="1" ref="G3" ca="1">_xlfn.XLOOKUP(G$1,INDIRECT("'strategy_Farmer Focus_2021-10-06.xlsx'!"&amp;$A4&amp;"_year"),INDIRECT("'strategy_Farmer Focus_2021-10-06.xlsx'!"&amp;$A4&amp;"_crop"))</f>
        <v>#REF!</v>
      </c>
      <c r="H3" s="4" t="e" cm="1">
        <f t="array" aca="1" ref="H3" ca="1">_xlfn.XLOOKUP(H$1,INDIRECT("'strategy_Farmer Focus_2021-10-06.xlsx'!"&amp;$A4&amp;"_year"),INDIRECT("'strategy_Farmer Focus_2021-10-06.xlsx'!"&amp;$A4&amp;"_crop"))</f>
        <v>#REF!</v>
      </c>
      <c r="I3" s="4"/>
      <c r="J3" s="1"/>
    </row>
    <row r="4" spans="1:10" x14ac:dyDescent="0.2">
      <c r="A4" s="5" t="s">
        <v>18</v>
      </c>
      <c r="B4" s="5" t="s">
        <v>1</v>
      </c>
      <c r="C4" s="5">
        <f t="shared" ref="C4:D4" ca="1" si="0">IF(ISNUMBER(SEARCH("wheat",C3)),"wheat",
IF(ISNUMBER(SEARCH("oats",C3)),"oats",
IF(ISNUMBER(SEARCH("barley",C3)),"barley",
IF(ISNUMBER(SEARCH("beans",C3)),"beans",
IF(ISNUMBER(SEARCH("peas",C3)),"peas",
IF(ISNUMBER(SEARCH("maize",C3)),"maize",
IF(ISNUMBER(SEARCH("linseed",C3)),"linseed",
IF(ISNUMBER(SEARCH("osr",C3)),"osr",
IF(ISNUMBER(SEARCH("beet",C3)),"sugarbeet",
IF(ISNUMBER(SEARCH("fallow",C3)),"fallow",
))))))))))</f>
        <v>0</v>
      </c>
      <c r="D4" s="5">
        <f t="shared" ca="1" si="0"/>
        <v>0</v>
      </c>
      <c r="E4" s="5">
        <f t="shared" ref="E4" ca="1" si="1">IF(ISNUMBER(SEARCH("wheat",E3)),"wheat",
IF(ISNUMBER(SEARCH("oats",E3)),"oats",
IF(ISNUMBER(SEARCH("barley",E3)),"barley",
IF(ISNUMBER(SEARCH("beans",E3)),"beans",
IF(ISNUMBER(SEARCH("peas",E3)),"peas",
IF(ISNUMBER(SEARCH("maize",E3)),"maize",
IF(ISNUMBER(SEARCH("linseed",E3)),"linseed",
IF(ISNUMBER(SEARCH("osr",E3)),"osr",
IF(ISNUMBER(SEARCH("beet",E3)),"sugarbeet",
IF(ISNUMBER(SEARCH("fallow",E3)),"fallow",
))))))))))</f>
        <v>0</v>
      </c>
      <c r="F4" s="5">
        <f t="shared" ref="F4" ca="1" si="2">IF(ISNUMBER(SEARCH("wheat",F3)),"wheat",
IF(ISNUMBER(SEARCH("oats",F3)),"oats",
IF(ISNUMBER(SEARCH("barley",F3)),"barley",
IF(ISNUMBER(SEARCH("beans",F3)),"beans",
IF(ISNUMBER(SEARCH("peas",F3)),"peas",
IF(ISNUMBER(SEARCH("maize",F3)),"maize",
IF(ISNUMBER(SEARCH("linseed",F3)),"linseed",
IF(ISNUMBER(SEARCH("osr",F3)),"osr",
IF(ISNUMBER(SEARCH("beet",F3)),"sugarbeet",
IF(ISNUMBER(SEARCH("fallow",F3)),"fallow",
))))))))))</f>
        <v>0</v>
      </c>
      <c r="G4" s="5">
        <f t="shared" ref="G4" ca="1" si="3">IF(ISNUMBER(SEARCH("wheat",G3)),"wheat",
IF(ISNUMBER(SEARCH("oats",G3)),"oats",
IF(ISNUMBER(SEARCH("barley",G3)),"barley",
IF(ISNUMBER(SEARCH("beans",G3)),"beans",
IF(ISNUMBER(SEARCH("peas",G3)),"peas",
IF(ISNUMBER(SEARCH("maize",G3)),"maize",
IF(ISNUMBER(SEARCH("linseed",G3)),"linseed",
IF(ISNUMBER(SEARCH("osr",G3)),"osr",
IF(ISNUMBER(SEARCH("beet",G3)),"sugarbeet",
IF(ISNUMBER(SEARCH("fallow",G3)),"fallow",
))))))))))</f>
        <v>0</v>
      </c>
      <c r="H4" s="5">
        <f t="shared" ref="H4" ca="1" si="4">IF(ISNUMBER(SEARCH("wheat",H3)),"wheat",
IF(ISNUMBER(SEARCH("oats",H3)),"oats",
IF(ISNUMBER(SEARCH("barley",H3)),"barley",
IF(ISNUMBER(SEARCH("beans",H3)),"beans",
IF(ISNUMBER(SEARCH("peas",H3)),"peas",
IF(ISNUMBER(SEARCH("maize",H3)),"maize",
IF(ISNUMBER(SEARCH("linseed",H3)),"linseed",
IF(ISNUMBER(SEARCH("osr",H3)),"osr",
IF(ISNUMBER(SEARCH("beet",H3)),"sugarbeet",
IF(ISNUMBER(SEARCH("fallow",H3)),"fallow",
))))))))))</f>
        <v>0</v>
      </c>
    </row>
    <row r="5" spans="1:10" x14ac:dyDescent="0.2">
      <c r="C5" s="4" t="e" cm="1">
        <f t="array" aca="1" ref="C5" ca="1">_xlfn.XLOOKUP(C$1,INDIRECT("'strategy_Farmer Focus_2021-10-06.xlsx'!"&amp;$A6&amp;"_year"),INDIRECT("'strategy_Farmer Focus_2021-10-06.xlsx'!"&amp;$A6&amp;"_drillmonth"))</f>
        <v>#REF!</v>
      </c>
      <c r="D5" s="4" t="e" cm="1">
        <f t="array" aca="1" ref="D5" ca="1">_xlfn.XLOOKUP(D$1,INDIRECT("'strategy_Farmer Focus_2021-10-06.xlsx'!"&amp;$A6&amp;"_year"),INDIRECT("'strategy_Farmer Focus_2021-10-06.xlsx'!"&amp;$A6&amp;"_drillmonth"))</f>
        <v>#REF!</v>
      </c>
      <c r="E5" s="4" t="e" cm="1">
        <f t="array" aca="1" ref="E5" ca="1">_xlfn.XLOOKUP(E$1,INDIRECT("'strategy_Farmer Focus_2021-10-06.xlsx'!"&amp;$A6&amp;"_year"),INDIRECT("'strategy_Farmer Focus_2021-10-06.xlsx'!"&amp;$A6&amp;"_drillmonth"))</f>
        <v>#REF!</v>
      </c>
      <c r="F5" s="4" t="e" cm="1">
        <f t="array" aca="1" ref="F5" ca="1">_xlfn.XLOOKUP(F$1,INDIRECT("'strategy_Farmer Focus_2021-10-06.xlsx'!"&amp;$A6&amp;"_year"),INDIRECT("'strategy_Farmer Focus_2021-10-06.xlsx'!"&amp;$A6&amp;"_drillmonth"))</f>
        <v>#REF!</v>
      </c>
      <c r="G5" s="4" t="e" cm="1">
        <f t="array" aca="1" ref="G5" ca="1">_xlfn.XLOOKUP(G$1,INDIRECT("'strategy_Farmer Focus_2021-10-06.xlsx'!"&amp;$A6&amp;"_year"),INDIRECT("'strategy_Farmer Focus_2021-10-06.xlsx'!"&amp;$A6&amp;"_drillmonth"))</f>
        <v>#REF!</v>
      </c>
      <c r="H5" s="4" t="e" cm="1">
        <f t="array" aca="1" ref="H5" ca="1">_xlfn.XLOOKUP(H$1,INDIRECT("'strategy_Farmer Focus_2021-10-06.xlsx'!"&amp;$A6&amp;"_year"),INDIRECT("'strategy_Farmer Focus_2021-10-06.xlsx'!"&amp;$A6&amp;"_drillmonth"))</f>
        <v>#REF!</v>
      </c>
    </row>
    <row r="6" spans="1:10" x14ac:dyDescent="0.2">
      <c r="A6" s="5" t="s">
        <v>18</v>
      </c>
      <c r="B6" s="5" t="s">
        <v>3</v>
      </c>
      <c r="C6" s="5" t="str">
        <f ca="1">IF(OR( ISNUMBER(SEARCH("Aug",C5)),  ISNUMBER(SEARCH("Sep",C5)),  ISNUMBER(SEARCH("Oct",C5)),  ISNUMBER(SEARCH("Nov",C5)) ), "autumn","spring")</f>
        <v>spring</v>
      </c>
      <c r="D6" s="5" t="str">
        <f t="shared" ref="D6:H6" ca="1" si="5">IF(OR( ISNUMBER(SEARCH("Aug",D5)),  ISNUMBER(SEARCH("Sep",D5)),  ISNUMBER(SEARCH("Oct",D5)),  ISNUMBER(SEARCH("Nov",D5)) ), "autumn","spring")</f>
        <v>spring</v>
      </c>
      <c r="E6" s="5" t="str">
        <f t="shared" ca="1" si="5"/>
        <v>spring</v>
      </c>
      <c r="F6" s="5" t="str">
        <f t="shared" ca="1" si="5"/>
        <v>spring</v>
      </c>
      <c r="G6" s="5" t="str">
        <f t="shared" ca="1" si="5"/>
        <v>spring</v>
      </c>
      <c r="H6" s="5" t="str">
        <f t="shared" ca="1" si="5"/>
        <v>spring</v>
      </c>
    </row>
    <row r="7" spans="1:10" x14ac:dyDescent="0.2">
      <c r="C7" s="4" t="e" cm="1">
        <f t="array" aca="1" ref="C7" ca="1">_xlfn.XLOOKUP(C$1,INDIRECT("'strategy_Farmer Focus_2021-10-06.xlsx'!"&amp;$A8&amp;"_year"),INDIRECT("'strategy_Farmer Focus_2021-10-06.xlsx'!"&amp;$A8&amp;"_tillage"))</f>
        <v>#REF!</v>
      </c>
      <c r="D7" s="4" t="e" cm="1">
        <f t="array" aca="1" ref="D7" ca="1">_xlfn.XLOOKUP(D$1,INDIRECT("'strategy_Farmer Focus_2021-10-06.xlsx'!"&amp;$A8&amp;"_year"),INDIRECT("'strategy_Farmer Focus_2021-10-06.xlsx'!"&amp;$A8&amp;"_tillage"))</f>
        <v>#REF!</v>
      </c>
      <c r="E7" s="4" t="e" cm="1">
        <f t="array" aca="1" ref="E7" ca="1">_xlfn.XLOOKUP(E$1,INDIRECT("'strategy_Farmer Focus_2021-10-06.xlsx'!"&amp;$A8&amp;"_year"),INDIRECT("'strategy_Farmer Focus_2021-10-06.xlsx'!"&amp;$A8&amp;"_tillage"))</f>
        <v>#REF!</v>
      </c>
      <c r="F7" s="4" t="e" cm="1">
        <f t="array" aca="1" ref="F7" ca="1">_xlfn.XLOOKUP(F$1,INDIRECT("'strategy_Farmer Focus_2021-10-06.xlsx'!"&amp;$A8&amp;"_year"),INDIRECT("'strategy_Farmer Focus_2021-10-06.xlsx'!"&amp;$A8&amp;"_tillage"))</f>
        <v>#REF!</v>
      </c>
      <c r="G7" s="4" t="e" cm="1">
        <f t="array" aca="1" ref="G7" ca="1">_xlfn.XLOOKUP(G$1,INDIRECT("'strategy_Farmer Focus_2021-10-06.xlsx'!"&amp;$A8&amp;"_year"),INDIRECT("'strategy_Farmer Focus_2021-10-06.xlsx'!"&amp;$A8&amp;"_tillage"))</f>
        <v>#REF!</v>
      </c>
      <c r="H7" s="4" t="e" cm="1">
        <f t="array" aca="1" ref="H7" ca="1">_xlfn.XLOOKUP(H$1,INDIRECT("'strategy_Farmer Focus_2021-10-06.xlsx'!"&amp;$A8&amp;"_year"),INDIRECT("'strategy_Farmer Focus_2021-10-06.xlsx'!"&amp;$A8&amp;"_tillage"))</f>
        <v>#REF!</v>
      </c>
    </row>
    <row r="8" spans="1:10" x14ac:dyDescent="0.2">
      <c r="A8" s="5" t="s">
        <v>18</v>
      </c>
      <c r="B8" s="5" t="s">
        <v>4</v>
      </c>
      <c r="C8" s="5" t="str">
        <f ca="1">IF(OR(ISNUMBER(SEARCH("plough",C7)),ISNUMBER(SEARCH("mouldboard",C7))),"inversion",
IF(OR(ISNUMBER(SEARCH("subsoil",C7)),ISNUMBER(SEARCH("sub-soil",C7))),"subsoil",
IF(OR(ISNUMBER(SEARCH("disc",C7)),ISNUMBER(SEARCH("light",C7))),"light",
"none"
)))</f>
        <v>none</v>
      </c>
      <c r="D8" s="5" t="str">
        <f t="shared" ref="D8:H8" ca="1" si="6">IF(OR(ISNUMBER(SEARCH("plough",D7)),ISNUMBER(SEARCH("mouldboard",D7))),"inversion",
IF(OR(ISNUMBER(SEARCH("subsoil",D7)),ISNUMBER(SEARCH("sub-soil",D7))),"subsoil",
IF(OR(ISNUMBER(SEARCH("disc",D7)),ISNUMBER(SEARCH("light",D7))),"light",
"none"
)))</f>
        <v>none</v>
      </c>
      <c r="E8" s="5" t="str">
        <f t="shared" ca="1" si="6"/>
        <v>none</v>
      </c>
      <c r="F8" s="5" t="str">
        <f t="shared" ca="1" si="6"/>
        <v>none</v>
      </c>
      <c r="G8" s="5" t="str">
        <f t="shared" ca="1" si="6"/>
        <v>none</v>
      </c>
      <c r="H8" s="5" t="str">
        <f t="shared" ca="1" si="6"/>
        <v>none</v>
      </c>
    </row>
    <row r="9" spans="1:10" x14ac:dyDescent="0.2">
      <c r="C9" s="4" t="e" cm="1">
        <f t="array" aca="1" ref="C9" ca="1">_xlfn.XLOOKUP(C$1,INDIRECT("'strategy_Farmer Focus_2021-10-06.xlsx'!"&amp;$A10&amp;"_year"),INDIRECT("'strategy_Farmer Focus_2021-10-06.xlsx'!"&amp;$A10&amp;"_totalgly"))</f>
        <v>#REF!</v>
      </c>
      <c r="D9" s="4" t="e" cm="1">
        <f t="array" aca="1" ref="D9" ca="1">_xlfn.XLOOKUP(D$1,INDIRECT("'strategy_Farmer Focus_2021-10-06.xlsx'!"&amp;$A10&amp;"_year"),INDIRECT("'strategy_Farmer Focus_2021-10-06.xlsx'!"&amp;$A10&amp;"_totalgly"))</f>
        <v>#REF!</v>
      </c>
      <c r="E9" s="4" t="e" cm="1">
        <f t="array" aca="1" ref="E9" ca="1">_xlfn.XLOOKUP(E$1,INDIRECT("'strategy_Farmer Focus_2021-10-06.xlsx'!"&amp;$A10&amp;"_year"),INDIRECT("'strategy_Farmer Focus_2021-10-06.xlsx'!"&amp;$A10&amp;"_totalgly"))</f>
        <v>#REF!</v>
      </c>
      <c r="F9" s="4" t="e" cm="1">
        <f t="array" aca="1" ref="F9" ca="1">_xlfn.XLOOKUP(F$1,INDIRECT("'strategy_Farmer Focus_2021-10-06.xlsx'!"&amp;$A10&amp;"_year"),INDIRECT("'strategy_Farmer Focus_2021-10-06.xlsx'!"&amp;$A10&amp;"_totalgly"))</f>
        <v>#REF!</v>
      </c>
      <c r="G9" s="4" t="e" cm="1">
        <f t="array" aca="1" ref="G9" ca="1">_xlfn.XLOOKUP(G$1,INDIRECT("'strategy_Farmer Focus_2021-10-06.xlsx'!"&amp;$A10&amp;"_year"),INDIRECT("'strategy_Farmer Focus_2021-10-06.xlsx'!"&amp;$A10&amp;"_totalgly"))</f>
        <v>#REF!</v>
      </c>
      <c r="H9" s="4" t="e" cm="1">
        <f t="array" aca="1" ref="H9" ca="1">_xlfn.XLOOKUP(H$1,INDIRECT("'strategy_Farmer Focus_2021-10-06.xlsx'!"&amp;$A10&amp;"_year"),INDIRECT("'strategy_Farmer Focus_2021-10-06.xlsx'!"&amp;$A10&amp;"_totalgly"))</f>
        <v>#REF!</v>
      </c>
    </row>
    <row r="10" spans="1:10" x14ac:dyDescent="0.2">
      <c r="A10" s="5" t="s">
        <v>18</v>
      </c>
      <c r="B10" s="5" t="s">
        <v>5</v>
      </c>
      <c r="C10" s="5" t="e">
        <f ca="1">IF(C9&gt;0, "yes","no")</f>
        <v>#REF!</v>
      </c>
      <c r="D10" s="5" t="e">
        <f t="shared" ref="D10:H10" ca="1" si="7">IF(D9&gt;0, "yes","no")</f>
        <v>#REF!</v>
      </c>
      <c r="E10" s="5" t="e">
        <f t="shared" ca="1" si="7"/>
        <v>#REF!</v>
      </c>
      <c r="F10" s="5" t="e">
        <f t="shared" ca="1" si="7"/>
        <v>#REF!</v>
      </c>
      <c r="G10" s="5" t="e">
        <f t="shared" ca="1" si="7"/>
        <v>#REF!</v>
      </c>
      <c r="H10" s="5" t="e">
        <f t="shared" ca="1" si="7"/>
        <v>#REF!</v>
      </c>
    </row>
    <row r="11" spans="1:10" x14ac:dyDescent="0.2">
      <c r="C11" s="4" t="e" cm="1">
        <f t="array" aca="1" ref="C11" ca="1">_xlfn.XLOOKUP(C$1,INDIRECT("'strategy_Farmer Focus_2021-10-06.xlsx'!"&amp;$A12&amp;"_year"),INDIRECT("'strategy_Farmer Focus_2021-10-06.xlsx'!"&amp;$A12&amp;"_numberautumngly"))</f>
        <v>#REF!</v>
      </c>
      <c r="D11" s="4" t="e" cm="1">
        <f t="array" aca="1" ref="D11" ca="1">_xlfn.XLOOKUP(D$1,INDIRECT("'strategy_Farmer Focus_2021-10-06.xlsx'!"&amp;$A12&amp;"_year"),INDIRECT("'strategy_Farmer Focus_2021-10-06.xlsx'!"&amp;$A12&amp;"_numberautumngly"))</f>
        <v>#REF!</v>
      </c>
      <c r="E11" s="4" t="e" cm="1">
        <f t="array" aca="1" ref="E11" ca="1">_xlfn.XLOOKUP(E$1,INDIRECT("'strategy_Farmer Focus_2021-10-06.xlsx'!"&amp;$A12&amp;"_year"),INDIRECT("'strategy_Farmer Focus_2021-10-06.xlsx'!"&amp;$A12&amp;"_numberautumngly"))</f>
        <v>#REF!</v>
      </c>
      <c r="F11" s="4" t="e" cm="1">
        <f t="array" aca="1" ref="F11" ca="1">_xlfn.XLOOKUP(F$1,INDIRECT("'strategy_Farmer Focus_2021-10-06.xlsx'!"&amp;$A12&amp;"_year"),INDIRECT("'strategy_Farmer Focus_2021-10-06.xlsx'!"&amp;$A12&amp;"_numberautumngly"))</f>
        <v>#REF!</v>
      </c>
      <c r="G11" s="4" t="e" cm="1">
        <f t="array" aca="1" ref="G11" ca="1">_xlfn.XLOOKUP(G$1,INDIRECT("'strategy_Farmer Focus_2021-10-06.xlsx'!"&amp;$A12&amp;"_year"),INDIRECT("'strategy_Farmer Focus_2021-10-06.xlsx'!"&amp;$A12&amp;"_numberautumngly"))</f>
        <v>#REF!</v>
      </c>
      <c r="H11" s="4" t="e" cm="1">
        <f t="array" aca="1" ref="H11" ca="1">_xlfn.XLOOKUP(H$1,INDIRECT("'strategy_Farmer Focus_2021-10-06.xlsx'!"&amp;$A12&amp;"_year"),INDIRECT("'strategy_Farmer Focus_2021-10-06.xlsx'!"&amp;$A12&amp;"_numberautumngly"))</f>
        <v>#REF!</v>
      </c>
    </row>
    <row r="12" spans="1:10" x14ac:dyDescent="0.2">
      <c r="A12" s="5" t="s">
        <v>18</v>
      </c>
      <c r="B12" s="5" t="s">
        <v>6</v>
      </c>
      <c r="C12" s="5" t="e">
        <f ca="1">IF(C11&gt;1, "yes", "no")</f>
        <v>#REF!</v>
      </c>
      <c r="D12" s="5" t="e">
        <f t="shared" ref="D12:H12" ca="1" si="8">IF(D11&gt;1, "yes", "no")</f>
        <v>#REF!</v>
      </c>
      <c r="E12" s="5" t="e">
        <f t="shared" ca="1" si="8"/>
        <v>#REF!</v>
      </c>
      <c r="F12" s="5" t="e">
        <f t="shared" ca="1" si="8"/>
        <v>#REF!</v>
      </c>
      <c r="G12" s="5" t="e">
        <f t="shared" ca="1" si="8"/>
        <v>#REF!</v>
      </c>
      <c r="H12" s="5" t="e">
        <f t="shared" ca="1" si="8"/>
        <v>#REF!</v>
      </c>
    </row>
    <row r="13" spans="1:10" x14ac:dyDescent="0.2">
      <c r="A13" s="5" t="s">
        <v>18</v>
      </c>
      <c r="B13" s="5" t="s">
        <v>7</v>
      </c>
      <c r="C13" s="5" t="e">
        <f ca="1">IF(C11&gt;2, "yes", "no")</f>
        <v>#REF!</v>
      </c>
      <c r="D13" s="5" t="e">
        <f t="shared" ref="D13:H13" ca="1" si="9">IF(D11&gt;2, "yes", "no")</f>
        <v>#REF!</v>
      </c>
      <c r="E13" s="5" t="e">
        <f t="shared" ca="1" si="9"/>
        <v>#REF!</v>
      </c>
      <c r="F13" s="5" t="e">
        <f t="shared" ca="1" si="9"/>
        <v>#REF!</v>
      </c>
      <c r="G13" s="5" t="e">
        <f t="shared" ca="1" si="9"/>
        <v>#REF!</v>
      </c>
      <c r="H13" s="5" t="e">
        <f t="shared" ca="1" si="9"/>
        <v>#REF!</v>
      </c>
    </row>
    <row r="14" spans="1:10" x14ac:dyDescent="0.2">
      <c r="A14" s="5" t="s">
        <v>18</v>
      </c>
      <c r="B14" s="5" t="s">
        <v>8</v>
      </c>
      <c r="C14" s="5" t="e">
        <f ca="1">IF(C11&gt;3, "yes", "no")</f>
        <v>#REF!</v>
      </c>
      <c r="D14" s="5" t="e">
        <f t="shared" ref="D14:H14" ca="1" si="10">IF(D11&gt;3, "yes", "no")</f>
        <v>#REF!</v>
      </c>
      <c r="E14" s="5" t="e">
        <f t="shared" ca="1" si="10"/>
        <v>#REF!</v>
      </c>
      <c r="F14" s="5" t="e">
        <f t="shared" ca="1" si="10"/>
        <v>#REF!</v>
      </c>
      <c r="G14" s="5" t="e">
        <f t="shared" ca="1" si="10"/>
        <v>#REF!</v>
      </c>
      <c r="H14" s="5" t="e">
        <f t="shared" ca="1" si="10"/>
        <v>#REF!</v>
      </c>
    </row>
    <row r="15" spans="1:10" x14ac:dyDescent="0.2">
      <c r="C15" s="4" t="e" cm="1">
        <f t="array" aca="1" ref="C15" ca="1">_xlfn.XLOOKUP(C$1,INDIRECT("'strategy_Farmer Focus_2021-10-06.xlsx'!"&amp;$A16&amp;"_year"),INDIRECT("'strategy_Farmer Focus_2021-10-06.xlsx'!"&amp;$A16&amp;"_totalBGherb"))</f>
        <v>#REF!</v>
      </c>
      <c r="D15" s="4" t="e" cm="1">
        <f t="array" aca="1" ref="D15" ca="1">_xlfn.XLOOKUP(D$1,INDIRECT("'strategy_Farmer Focus_2021-10-06.xlsx'!"&amp;$A16&amp;"_year"),INDIRECT("'strategy_Farmer Focus_2021-10-06.xlsx'!"&amp;$A16&amp;"_totalBGherb"))</f>
        <v>#REF!</v>
      </c>
      <c r="E15" s="4" t="e" cm="1">
        <f t="array" aca="1" ref="E15" ca="1">_xlfn.XLOOKUP(E$1,INDIRECT("'strategy_Farmer Focus_2021-10-06.xlsx'!"&amp;$A16&amp;"_year"),INDIRECT("'strategy_Farmer Focus_2021-10-06.xlsx'!"&amp;$A16&amp;"_totalBGherb"))</f>
        <v>#REF!</v>
      </c>
      <c r="F15" s="4" t="e" cm="1">
        <f t="array" aca="1" ref="F15" ca="1">_xlfn.XLOOKUP(F$1,INDIRECT("'strategy_Farmer Focus_2021-10-06.xlsx'!"&amp;$A16&amp;"_year"),INDIRECT("'strategy_Farmer Focus_2021-10-06.xlsx'!"&amp;$A16&amp;"_totalBGherb"))</f>
        <v>#REF!</v>
      </c>
      <c r="G15" s="4" t="e" cm="1">
        <f t="array" aca="1" ref="G15" ca="1">_xlfn.XLOOKUP(G$1,INDIRECT("'strategy_Farmer Focus_2021-10-06.xlsx'!"&amp;$A16&amp;"_year"),INDIRECT("'strategy_Farmer Focus_2021-10-06.xlsx'!"&amp;$A16&amp;"_totalBGherb"))</f>
        <v>#REF!</v>
      </c>
      <c r="H15" s="4" t="e" cm="1">
        <f t="array" aca="1" ref="H15" ca="1">_xlfn.XLOOKUP(H$1,INDIRECT("'strategy_Farmer Focus_2021-10-06.xlsx'!"&amp;$A16&amp;"_year"),INDIRECT("'strategy_Farmer Focus_2021-10-06.xlsx'!"&amp;$A16&amp;"_totalBGherb"))</f>
        <v>#REF!</v>
      </c>
    </row>
    <row r="16" spans="1:10" x14ac:dyDescent="0.2">
      <c r="A16" s="5" t="s">
        <v>18</v>
      </c>
      <c r="B16" s="5" t="s">
        <v>9</v>
      </c>
      <c r="C16" s="6" t="e">
        <f ca="1">IF(C15&gt;0, "yes","no")</f>
        <v>#REF!</v>
      </c>
      <c r="D16" s="6" t="e">
        <f t="shared" ref="D16:H16" ca="1" si="11">IF(D15&gt;0, "yes","no")</f>
        <v>#REF!</v>
      </c>
      <c r="E16" s="6" t="e">
        <f t="shared" ca="1" si="11"/>
        <v>#REF!</v>
      </c>
      <c r="F16" s="6" t="e">
        <f t="shared" ca="1" si="11"/>
        <v>#REF!</v>
      </c>
      <c r="G16" s="6" t="e">
        <f t="shared" ca="1" si="11"/>
        <v>#REF!</v>
      </c>
      <c r="H16" s="6" t="e">
        <f t="shared" ca="1" si="11"/>
        <v>#REF!</v>
      </c>
    </row>
    <row r="17" spans="1:10" x14ac:dyDescent="0.2">
      <c r="A17" s="5" t="s">
        <v>18</v>
      </c>
      <c r="B17" s="5" t="s">
        <v>10</v>
      </c>
      <c r="C17" s="6" t="e">
        <f ca="1">IF(C15&gt;1, "yes","no")</f>
        <v>#REF!</v>
      </c>
      <c r="D17" s="6" t="e">
        <f t="shared" ref="D17:H17" ca="1" si="12">IF(D15&gt;1, "yes","no")</f>
        <v>#REF!</v>
      </c>
      <c r="E17" s="6" t="e">
        <f t="shared" ca="1" si="12"/>
        <v>#REF!</v>
      </c>
      <c r="F17" s="6" t="e">
        <f t="shared" ca="1" si="12"/>
        <v>#REF!</v>
      </c>
      <c r="G17" s="6" t="e">
        <f t="shared" ca="1" si="12"/>
        <v>#REF!</v>
      </c>
      <c r="H17" s="6" t="e">
        <f t="shared" ca="1" si="12"/>
        <v>#REF!</v>
      </c>
    </row>
    <row r="18" spans="1:10" x14ac:dyDescent="0.2">
      <c r="A18" s="5" t="s">
        <v>18</v>
      </c>
      <c r="B18" s="5" t="s">
        <v>11</v>
      </c>
      <c r="C18" s="6" t="s">
        <v>16</v>
      </c>
      <c r="D18" s="6"/>
      <c r="E18" s="6"/>
      <c r="F18" s="6"/>
      <c r="G18" s="6"/>
      <c r="H18" s="6"/>
    </row>
    <row r="19" spans="1:10" x14ac:dyDescent="0.2">
      <c r="A19" s="5" t="s">
        <v>18</v>
      </c>
      <c r="B19" s="5" t="s">
        <v>12</v>
      </c>
      <c r="C19" s="6" t="s">
        <v>17</v>
      </c>
      <c r="D19" s="6"/>
      <c r="E19" s="6"/>
      <c r="F19" s="6"/>
      <c r="G19" s="6"/>
      <c r="H19" s="6"/>
    </row>
    <row r="20" spans="1:10" x14ac:dyDescent="0.2">
      <c r="A20" s="5" t="s">
        <v>18</v>
      </c>
      <c r="B20" s="5" t="s">
        <v>13</v>
      </c>
      <c r="C20" s="6" t="s">
        <v>17</v>
      </c>
      <c r="D20" s="6"/>
      <c r="E20" s="6"/>
      <c r="F20" s="6"/>
      <c r="G20" s="6"/>
      <c r="H20" s="6"/>
    </row>
    <row r="21" spans="1:10" x14ac:dyDescent="0.2">
      <c r="A21" s="5" t="s">
        <v>18</v>
      </c>
      <c r="B21" s="5" t="s">
        <v>14</v>
      </c>
      <c r="C21" s="5" t="str">
        <f ca="1">IF(OR(C4="fallow",C4="ley"),"no","yes")</f>
        <v>yes</v>
      </c>
      <c r="D21" s="5" t="str">
        <f t="shared" ref="D21:H21" ca="1" si="13">IF(OR(D4="fallow",D4="ley"),"no","yes")</f>
        <v>yes</v>
      </c>
      <c r="E21" s="5" t="str">
        <f t="shared" ca="1" si="13"/>
        <v>yes</v>
      </c>
      <c r="F21" s="5" t="str">
        <f t="shared" ca="1" si="13"/>
        <v>yes</v>
      </c>
      <c r="G21" s="5" t="str">
        <f t="shared" ca="1" si="13"/>
        <v>yes</v>
      </c>
      <c r="H21" s="5" t="str">
        <f t="shared" ca="1" si="13"/>
        <v>yes</v>
      </c>
    </row>
    <row r="22" spans="1:10" x14ac:dyDescent="0.2">
      <c r="C22" s="4" t="e" cm="1">
        <f t="array" aca="1" ref="C22" ca="1">_xlfn.XLOOKUP(C$1,INDIRECT("'strategy_Farmer Focus_2021-10-06.xlsx'!"&amp;$A23&amp;"_year"),INDIRECT("'strategy_Farmer Focus_2021-10-06.xlsx'!"&amp;$A23&amp;"_fert"))</f>
        <v>#REF!</v>
      </c>
      <c r="D22" s="4" t="e" cm="1">
        <f t="array" aca="1" ref="D22" ca="1">_xlfn.XLOOKUP(D$1,INDIRECT("'strategy_Farmer Focus_2021-10-06.xlsx'!"&amp;$A23&amp;"_year"),INDIRECT("'strategy_Farmer Focus_2021-10-06.xlsx'!"&amp;$A23&amp;"_fert"))</f>
        <v>#REF!</v>
      </c>
      <c r="E22" s="4" t="e" cm="1">
        <f t="array" aca="1" ref="E22" ca="1">_xlfn.XLOOKUP(E$1,INDIRECT("'strategy_Farmer Focus_2021-10-06.xlsx'!"&amp;$A23&amp;"_year"),INDIRECT("'strategy_Farmer Focus_2021-10-06.xlsx'!"&amp;$A23&amp;"_fert"))</f>
        <v>#REF!</v>
      </c>
      <c r="F22" s="4" t="e" cm="1">
        <f t="array" aca="1" ref="F22" ca="1">_xlfn.XLOOKUP(F$1,INDIRECT("'strategy_Farmer Focus_2021-10-06.xlsx'!"&amp;$A23&amp;"_year"),INDIRECT("'strategy_Farmer Focus_2021-10-06.xlsx'!"&amp;$A23&amp;"_fert"))</f>
        <v>#REF!</v>
      </c>
      <c r="G22" s="4" t="e" cm="1">
        <f t="array" aca="1" ref="G22" ca="1">_xlfn.XLOOKUP(G$1,INDIRECT("'strategy_Farmer Focus_2021-10-06.xlsx'!"&amp;$A23&amp;"_year"),INDIRECT("'strategy_Farmer Focus_2021-10-06.xlsx'!"&amp;$A23&amp;"_fert"))</f>
        <v>#REF!</v>
      </c>
      <c r="H22" s="4" t="e" cm="1">
        <f t="array" aca="1" ref="H22" ca="1">_xlfn.XLOOKUP(H$1,INDIRECT("'strategy_Farmer Focus_2021-10-06.xlsx'!"&amp;$A23&amp;"_year"),INDIRECT("'strategy_Farmer Focus_2021-10-06.xlsx'!"&amp;$A23&amp;"_fert"))</f>
        <v>#REF!</v>
      </c>
    </row>
    <row r="23" spans="1:10" x14ac:dyDescent="0.2">
      <c r="A23" s="5" t="s">
        <v>18</v>
      </c>
      <c r="B23" s="5" t="s">
        <v>15</v>
      </c>
      <c r="C23" s="5" t="e">
        <f ca="1">IF(C22=0,"no","yes")</f>
        <v>#REF!</v>
      </c>
      <c r="D23" s="5" t="e">
        <f t="shared" ref="D23:H23" ca="1" si="14">IF(D22=0,"no","yes")</f>
        <v>#REF!</v>
      </c>
      <c r="E23" s="5" t="e">
        <f t="shared" ca="1" si="14"/>
        <v>#REF!</v>
      </c>
      <c r="F23" s="5" t="e">
        <f t="shared" ca="1" si="14"/>
        <v>#REF!</v>
      </c>
      <c r="G23" s="5" t="e">
        <f t="shared" ca="1" si="14"/>
        <v>#REF!</v>
      </c>
      <c r="H23" s="5" t="e">
        <f t="shared" ca="1" si="14"/>
        <v>#REF!</v>
      </c>
    </row>
    <row r="24" spans="1:10" x14ac:dyDescent="0.2">
      <c r="A24" s="3"/>
      <c r="B24" s="3"/>
      <c r="C24" s="3"/>
      <c r="D24" s="3"/>
      <c r="E24" s="3"/>
      <c r="F24" s="3"/>
      <c r="G24" s="3"/>
      <c r="H24" s="3"/>
    </row>
    <row r="25" spans="1:10" x14ac:dyDescent="0.2">
      <c r="A25" s="2"/>
      <c r="B25" s="2"/>
      <c r="C25" s="4" t="e" cm="1">
        <f t="array" aca="1" ref="C25" ca="1">_xlfn.XLOOKUP(C$1,INDIRECT("'strategy_Farmer Focus_2021-10-06.xlsx'!"&amp;$A26&amp;"_year"),INDIRECT("'strategy_Farmer Focus_2021-10-06.xlsx'!"&amp;$A26&amp;"_crop"))</f>
        <v>#REF!</v>
      </c>
      <c r="D25" s="4" t="e" cm="1">
        <f t="array" aca="1" ref="D25" ca="1">_xlfn.XLOOKUP(D$1,INDIRECT("'strategy_Farmer Focus_2021-10-06.xlsx'!"&amp;$A26&amp;"_year"),INDIRECT("'strategy_Farmer Focus_2021-10-06.xlsx'!"&amp;$A26&amp;"_crop"))</f>
        <v>#REF!</v>
      </c>
      <c r="E25" s="4" t="e" cm="1">
        <f t="array" aca="1" ref="E25" ca="1">_xlfn.XLOOKUP(E$1,INDIRECT("'strategy_Farmer Focus_2021-10-06.xlsx'!"&amp;$A26&amp;"_year"),INDIRECT("'strategy_Farmer Focus_2021-10-06.xlsx'!"&amp;$A26&amp;"_crop"))</f>
        <v>#REF!</v>
      </c>
      <c r="F25" s="4" t="e" cm="1">
        <f t="array" aca="1" ref="F25" ca="1">_xlfn.XLOOKUP(F$1,INDIRECT("'strategy_Farmer Focus_2021-10-06.xlsx'!"&amp;$A26&amp;"_year"),INDIRECT("'strategy_Farmer Focus_2021-10-06.xlsx'!"&amp;$A26&amp;"_crop"))</f>
        <v>#REF!</v>
      </c>
      <c r="G25" s="4" t="e" cm="1">
        <f t="array" aca="1" ref="G25" ca="1">_xlfn.XLOOKUP(G$1,INDIRECT("'strategy_Farmer Focus_2021-10-06.xlsx'!"&amp;$A26&amp;"_year"),INDIRECT("'strategy_Farmer Focus_2021-10-06.xlsx'!"&amp;$A26&amp;"_crop"))</f>
        <v>#REF!</v>
      </c>
      <c r="H25" s="4" t="e" cm="1">
        <f t="array" aca="1" ref="H25" ca="1">_xlfn.XLOOKUP(H$1,INDIRECT("'strategy_Farmer Focus_2021-10-06.xlsx'!"&amp;$A26&amp;"_year"),INDIRECT("'strategy_Farmer Focus_2021-10-06.xlsx'!"&amp;$A26&amp;"_crop"))</f>
        <v>#REF!</v>
      </c>
      <c r="J25" s="1"/>
    </row>
    <row r="26" spans="1:10" x14ac:dyDescent="0.2">
      <c r="A26" s="5" t="s">
        <v>19</v>
      </c>
      <c r="B26" s="5" t="s">
        <v>1</v>
      </c>
      <c r="C26" s="5">
        <f t="shared" ref="C26" ca="1" si="15">IF(ISNUMBER(SEARCH("wheat",C25)),"wheat",
IF(ISNUMBER(SEARCH("oats",C25)),"oats",
IF(ISNUMBER(SEARCH("barley",C25)),"barley",
IF(ISNUMBER(SEARCH("beans",C25)),"beans",
IF(ISNUMBER(SEARCH("peas",C25)),"peas",
IF(ISNUMBER(SEARCH("maize",C25)),"maize",
IF(ISNUMBER(SEARCH("linseed",C25)),"linseed",
IF(ISNUMBER(SEARCH("osr",C25)),"osr",
IF(ISNUMBER(SEARCH("beet",C25)),"sugarbeet",
IF(ISNUMBER(SEARCH("fallow",C25)),"fallow",
))))))))))</f>
        <v>0</v>
      </c>
      <c r="D26" s="5">
        <f t="shared" ref="D26" ca="1" si="16">IF(ISNUMBER(SEARCH("wheat",D25)),"wheat",
IF(ISNUMBER(SEARCH("oats",D25)),"oats",
IF(ISNUMBER(SEARCH("barley",D25)),"barley",
IF(ISNUMBER(SEARCH("beans",D25)),"beans",
IF(ISNUMBER(SEARCH("peas",D25)),"peas",
IF(ISNUMBER(SEARCH("maize",D25)),"maize",
IF(ISNUMBER(SEARCH("linseed",D25)),"linseed",
IF(ISNUMBER(SEARCH("osr",D25)),"osr",
IF(ISNUMBER(SEARCH("beet",D25)),"sugarbeet",
IF(ISNUMBER(SEARCH("fallow",D25)),"fallow",
))))))))))</f>
        <v>0</v>
      </c>
      <c r="E26" s="5">
        <f t="shared" ref="E26" ca="1" si="17">IF(ISNUMBER(SEARCH("wheat",E25)),"wheat",
IF(ISNUMBER(SEARCH("oats",E25)),"oats",
IF(ISNUMBER(SEARCH("barley",E25)),"barley",
IF(ISNUMBER(SEARCH("beans",E25)),"beans",
IF(ISNUMBER(SEARCH("peas",E25)),"peas",
IF(ISNUMBER(SEARCH("maize",E25)),"maize",
IF(ISNUMBER(SEARCH("linseed",E25)),"linseed",
IF(ISNUMBER(SEARCH("osr",E25)),"osr",
IF(ISNUMBER(SEARCH("beet",E25)),"sugarbeet",
IF(ISNUMBER(SEARCH("fallow",E25)),"fallow",
))))))))))</f>
        <v>0</v>
      </c>
      <c r="F26" s="5">
        <f t="shared" ref="F26" ca="1" si="18">IF(ISNUMBER(SEARCH("wheat",F25)),"wheat",
IF(ISNUMBER(SEARCH("oats",F25)),"oats",
IF(ISNUMBER(SEARCH("barley",F25)),"barley",
IF(ISNUMBER(SEARCH("beans",F25)),"beans",
IF(ISNUMBER(SEARCH("peas",F25)),"peas",
IF(ISNUMBER(SEARCH("maize",F25)),"maize",
IF(ISNUMBER(SEARCH("linseed",F25)),"linseed",
IF(ISNUMBER(SEARCH("osr",F25)),"osr",
IF(ISNUMBER(SEARCH("beet",F25)),"sugarbeet",
IF(ISNUMBER(SEARCH("fallow",F25)),"fallow",
))))))))))</f>
        <v>0</v>
      </c>
      <c r="G26" s="5">
        <f t="shared" ref="G26" ca="1" si="19">IF(ISNUMBER(SEARCH("wheat",G25)),"wheat",
IF(ISNUMBER(SEARCH("oats",G25)),"oats",
IF(ISNUMBER(SEARCH("barley",G25)),"barley",
IF(ISNUMBER(SEARCH("beans",G25)),"beans",
IF(ISNUMBER(SEARCH("peas",G25)),"peas",
IF(ISNUMBER(SEARCH("maize",G25)),"maize",
IF(ISNUMBER(SEARCH("linseed",G25)),"linseed",
IF(ISNUMBER(SEARCH("osr",G25)),"osr",
IF(ISNUMBER(SEARCH("beet",G25)),"sugarbeet",
IF(ISNUMBER(SEARCH("fallow",G25)),"fallow",
))))))))))</f>
        <v>0</v>
      </c>
      <c r="H26" s="5">
        <f t="shared" ref="H26" ca="1" si="20">IF(ISNUMBER(SEARCH("wheat",H25)),"wheat",
IF(ISNUMBER(SEARCH("oats",H25)),"oats",
IF(ISNUMBER(SEARCH("barley",H25)),"barley",
IF(ISNUMBER(SEARCH("beans",H25)),"beans",
IF(ISNUMBER(SEARCH("peas",H25)),"peas",
IF(ISNUMBER(SEARCH("maize",H25)),"maize",
IF(ISNUMBER(SEARCH("linseed",H25)),"linseed",
IF(ISNUMBER(SEARCH("osr",H25)),"osr",
IF(ISNUMBER(SEARCH("beet",H25)),"sugarbeet",
IF(ISNUMBER(SEARCH("fallow",H25)),"fallow",
))))))))))</f>
        <v>0</v>
      </c>
    </row>
    <row r="27" spans="1:10" x14ac:dyDescent="0.2">
      <c r="C27" s="4" t="e" cm="1">
        <f t="array" aca="1" ref="C27" ca="1">_xlfn.XLOOKUP(C$1,INDIRECT("'strategy_Farmer Focus_2021-10-06.xlsx'!"&amp;$A28&amp;"_year"),INDIRECT("'strategy_Farmer Focus_2021-10-06.xlsx'!"&amp;$A28&amp;"_drillmonth"))</f>
        <v>#REF!</v>
      </c>
      <c r="D27" s="4" t="e" cm="1">
        <f t="array" aca="1" ref="D27" ca="1">_xlfn.XLOOKUP(D$1,INDIRECT("'strategy_Farmer Focus_2021-10-06.xlsx'!"&amp;$A28&amp;"_year"),INDIRECT("'strategy_Farmer Focus_2021-10-06.xlsx'!"&amp;$A28&amp;"_drillmonth"))</f>
        <v>#REF!</v>
      </c>
      <c r="E27" s="4" t="e" cm="1">
        <f t="array" aca="1" ref="E27" ca="1">_xlfn.XLOOKUP(E$1,INDIRECT("'strategy_Farmer Focus_2021-10-06.xlsx'!"&amp;$A28&amp;"_year"),INDIRECT("'strategy_Farmer Focus_2021-10-06.xlsx'!"&amp;$A28&amp;"_drillmonth"))</f>
        <v>#REF!</v>
      </c>
      <c r="F27" s="4" t="e" cm="1">
        <f t="array" aca="1" ref="F27" ca="1">_xlfn.XLOOKUP(F$1,INDIRECT("'strategy_Farmer Focus_2021-10-06.xlsx'!"&amp;$A28&amp;"_year"),INDIRECT("'strategy_Farmer Focus_2021-10-06.xlsx'!"&amp;$A28&amp;"_drillmonth"))</f>
        <v>#REF!</v>
      </c>
      <c r="G27" s="4" t="e" cm="1">
        <f t="array" aca="1" ref="G27" ca="1">_xlfn.XLOOKUP(G$1,INDIRECT("'strategy_Farmer Focus_2021-10-06.xlsx'!"&amp;$A28&amp;"_year"),INDIRECT("'strategy_Farmer Focus_2021-10-06.xlsx'!"&amp;$A28&amp;"_drillmonth"))</f>
        <v>#REF!</v>
      </c>
      <c r="H27" s="4" t="e" cm="1">
        <f t="array" aca="1" ref="H27" ca="1">_xlfn.XLOOKUP(H$1,INDIRECT("'strategy_Farmer Focus_2021-10-06.xlsx'!"&amp;$A28&amp;"_year"),INDIRECT("'strategy_Farmer Focus_2021-10-06.xlsx'!"&amp;$A28&amp;"_drillmonth"))</f>
        <v>#REF!</v>
      </c>
    </row>
    <row r="28" spans="1:10" x14ac:dyDescent="0.2">
      <c r="A28" s="5" t="s">
        <v>19</v>
      </c>
      <c r="B28" s="5" t="s">
        <v>3</v>
      </c>
      <c r="C28" s="5" t="str">
        <f ca="1">IF(OR( ISNUMBER(SEARCH("Aug",C27)),  ISNUMBER(SEARCH("Sep",C27)),  ISNUMBER(SEARCH("Oct",C27)),  ISNUMBER(SEARCH("Nov",C27)) ), "autumn","spring")</f>
        <v>spring</v>
      </c>
      <c r="D28" s="5" t="str">
        <f t="shared" ref="D28" ca="1" si="21">IF(OR( ISNUMBER(SEARCH("Aug",D27)),  ISNUMBER(SEARCH("Sep",D27)),  ISNUMBER(SEARCH("Oct",D27)),  ISNUMBER(SEARCH("Nov",D27)) ), "autumn","spring")</f>
        <v>spring</v>
      </c>
      <c r="E28" s="5" t="str">
        <f t="shared" ref="E28" ca="1" si="22">IF(OR( ISNUMBER(SEARCH("Aug",E27)),  ISNUMBER(SEARCH("Sep",E27)),  ISNUMBER(SEARCH("Oct",E27)),  ISNUMBER(SEARCH("Nov",E27)) ), "autumn","spring")</f>
        <v>spring</v>
      </c>
      <c r="F28" s="5" t="str">
        <f t="shared" ref="F28" ca="1" si="23">IF(OR( ISNUMBER(SEARCH("Aug",F27)),  ISNUMBER(SEARCH("Sep",F27)),  ISNUMBER(SEARCH("Oct",F27)),  ISNUMBER(SEARCH("Nov",F27)) ), "autumn","spring")</f>
        <v>spring</v>
      </c>
      <c r="G28" s="5" t="str">
        <f t="shared" ref="G28" ca="1" si="24">IF(OR( ISNUMBER(SEARCH("Aug",G27)),  ISNUMBER(SEARCH("Sep",G27)),  ISNUMBER(SEARCH("Oct",G27)),  ISNUMBER(SEARCH("Nov",G27)) ), "autumn","spring")</f>
        <v>spring</v>
      </c>
      <c r="H28" s="5" t="str">
        <f t="shared" ref="H28" ca="1" si="25">IF(OR( ISNUMBER(SEARCH("Aug",H27)),  ISNUMBER(SEARCH("Sep",H27)),  ISNUMBER(SEARCH("Oct",H27)),  ISNUMBER(SEARCH("Nov",H27)) ), "autumn","spring")</f>
        <v>spring</v>
      </c>
    </row>
    <row r="29" spans="1:10" x14ac:dyDescent="0.2">
      <c r="C29" s="4" t="e" cm="1">
        <f t="array" aca="1" ref="C29" ca="1">_xlfn.XLOOKUP(C$1,INDIRECT("'strategy_Farmer Focus_2021-10-06.xlsx'!"&amp;$A30&amp;"_year"),INDIRECT("'strategy_Farmer Focus_2021-10-06.xlsx'!"&amp;$A30&amp;"_tillage"))</f>
        <v>#REF!</v>
      </c>
      <c r="D29" s="4" t="e" cm="1">
        <f t="array" aca="1" ref="D29" ca="1">_xlfn.XLOOKUP(D$1,INDIRECT("'strategy_Farmer Focus_2021-10-06.xlsx'!"&amp;$A30&amp;"_year"),INDIRECT("'strategy_Farmer Focus_2021-10-06.xlsx'!"&amp;$A30&amp;"_tillage"))</f>
        <v>#REF!</v>
      </c>
      <c r="E29" s="4" t="e" cm="1">
        <f t="array" aca="1" ref="E29" ca="1">_xlfn.XLOOKUP(E$1,INDIRECT("'strategy_Farmer Focus_2021-10-06.xlsx'!"&amp;$A30&amp;"_year"),INDIRECT("'strategy_Farmer Focus_2021-10-06.xlsx'!"&amp;$A30&amp;"_tillage"))</f>
        <v>#REF!</v>
      </c>
      <c r="F29" s="4" t="e" cm="1">
        <f t="array" aca="1" ref="F29" ca="1">_xlfn.XLOOKUP(F$1,INDIRECT("'strategy_Farmer Focus_2021-10-06.xlsx'!"&amp;$A30&amp;"_year"),INDIRECT("'strategy_Farmer Focus_2021-10-06.xlsx'!"&amp;$A30&amp;"_tillage"))</f>
        <v>#REF!</v>
      </c>
      <c r="G29" s="4" t="e" cm="1">
        <f t="array" aca="1" ref="G29" ca="1">_xlfn.XLOOKUP(G$1,INDIRECT("'strategy_Farmer Focus_2021-10-06.xlsx'!"&amp;$A30&amp;"_year"),INDIRECT("'strategy_Farmer Focus_2021-10-06.xlsx'!"&amp;$A30&amp;"_tillage"))</f>
        <v>#REF!</v>
      </c>
      <c r="H29" s="4" t="e" cm="1">
        <f t="array" aca="1" ref="H29" ca="1">_xlfn.XLOOKUP(H$1,INDIRECT("'strategy_Farmer Focus_2021-10-06.xlsx'!"&amp;$A30&amp;"_year"),INDIRECT("'strategy_Farmer Focus_2021-10-06.xlsx'!"&amp;$A30&amp;"_tillage"))</f>
        <v>#REF!</v>
      </c>
    </row>
    <row r="30" spans="1:10" x14ac:dyDescent="0.2">
      <c r="A30" s="5" t="s">
        <v>19</v>
      </c>
      <c r="B30" s="5" t="s">
        <v>4</v>
      </c>
      <c r="C30" s="5" t="str">
        <f ca="1">IF(OR(ISNUMBER(SEARCH("plough",C29)),ISNUMBER(SEARCH("mouldboard",C29))),"inversion",
IF(OR(ISNUMBER(SEARCH("subsoil",C29)),ISNUMBER(SEARCH("sub-soil",C29))),"subsoil",
IF(OR(ISNUMBER(SEARCH("disc",C29)),ISNUMBER(SEARCH("light",C29))),"light",
"none"
)))</f>
        <v>none</v>
      </c>
      <c r="D30" s="5" t="str">
        <f t="shared" ref="D30" ca="1" si="26">IF(OR(ISNUMBER(SEARCH("plough",D29)),ISNUMBER(SEARCH("mouldboard",D29))),"inversion",
IF(OR(ISNUMBER(SEARCH("subsoil",D29)),ISNUMBER(SEARCH("sub-soil",D29))),"subsoil",
IF(OR(ISNUMBER(SEARCH("disc",D29)),ISNUMBER(SEARCH("light",D29))),"light",
"none"
)))</f>
        <v>none</v>
      </c>
      <c r="E30" s="5" t="str">
        <f t="shared" ref="E30" ca="1" si="27">IF(OR(ISNUMBER(SEARCH("plough",E29)),ISNUMBER(SEARCH("mouldboard",E29))),"inversion",
IF(OR(ISNUMBER(SEARCH("subsoil",E29)),ISNUMBER(SEARCH("sub-soil",E29))),"subsoil",
IF(OR(ISNUMBER(SEARCH("disc",E29)),ISNUMBER(SEARCH("light",E29))),"light",
"none"
)))</f>
        <v>none</v>
      </c>
      <c r="F30" s="5" t="str">
        <f t="shared" ref="F30" ca="1" si="28">IF(OR(ISNUMBER(SEARCH("plough",F29)),ISNUMBER(SEARCH("mouldboard",F29))),"inversion",
IF(OR(ISNUMBER(SEARCH("subsoil",F29)),ISNUMBER(SEARCH("sub-soil",F29))),"subsoil",
IF(OR(ISNUMBER(SEARCH("disc",F29)),ISNUMBER(SEARCH("light",F29))),"light",
"none"
)))</f>
        <v>none</v>
      </c>
      <c r="G30" s="5" t="str">
        <f t="shared" ref="G30" ca="1" si="29">IF(OR(ISNUMBER(SEARCH("plough",G29)),ISNUMBER(SEARCH("mouldboard",G29))),"inversion",
IF(OR(ISNUMBER(SEARCH("subsoil",G29)),ISNUMBER(SEARCH("sub-soil",G29))),"subsoil",
IF(OR(ISNUMBER(SEARCH("disc",G29)),ISNUMBER(SEARCH("light",G29))),"light",
"none"
)))</f>
        <v>none</v>
      </c>
      <c r="H30" s="5" t="str">
        <f t="shared" ref="H30" ca="1" si="30">IF(OR(ISNUMBER(SEARCH("plough",H29)),ISNUMBER(SEARCH("mouldboard",H29))),"inversion",
IF(OR(ISNUMBER(SEARCH("subsoil",H29)),ISNUMBER(SEARCH("sub-soil",H29))),"subsoil",
IF(OR(ISNUMBER(SEARCH("disc",H29)),ISNUMBER(SEARCH("light",H29))),"light",
"none"
)))</f>
        <v>none</v>
      </c>
    </row>
    <row r="31" spans="1:10" x14ac:dyDescent="0.2">
      <c r="C31" s="4" t="e" cm="1">
        <f t="array" aca="1" ref="C31" ca="1">_xlfn.XLOOKUP(C$1,INDIRECT("'strategy_Farmer Focus_2021-10-06.xlsx'!"&amp;$A32&amp;"_year"),INDIRECT("'strategy_Farmer Focus_2021-10-06.xlsx'!"&amp;$A32&amp;"_totalgly"))</f>
        <v>#REF!</v>
      </c>
      <c r="D31" s="4" t="e" cm="1">
        <f t="array" aca="1" ref="D31" ca="1">_xlfn.XLOOKUP(D$1,INDIRECT("'strategy_Farmer Focus_2021-10-06.xlsx'!"&amp;$A32&amp;"_year"),INDIRECT("'strategy_Farmer Focus_2021-10-06.xlsx'!"&amp;$A32&amp;"_totalgly"))</f>
        <v>#REF!</v>
      </c>
      <c r="E31" s="4" t="e" cm="1">
        <f t="array" aca="1" ref="E31" ca="1">_xlfn.XLOOKUP(E$1,INDIRECT("'strategy_Farmer Focus_2021-10-06.xlsx'!"&amp;$A32&amp;"_year"),INDIRECT("'strategy_Farmer Focus_2021-10-06.xlsx'!"&amp;$A32&amp;"_totalgly"))</f>
        <v>#REF!</v>
      </c>
      <c r="F31" s="4" t="e" cm="1">
        <f t="array" aca="1" ref="F31" ca="1">_xlfn.XLOOKUP(F$1,INDIRECT("'strategy_Farmer Focus_2021-10-06.xlsx'!"&amp;$A32&amp;"_year"),INDIRECT("'strategy_Farmer Focus_2021-10-06.xlsx'!"&amp;$A32&amp;"_totalgly"))</f>
        <v>#REF!</v>
      </c>
      <c r="G31" s="4" t="e" cm="1">
        <f t="array" aca="1" ref="G31" ca="1">_xlfn.XLOOKUP(G$1,INDIRECT("'strategy_Farmer Focus_2021-10-06.xlsx'!"&amp;$A32&amp;"_year"),INDIRECT("'strategy_Farmer Focus_2021-10-06.xlsx'!"&amp;$A32&amp;"_totalgly"))</f>
        <v>#REF!</v>
      </c>
      <c r="H31" s="4" t="e" cm="1">
        <f t="array" aca="1" ref="H31" ca="1">_xlfn.XLOOKUP(H$1,INDIRECT("'strategy_Farmer Focus_2021-10-06.xlsx'!"&amp;$A32&amp;"_year"),INDIRECT("'strategy_Farmer Focus_2021-10-06.xlsx'!"&amp;$A32&amp;"_totalgly"))</f>
        <v>#REF!</v>
      </c>
    </row>
    <row r="32" spans="1:10" x14ac:dyDescent="0.2">
      <c r="A32" s="5" t="s">
        <v>19</v>
      </c>
      <c r="B32" s="5" t="s">
        <v>5</v>
      </c>
      <c r="C32" s="5" t="e">
        <f ca="1">IF(C31&gt;0, "yes","no")</f>
        <v>#REF!</v>
      </c>
      <c r="D32" s="5" t="e">
        <f t="shared" ref="D32" ca="1" si="31">IF(D31&gt;0, "yes","no")</f>
        <v>#REF!</v>
      </c>
      <c r="E32" s="5" t="e">
        <f t="shared" ref="E32" ca="1" si="32">IF(E31&gt;0, "yes","no")</f>
        <v>#REF!</v>
      </c>
      <c r="F32" s="5" t="e">
        <f t="shared" ref="F32" ca="1" si="33">IF(F31&gt;0, "yes","no")</f>
        <v>#REF!</v>
      </c>
      <c r="G32" s="5" t="e">
        <f t="shared" ref="G32" ca="1" si="34">IF(G31&gt;0, "yes","no")</f>
        <v>#REF!</v>
      </c>
      <c r="H32" s="5" t="e">
        <f t="shared" ref="H32" ca="1" si="35">IF(H31&gt;0, "yes","no")</f>
        <v>#REF!</v>
      </c>
    </row>
    <row r="33" spans="1:10" x14ac:dyDescent="0.2">
      <c r="C33" s="4" t="e" cm="1">
        <f t="array" aca="1" ref="C33" ca="1">_xlfn.XLOOKUP(C$1,INDIRECT("'strategy_Farmer Focus_2021-10-06.xlsx'!"&amp;$A34&amp;"_year"),INDIRECT("'strategy_Farmer Focus_2021-10-06.xlsx'!"&amp;$A34&amp;"_numberautumngly"))</f>
        <v>#REF!</v>
      </c>
      <c r="D33" s="4" t="e" cm="1">
        <f t="array" aca="1" ref="D33" ca="1">_xlfn.XLOOKUP(D$1,INDIRECT("'strategy_Farmer Focus_2021-10-06.xlsx'!"&amp;$A34&amp;"_year"),INDIRECT("'strategy_Farmer Focus_2021-10-06.xlsx'!"&amp;$A34&amp;"_numberautumngly"))</f>
        <v>#REF!</v>
      </c>
      <c r="E33" s="4" t="e" cm="1">
        <f t="array" aca="1" ref="E33" ca="1">_xlfn.XLOOKUP(E$1,INDIRECT("'strategy_Farmer Focus_2021-10-06.xlsx'!"&amp;$A34&amp;"_year"),INDIRECT("'strategy_Farmer Focus_2021-10-06.xlsx'!"&amp;$A34&amp;"_numberautumngly"))</f>
        <v>#REF!</v>
      </c>
      <c r="F33" s="4" t="e" cm="1">
        <f t="array" aca="1" ref="F33" ca="1">_xlfn.XLOOKUP(F$1,INDIRECT("'strategy_Farmer Focus_2021-10-06.xlsx'!"&amp;$A34&amp;"_year"),INDIRECT("'strategy_Farmer Focus_2021-10-06.xlsx'!"&amp;$A34&amp;"_numberautumngly"))</f>
        <v>#REF!</v>
      </c>
      <c r="G33" s="4" t="e" cm="1">
        <f t="array" aca="1" ref="G33" ca="1">_xlfn.XLOOKUP(G$1,INDIRECT("'strategy_Farmer Focus_2021-10-06.xlsx'!"&amp;$A34&amp;"_year"),INDIRECT("'strategy_Farmer Focus_2021-10-06.xlsx'!"&amp;$A34&amp;"_numberautumngly"))</f>
        <v>#REF!</v>
      </c>
      <c r="H33" s="4" t="e" cm="1">
        <f t="array" aca="1" ref="H33" ca="1">_xlfn.XLOOKUP(H$1,INDIRECT("'strategy_Farmer Focus_2021-10-06.xlsx'!"&amp;$A34&amp;"_year"),INDIRECT("'strategy_Farmer Focus_2021-10-06.xlsx'!"&amp;$A34&amp;"_numberautumngly"))</f>
        <v>#REF!</v>
      </c>
    </row>
    <row r="34" spans="1:10" x14ac:dyDescent="0.2">
      <c r="A34" s="5" t="s">
        <v>19</v>
      </c>
      <c r="B34" s="5" t="s">
        <v>6</v>
      </c>
      <c r="C34" s="5" t="e">
        <f ca="1">IF(C33&gt;1, "yes", "no")</f>
        <v>#REF!</v>
      </c>
      <c r="D34" s="5" t="e">
        <f t="shared" ref="D34:H34" ca="1" si="36">IF(D33&gt;1, "yes", "no")</f>
        <v>#REF!</v>
      </c>
      <c r="E34" s="5" t="e">
        <f t="shared" ca="1" si="36"/>
        <v>#REF!</v>
      </c>
      <c r="F34" s="5" t="e">
        <f t="shared" ca="1" si="36"/>
        <v>#REF!</v>
      </c>
      <c r="G34" s="5" t="e">
        <f t="shared" ca="1" si="36"/>
        <v>#REF!</v>
      </c>
      <c r="H34" s="5" t="e">
        <f t="shared" ca="1" si="36"/>
        <v>#REF!</v>
      </c>
    </row>
    <row r="35" spans="1:10" x14ac:dyDescent="0.2">
      <c r="A35" s="5" t="s">
        <v>19</v>
      </c>
      <c r="B35" s="5" t="s">
        <v>7</v>
      </c>
      <c r="C35" s="5" t="e">
        <f ca="1">IF(C33&gt;2, "yes", "no")</f>
        <v>#REF!</v>
      </c>
      <c r="D35" s="5" t="e">
        <f t="shared" ref="D35:H35" ca="1" si="37">IF(D33&gt;2, "yes", "no")</f>
        <v>#REF!</v>
      </c>
      <c r="E35" s="5" t="e">
        <f t="shared" ca="1" si="37"/>
        <v>#REF!</v>
      </c>
      <c r="F35" s="5" t="e">
        <f t="shared" ca="1" si="37"/>
        <v>#REF!</v>
      </c>
      <c r="G35" s="5" t="e">
        <f t="shared" ca="1" si="37"/>
        <v>#REF!</v>
      </c>
      <c r="H35" s="5" t="e">
        <f t="shared" ca="1" si="37"/>
        <v>#REF!</v>
      </c>
    </row>
    <row r="36" spans="1:10" x14ac:dyDescent="0.2">
      <c r="A36" s="5" t="s">
        <v>19</v>
      </c>
      <c r="B36" s="5" t="s">
        <v>8</v>
      </c>
      <c r="C36" s="5" t="e">
        <f ca="1">IF(C33&gt;3, "yes", "no")</f>
        <v>#REF!</v>
      </c>
      <c r="D36" s="5" t="e">
        <f t="shared" ref="D36:H36" ca="1" si="38">IF(D33&gt;3, "yes", "no")</f>
        <v>#REF!</v>
      </c>
      <c r="E36" s="5" t="e">
        <f t="shared" ca="1" si="38"/>
        <v>#REF!</v>
      </c>
      <c r="F36" s="5" t="e">
        <f t="shared" ca="1" si="38"/>
        <v>#REF!</v>
      </c>
      <c r="G36" s="5" t="e">
        <f t="shared" ca="1" si="38"/>
        <v>#REF!</v>
      </c>
      <c r="H36" s="5" t="e">
        <f t="shared" ca="1" si="38"/>
        <v>#REF!</v>
      </c>
    </row>
    <row r="37" spans="1:10" x14ac:dyDescent="0.2">
      <c r="C37" s="4" t="e" cm="1">
        <f t="array" aca="1" ref="C37" ca="1">_xlfn.XLOOKUP(C$1,INDIRECT("'strategy_Farmer Focus_2021-10-06.xlsx'!"&amp;$A38&amp;"_year"),INDIRECT("'strategy_Farmer Focus_2021-10-06.xlsx'!"&amp;$A38&amp;"_totalBGherb"))</f>
        <v>#REF!</v>
      </c>
      <c r="D37" s="4" t="e" cm="1">
        <f t="array" aca="1" ref="D37" ca="1">_xlfn.XLOOKUP(D$1,INDIRECT("'strategy_Farmer Focus_2021-10-06.xlsx'!"&amp;$A38&amp;"_year"),INDIRECT("'strategy_Farmer Focus_2021-10-06.xlsx'!"&amp;$A38&amp;"_totalBGherb"))</f>
        <v>#REF!</v>
      </c>
      <c r="E37" s="4" t="e" cm="1">
        <f t="array" aca="1" ref="E37" ca="1">_xlfn.XLOOKUP(E$1,INDIRECT("'strategy_Farmer Focus_2021-10-06.xlsx'!"&amp;$A38&amp;"_year"),INDIRECT("'strategy_Farmer Focus_2021-10-06.xlsx'!"&amp;$A38&amp;"_totalBGherb"))</f>
        <v>#REF!</v>
      </c>
      <c r="F37" s="4" t="e" cm="1">
        <f t="array" aca="1" ref="F37" ca="1">_xlfn.XLOOKUP(F$1,INDIRECT("'strategy_Farmer Focus_2021-10-06.xlsx'!"&amp;$A38&amp;"_year"),INDIRECT("'strategy_Farmer Focus_2021-10-06.xlsx'!"&amp;$A38&amp;"_totalBGherb"))</f>
        <v>#REF!</v>
      </c>
      <c r="G37" s="4" t="e" cm="1">
        <f t="array" aca="1" ref="G37" ca="1">_xlfn.XLOOKUP(G$1,INDIRECT("'strategy_Farmer Focus_2021-10-06.xlsx'!"&amp;$A38&amp;"_year"),INDIRECT("'strategy_Farmer Focus_2021-10-06.xlsx'!"&amp;$A38&amp;"_totalBGherb"))</f>
        <v>#REF!</v>
      </c>
      <c r="H37" s="4" t="e" cm="1">
        <f t="array" aca="1" ref="H37" ca="1">_xlfn.XLOOKUP(H$1,INDIRECT("'strategy_Farmer Focus_2021-10-06.xlsx'!"&amp;$A38&amp;"_year"),INDIRECT("'strategy_Farmer Focus_2021-10-06.xlsx'!"&amp;$A38&amp;"_totalBGherb"))</f>
        <v>#REF!</v>
      </c>
    </row>
    <row r="38" spans="1:10" x14ac:dyDescent="0.2">
      <c r="A38" s="5" t="s">
        <v>19</v>
      </c>
      <c r="B38" s="5" t="s">
        <v>9</v>
      </c>
      <c r="C38" s="6" t="e">
        <f ca="1">IF(C37&gt;0, "yes","no")</f>
        <v>#REF!</v>
      </c>
      <c r="D38" s="6" t="e">
        <f t="shared" ref="D38" ca="1" si="39">IF(D37&gt;0, "yes","no")</f>
        <v>#REF!</v>
      </c>
      <c r="E38" s="6" t="e">
        <f t="shared" ref="E38" ca="1" si="40">IF(E37&gt;0, "yes","no")</f>
        <v>#REF!</v>
      </c>
      <c r="F38" s="6" t="e">
        <f t="shared" ref="F38" ca="1" si="41">IF(F37&gt;0, "yes","no")</f>
        <v>#REF!</v>
      </c>
      <c r="G38" s="6" t="e">
        <f t="shared" ref="G38" ca="1" si="42">IF(G37&gt;0, "yes","no")</f>
        <v>#REF!</v>
      </c>
      <c r="H38" s="6" t="e">
        <f t="shared" ref="H38" ca="1" si="43">IF(H37&gt;0, "yes","no")</f>
        <v>#REF!</v>
      </c>
    </row>
    <row r="39" spans="1:10" x14ac:dyDescent="0.2">
      <c r="A39" s="5" t="s">
        <v>19</v>
      </c>
      <c r="B39" s="5" t="s">
        <v>10</v>
      </c>
      <c r="C39" s="6" t="e">
        <f ca="1">IF(C37&gt;1, "yes","no")</f>
        <v>#REF!</v>
      </c>
      <c r="D39" s="6" t="e">
        <f t="shared" ref="D39:H39" ca="1" si="44">IF(D37&gt;1, "yes","no")</f>
        <v>#REF!</v>
      </c>
      <c r="E39" s="6" t="e">
        <f t="shared" ca="1" si="44"/>
        <v>#REF!</v>
      </c>
      <c r="F39" s="6" t="e">
        <f t="shared" ca="1" si="44"/>
        <v>#REF!</v>
      </c>
      <c r="G39" s="6" t="e">
        <f t="shared" ca="1" si="44"/>
        <v>#REF!</v>
      </c>
      <c r="H39" s="6" t="e">
        <f t="shared" ca="1" si="44"/>
        <v>#REF!</v>
      </c>
    </row>
    <row r="40" spans="1:10" x14ac:dyDescent="0.2">
      <c r="A40" s="5" t="s">
        <v>19</v>
      </c>
      <c r="B40" s="5" t="s">
        <v>11</v>
      </c>
      <c r="C40" s="6" t="s">
        <v>16</v>
      </c>
      <c r="D40" s="6"/>
      <c r="E40" s="6"/>
      <c r="F40" s="6"/>
      <c r="G40" s="6"/>
      <c r="H40" s="6"/>
    </row>
    <row r="41" spans="1:10" x14ac:dyDescent="0.2">
      <c r="A41" s="5" t="s">
        <v>19</v>
      </c>
      <c r="B41" s="5" t="s">
        <v>12</v>
      </c>
      <c r="C41" s="6" t="s">
        <v>17</v>
      </c>
      <c r="D41" s="6"/>
      <c r="E41" s="6"/>
      <c r="F41" s="6"/>
      <c r="G41" s="6"/>
      <c r="H41" s="6"/>
    </row>
    <row r="42" spans="1:10" x14ac:dyDescent="0.2">
      <c r="A42" s="5" t="s">
        <v>19</v>
      </c>
      <c r="B42" s="5" t="s">
        <v>13</v>
      </c>
      <c r="C42" s="6" t="s">
        <v>17</v>
      </c>
      <c r="D42" s="6"/>
      <c r="E42" s="6"/>
      <c r="F42" s="6"/>
      <c r="G42" s="6"/>
      <c r="H42" s="6"/>
    </row>
    <row r="43" spans="1:10" x14ac:dyDescent="0.2">
      <c r="A43" s="5" t="s">
        <v>19</v>
      </c>
      <c r="B43" s="5" t="s">
        <v>14</v>
      </c>
      <c r="C43" s="5" t="str">
        <f ca="1">IF(OR(C26="fallow",C26="ley"),"no","yes")</f>
        <v>yes</v>
      </c>
      <c r="D43" s="5" t="str">
        <f t="shared" ref="D43:H43" ca="1" si="45">IF(OR(D26="fallow",D26="ley"),"no","yes")</f>
        <v>yes</v>
      </c>
      <c r="E43" s="5" t="str">
        <f t="shared" ca="1" si="45"/>
        <v>yes</v>
      </c>
      <c r="F43" s="5" t="str">
        <f t="shared" ca="1" si="45"/>
        <v>yes</v>
      </c>
      <c r="G43" s="5" t="str">
        <f t="shared" ca="1" si="45"/>
        <v>yes</v>
      </c>
      <c r="H43" s="5" t="str">
        <f t="shared" ca="1" si="45"/>
        <v>yes</v>
      </c>
    </row>
    <row r="44" spans="1:10" x14ac:dyDescent="0.2">
      <c r="C44" s="4" t="e" cm="1">
        <f t="array" aca="1" ref="C44" ca="1">_xlfn.XLOOKUP(C$1,INDIRECT("'strategy_Farmer Focus_2021-10-06.xlsx'!"&amp;$A45&amp;"_year"),INDIRECT("'strategy_Farmer Focus_2021-10-06.xlsx'!"&amp;$A45&amp;"_fert"))</f>
        <v>#REF!</v>
      </c>
      <c r="D44" s="4" t="e" cm="1">
        <f t="array" aca="1" ref="D44" ca="1">_xlfn.XLOOKUP(D$1,INDIRECT("'strategy_Farmer Focus_2021-10-06.xlsx'!"&amp;$A45&amp;"_year"),INDIRECT("'strategy_Farmer Focus_2021-10-06.xlsx'!"&amp;$A45&amp;"_fert"))</f>
        <v>#REF!</v>
      </c>
      <c r="E44" s="4" t="e" cm="1">
        <f t="array" aca="1" ref="E44" ca="1">_xlfn.XLOOKUP(E$1,INDIRECT("'strategy_Farmer Focus_2021-10-06.xlsx'!"&amp;$A45&amp;"_year"),INDIRECT("'strategy_Farmer Focus_2021-10-06.xlsx'!"&amp;$A45&amp;"_fert"))</f>
        <v>#REF!</v>
      </c>
      <c r="F44" s="4" t="e" cm="1">
        <f t="array" aca="1" ref="F44" ca="1">_xlfn.XLOOKUP(F$1,INDIRECT("'strategy_Farmer Focus_2021-10-06.xlsx'!"&amp;$A45&amp;"_year"),INDIRECT("'strategy_Farmer Focus_2021-10-06.xlsx'!"&amp;$A45&amp;"_fert"))</f>
        <v>#REF!</v>
      </c>
      <c r="G44" s="4" t="e" cm="1">
        <f t="array" aca="1" ref="G44" ca="1">_xlfn.XLOOKUP(G$1,INDIRECT("'strategy_Farmer Focus_2021-10-06.xlsx'!"&amp;$A45&amp;"_year"),INDIRECT("'strategy_Farmer Focus_2021-10-06.xlsx'!"&amp;$A45&amp;"_fert"))</f>
        <v>#REF!</v>
      </c>
      <c r="H44" s="4" t="e" cm="1">
        <f t="array" aca="1" ref="H44" ca="1">_xlfn.XLOOKUP(H$1,INDIRECT("'strategy_Farmer Focus_2021-10-06.xlsx'!"&amp;$A45&amp;"_year"),INDIRECT("'strategy_Farmer Focus_2021-10-06.xlsx'!"&amp;$A45&amp;"_fert"))</f>
        <v>#REF!</v>
      </c>
    </row>
    <row r="45" spans="1:10" x14ac:dyDescent="0.2">
      <c r="A45" s="5" t="s">
        <v>19</v>
      </c>
      <c r="B45" s="5" t="s">
        <v>15</v>
      </c>
      <c r="C45" s="5" t="e">
        <f ca="1">IF(C44=0,"no","yes")</f>
        <v>#REF!</v>
      </c>
      <c r="D45" s="5" t="e">
        <f t="shared" ref="D45" ca="1" si="46">IF(D44=0,"no","yes")</f>
        <v>#REF!</v>
      </c>
      <c r="E45" s="5" t="e">
        <f t="shared" ref="E45" ca="1" si="47">IF(E44=0,"no","yes")</f>
        <v>#REF!</v>
      </c>
      <c r="F45" s="5" t="e">
        <f t="shared" ref="F45" ca="1" si="48">IF(F44=0,"no","yes")</f>
        <v>#REF!</v>
      </c>
      <c r="G45" s="5" t="e">
        <f t="shared" ref="G45" ca="1" si="49">IF(G44=0,"no","yes")</f>
        <v>#REF!</v>
      </c>
      <c r="H45" s="5" t="e">
        <f t="shared" ref="H45" ca="1" si="50">IF(H44=0,"no","yes")</f>
        <v>#REF!</v>
      </c>
    </row>
    <row r="46" spans="1:10" x14ac:dyDescent="0.2">
      <c r="A46" s="3"/>
      <c r="B46" s="3"/>
      <c r="C46" s="3"/>
      <c r="D46" s="3"/>
      <c r="E46" s="3"/>
      <c r="F46" s="3"/>
      <c r="G46" s="3"/>
      <c r="H46" s="3"/>
    </row>
    <row r="47" spans="1:10" x14ac:dyDescent="0.2">
      <c r="A47" s="2"/>
      <c r="B47" s="2"/>
      <c r="C47" s="4" t="e" cm="1">
        <f t="array" aca="1" ref="C47" ca="1">_xlfn.XLOOKUP(C$1,INDIRECT("'strategy_Farmer Focus_2021-10-06.xlsx'!"&amp;$A48&amp;"_year"),INDIRECT("'strategy_Farmer Focus_2021-10-06.xlsx'!"&amp;$A48&amp;"_crop"))</f>
        <v>#REF!</v>
      </c>
      <c r="D47" s="4" t="e" cm="1">
        <f t="array" aca="1" ref="D47" ca="1">_xlfn.XLOOKUP(D$1,INDIRECT("'strategy_Farmer Focus_2021-10-06.xlsx'!"&amp;$A48&amp;"_year"),INDIRECT("'strategy_Farmer Focus_2021-10-06.xlsx'!"&amp;$A48&amp;"_crop"))</f>
        <v>#REF!</v>
      </c>
      <c r="E47" s="4" t="e" cm="1">
        <f t="array" aca="1" ref="E47" ca="1">_xlfn.XLOOKUP(E$1,INDIRECT("'strategy_Farmer Focus_2021-10-06.xlsx'!"&amp;$A48&amp;"_year"),INDIRECT("'strategy_Farmer Focus_2021-10-06.xlsx'!"&amp;$A48&amp;"_crop"))</f>
        <v>#REF!</v>
      </c>
      <c r="F47" s="4" t="e" cm="1">
        <f t="array" aca="1" ref="F47" ca="1">_xlfn.XLOOKUP(F$1,INDIRECT("'strategy_Farmer Focus_2021-10-06.xlsx'!"&amp;$A48&amp;"_year"),INDIRECT("'strategy_Farmer Focus_2021-10-06.xlsx'!"&amp;$A48&amp;"_crop"))</f>
        <v>#REF!</v>
      </c>
      <c r="G47" s="4" t="e" cm="1">
        <f t="array" aca="1" ref="G47" ca="1">_xlfn.XLOOKUP(G$1,INDIRECT("'strategy_Farmer Focus_2021-10-06.xlsx'!"&amp;$A48&amp;"_year"),INDIRECT("'strategy_Farmer Focus_2021-10-06.xlsx'!"&amp;$A48&amp;"_crop"))</f>
        <v>#REF!</v>
      </c>
      <c r="H47" s="4" t="e" cm="1">
        <f t="array" aca="1" ref="H47" ca="1">_xlfn.XLOOKUP(H$1,INDIRECT("'strategy_Farmer Focus_2021-10-06.xlsx'!"&amp;$A48&amp;"_year"),INDIRECT("'strategy_Farmer Focus_2021-10-06.xlsx'!"&amp;$A48&amp;"_crop"))</f>
        <v>#REF!</v>
      </c>
      <c r="J47" s="1"/>
    </row>
    <row r="48" spans="1:10" x14ac:dyDescent="0.2">
      <c r="A48" s="5" t="s">
        <v>20</v>
      </c>
      <c r="B48" s="5" t="s">
        <v>1</v>
      </c>
      <c r="C48" s="5">
        <f t="shared" ref="C48" ca="1" si="51">IF(ISNUMBER(SEARCH("wheat",C47)),"wheat",
IF(ISNUMBER(SEARCH("oats",C47)),"oats",
IF(ISNUMBER(SEARCH("barley",C47)),"barley",
IF(ISNUMBER(SEARCH("beans",C47)),"beans",
IF(ISNUMBER(SEARCH("peas",C47)),"peas",
IF(ISNUMBER(SEARCH("maize",C47)),"maize",
IF(ISNUMBER(SEARCH("linseed",C47)),"linseed",
IF(ISNUMBER(SEARCH("osr",C47)),"osr",
IF(ISNUMBER(SEARCH("beet",C47)),"sugarbeet",
IF(ISNUMBER(SEARCH("fallow",C47)),"fallow",
))))))))))</f>
        <v>0</v>
      </c>
      <c r="D48" s="5">
        <f t="shared" ref="D48" ca="1" si="52">IF(ISNUMBER(SEARCH("wheat",D47)),"wheat",
IF(ISNUMBER(SEARCH("oats",D47)),"oats",
IF(ISNUMBER(SEARCH("barley",D47)),"barley",
IF(ISNUMBER(SEARCH("beans",D47)),"beans",
IF(ISNUMBER(SEARCH("peas",D47)),"peas",
IF(ISNUMBER(SEARCH("maize",D47)),"maize",
IF(ISNUMBER(SEARCH("linseed",D47)),"linseed",
IF(ISNUMBER(SEARCH("osr",D47)),"osr",
IF(ISNUMBER(SEARCH("beet",D47)),"sugarbeet",
IF(ISNUMBER(SEARCH("fallow",D47)),"fallow",
))))))))))</f>
        <v>0</v>
      </c>
      <c r="E48" s="5">
        <f t="shared" ref="E48" ca="1" si="53">IF(ISNUMBER(SEARCH("wheat",E47)),"wheat",
IF(ISNUMBER(SEARCH("oats",E47)),"oats",
IF(ISNUMBER(SEARCH("barley",E47)),"barley",
IF(ISNUMBER(SEARCH("beans",E47)),"beans",
IF(ISNUMBER(SEARCH("peas",E47)),"peas",
IF(ISNUMBER(SEARCH("maize",E47)),"maize",
IF(ISNUMBER(SEARCH("linseed",E47)),"linseed",
IF(ISNUMBER(SEARCH("osr",E47)),"osr",
IF(ISNUMBER(SEARCH("beet",E47)),"sugarbeet",
IF(ISNUMBER(SEARCH("fallow",E47)),"fallow",
))))))))))</f>
        <v>0</v>
      </c>
      <c r="F48" s="5">
        <f t="shared" ref="F48" ca="1" si="54">IF(ISNUMBER(SEARCH("wheat",F47)),"wheat",
IF(ISNUMBER(SEARCH("oats",F47)),"oats",
IF(ISNUMBER(SEARCH("barley",F47)),"barley",
IF(ISNUMBER(SEARCH("beans",F47)),"beans",
IF(ISNUMBER(SEARCH("peas",F47)),"peas",
IF(ISNUMBER(SEARCH("maize",F47)),"maize",
IF(ISNUMBER(SEARCH("linseed",F47)),"linseed",
IF(ISNUMBER(SEARCH("osr",F47)),"osr",
IF(ISNUMBER(SEARCH("beet",F47)),"sugarbeet",
IF(ISNUMBER(SEARCH("fallow",F47)),"fallow",
))))))))))</f>
        <v>0</v>
      </c>
      <c r="G48" s="5">
        <f t="shared" ref="G48" ca="1" si="55">IF(ISNUMBER(SEARCH("wheat",G47)),"wheat",
IF(ISNUMBER(SEARCH("oats",G47)),"oats",
IF(ISNUMBER(SEARCH("barley",G47)),"barley",
IF(ISNUMBER(SEARCH("beans",G47)),"beans",
IF(ISNUMBER(SEARCH("peas",G47)),"peas",
IF(ISNUMBER(SEARCH("maize",G47)),"maize",
IF(ISNUMBER(SEARCH("linseed",G47)),"linseed",
IF(ISNUMBER(SEARCH("osr",G47)),"osr",
IF(ISNUMBER(SEARCH("beet",G47)),"sugarbeet",
IF(ISNUMBER(SEARCH("fallow",G47)),"fallow",
))))))))))</f>
        <v>0</v>
      </c>
      <c r="H48" s="5">
        <f t="shared" ref="H48" ca="1" si="56">IF(ISNUMBER(SEARCH("wheat",H47)),"wheat",
IF(ISNUMBER(SEARCH("oats",H47)),"oats",
IF(ISNUMBER(SEARCH("barley",H47)),"barley",
IF(ISNUMBER(SEARCH("beans",H47)),"beans",
IF(ISNUMBER(SEARCH("peas",H47)),"peas",
IF(ISNUMBER(SEARCH("maize",H47)),"maize",
IF(ISNUMBER(SEARCH("linseed",H47)),"linseed",
IF(ISNUMBER(SEARCH("osr",H47)),"osr",
IF(ISNUMBER(SEARCH("beet",H47)),"sugarbeet",
IF(ISNUMBER(SEARCH("fallow",H47)),"fallow",
))))))))))</f>
        <v>0</v>
      </c>
    </row>
    <row r="49" spans="1:8" x14ac:dyDescent="0.2">
      <c r="C49" s="4" t="e" cm="1">
        <f t="array" aca="1" ref="C49" ca="1">_xlfn.XLOOKUP(C$1,INDIRECT("'strategy_Farmer Focus_2021-10-06.xlsx'!"&amp;$A50&amp;"_year"),INDIRECT("'strategy_Farmer Focus_2021-10-06.xlsx'!"&amp;$A50&amp;"_drillmonth"))</f>
        <v>#REF!</v>
      </c>
      <c r="D49" s="4" t="e" cm="1">
        <f t="array" aca="1" ref="D49" ca="1">_xlfn.XLOOKUP(D$1,INDIRECT("'strategy_Farmer Focus_2021-10-06.xlsx'!"&amp;$A50&amp;"_year"),INDIRECT("'strategy_Farmer Focus_2021-10-06.xlsx'!"&amp;$A50&amp;"_drillmonth"))</f>
        <v>#REF!</v>
      </c>
      <c r="E49" s="4" t="e" cm="1">
        <f t="array" aca="1" ref="E49" ca="1">_xlfn.XLOOKUP(E$1,INDIRECT("'strategy_Farmer Focus_2021-10-06.xlsx'!"&amp;$A50&amp;"_year"),INDIRECT("'strategy_Farmer Focus_2021-10-06.xlsx'!"&amp;$A50&amp;"_drillmonth"))</f>
        <v>#REF!</v>
      </c>
      <c r="F49" s="4" t="e" cm="1">
        <f t="array" aca="1" ref="F49" ca="1">_xlfn.XLOOKUP(F$1,INDIRECT("'strategy_Farmer Focus_2021-10-06.xlsx'!"&amp;$A50&amp;"_year"),INDIRECT("'strategy_Farmer Focus_2021-10-06.xlsx'!"&amp;$A50&amp;"_drillmonth"))</f>
        <v>#REF!</v>
      </c>
      <c r="G49" s="4" t="e" cm="1">
        <f t="array" aca="1" ref="G49" ca="1">_xlfn.XLOOKUP(G$1,INDIRECT("'strategy_Farmer Focus_2021-10-06.xlsx'!"&amp;$A50&amp;"_year"),INDIRECT("'strategy_Farmer Focus_2021-10-06.xlsx'!"&amp;$A50&amp;"_drillmonth"))</f>
        <v>#REF!</v>
      </c>
      <c r="H49" s="4" t="e" cm="1">
        <f t="array" aca="1" ref="H49" ca="1">_xlfn.XLOOKUP(H$1,INDIRECT("'strategy_Farmer Focus_2021-10-06.xlsx'!"&amp;$A50&amp;"_year"),INDIRECT("'strategy_Farmer Focus_2021-10-06.xlsx'!"&amp;$A50&amp;"_drillmonth"))</f>
        <v>#REF!</v>
      </c>
    </row>
    <row r="50" spans="1:8" x14ac:dyDescent="0.2">
      <c r="A50" s="5" t="s">
        <v>20</v>
      </c>
      <c r="B50" s="5" t="s">
        <v>3</v>
      </c>
      <c r="C50" s="5" t="str">
        <f ca="1">IF(OR( ISNUMBER(SEARCH("Aug",C49)),  ISNUMBER(SEARCH("Sep",C49)),  ISNUMBER(SEARCH("Oct",C49)),  ISNUMBER(SEARCH("Nov",C49)) ), "autumn","spring")</f>
        <v>spring</v>
      </c>
      <c r="D50" s="5" t="str">
        <f t="shared" ref="D50" ca="1" si="57">IF(OR( ISNUMBER(SEARCH("Aug",D49)),  ISNUMBER(SEARCH("Sep",D49)),  ISNUMBER(SEARCH("Oct",D49)),  ISNUMBER(SEARCH("Nov",D49)) ), "autumn","spring")</f>
        <v>spring</v>
      </c>
      <c r="E50" s="5" t="str">
        <f t="shared" ref="E50" ca="1" si="58">IF(OR( ISNUMBER(SEARCH("Aug",E49)),  ISNUMBER(SEARCH("Sep",E49)),  ISNUMBER(SEARCH("Oct",E49)),  ISNUMBER(SEARCH("Nov",E49)) ), "autumn","spring")</f>
        <v>spring</v>
      </c>
      <c r="F50" s="5" t="str">
        <f t="shared" ref="F50" ca="1" si="59">IF(OR( ISNUMBER(SEARCH("Aug",F49)),  ISNUMBER(SEARCH("Sep",F49)),  ISNUMBER(SEARCH("Oct",F49)),  ISNUMBER(SEARCH("Nov",F49)) ), "autumn","spring")</f>
        <v>spring</v>
      </c>
      <c r="G50" s="5" t="str">
        <f t="shared" ref="G50" ca="1" si="60">IF(OR( ISNUMBER(SEARCH("Aug",G49)),  ISNUMBER(SEARCH("Sep",G49)),  ISNUMBER(SEARCH("Oct",G49)),  ISNUMBER(SEARCH("Nov",G49)) ), "autumn","spring")</f>
        <v>spring</v>
      </c>
      <c r="H50" s="5" t="str">
        <f t="shared" ref="H50" ca="1" si="61">IF(OR( ISNUMBER(SEARCH("Aug",H49)),  ISNUMBER(SEARCH("Sep",H49)),  ISNUMBER(SEARCH("Oct",H49)),  ISNUMBER(SEARCH("Nov",H49)) ), "autumn","spring")</f>
        <v>spring</v>
      </c>
    </row>
    <row r="51" spans="1:8" x14ac:dyDescent="0.2">
      <c r="C51" s="4" t="e" cm="1">
        <f t="array" aca="1" ref="C51" ca="1">_xlfn.XLOOKUP(C$1,INDIRECT("'strategy_Farmer Focus_2021-10-06.xlsx'!"&amp;$A52&amp;"_year"),INDIRECT("'strategy_Farmer Focus_2021-10-06.xlsx'!"&amp;$A52&amp;"_tillage"))</f>
        <v>#REF!</v>
      </c>
      <c r="D51" s="4" t="e" cm="1">
        <f t="array" aca="1" ref="D51" ca="1">_xlfn.XLOOKUP(D$1,INDIRECT("'strategy_Farmer Focus_2021-10-06.xlsx'!"&amp;$A52&amp;"_year"),INDIRECT("'strategy_Farmer Focus_2021-10-06.xlsx'!"&amp;$A52&amp;"_tillage"))</f>
        <v>#REF!</v>
      </c>
      <c r="E51" s="4" t="e" cm="1">
        <f t="array" aca="1" ref="E51" ca="1">_xlfn.XLOOKUP(E$1,INDIRECT("'strategy_Farmer Focus_2021-10-06.xlsx'!"&amp;$A52&amp;"_year"),INDIRECT("'strategy_Farmer Focus_2021-10-06.xlsx'!"&amp;$A52&amp;"_tillage"))</f>
        <v>#REF!</v>
      </c>
      <c r="F51" s="4" t="e" cm="1">
        <f t="array" aca="1" ref="F51" ca="1">_xlfn.XLOOKUP(F$1,INDIRECT("'strategy_Farmer Focus_2021-10-06.xlsx'!"&amp;$A52&amp;"_year"),INDIRECT("'strategy_Farmer Focus_2021-10-06.xlsx'!"&amp;$A52&amp;"_tillage"))</f>
        <v>#REF!</v>
      </c>
      <c r="G51" s="4" t="e" cm="1">
        <f t="array" aca="1" ref="G51" ca="1">_xlfn.XLOOKUP(G$1,INDIRECT("'strategy_Farmer Focus_2021-10-06.xlsx'!"&amp;$A52&amp;"_year"),INDIRECT("'strategy_Farmer Focus_2021-10-06.xlsx'!"&amp;$A52&amp;"_tillage"))</f>
        <v>#REF!</v>
      </c>
      <c r="H51" s="4" t="e" cm="1">
        <f t="array" aca="1" ref="H51" ca="1">_xlfn.XLOOKUP(H$1,INDIRECT("'strategy_Farmer Focus_2021-10-06.xlsx'!"&amp;$A52&amp;"_year"),INDIRECT("'strategy_Farmer Focus_2021-10-06.xlsx'!"&amp;$A52&amp;"_tillage"))</f>
        <v>#REF!</v>
      </c>
    </row>
    <row r="52" spans="1:8" x14ac:dyDescent="0.2">
      <c r="A52" s="5" t="s">
        <v>20</v>
      </c>
      <c r="B52" s="5" t="s">
        <v>4</v>
      </c>
      <c r="C52" s="5" t="str">
        <f ca="1">IF(OR(ISNUMBER(SEARCH("plough",C51)),ISNUMBER(SEARCH("mouldboard",C51))),"inversion",
IF(OR(ISNUMBER(SEARCH("subsoil",C51)),ISNUMBER(SEARCH("sub-soil",C51))),"subsoil",
IF(OR(ISNUMBER(SEARCH("disc",C51)),ISNUMBER(SEARCH("light",C51))),"light",
"none"
)))</f>
        <v>none</v>
      </c>
      <c r="D52" s="5" t="str">
        <f t="shared" ref="D52" ca="1" si="62">IF(OR(ISNUMBER(SEARCH("plough",D51)),ISNUMBER(SEARCH("mouldboard",D51))),"inversion",
IF(OR(ISNUMBER(SEARCH("subsoil",D51)),ISNUMBER(SEARCH("sub-soil",D51))),"subsoil",
IF(OR(ISNUMBER(SEARCH("disc",D51)),ISNUMBER(SEARCH("light",D51))),"light",
"none"
)))</f>
        <v>none</v>
      </c>
      <c r="E52" s="5" t="str">
        <f t="shared" ref="E52" ca="1" si="63">IF(OR(ISNUMBER(SEARCH("plough",E51)),ISNUMBER(SEARCH("mouldboard",E51))),"inversion",
IF(OR(ISNUMBER(SEARCH("subsoil",E51)),ISNUMBER(SEARCH("sub-soil",E51))),"subsoil",
IF(OR(ISNUMBER(SEARCH("disc",E51)),ISNUMBER(SEARCH("light",E51))),"light",
"none"
)))</f>
        <v>none</v>
      </c>
      <c r="F52" s="5" t="str">
        <f t="shared" ref="F52" ca="1" si="64">IF(OR(ISNUMBER(SEARCH("plough",F51)),ISNUMBER(SEARCH("mouldboard",F51))),"inversion",
IF(OR(ISNUMBER(SEARCH("subsoil",F51)),ISNUMBER(SEARCH("sub-soil",F51))),"subsoil",
IF(OR(ISNUMBER(SEARCH("disc",F51)),ISNUMBER(SEARCH("light",F51))),"light",
"none"
)))</f>
        <v>none</v>
      </c>
      <c r="G52" s="5" t="str">
        <f t="shared" ref="G52" ca="1" si="65">IF(OR(ISNUMBER(SEARCH("plough",G51)),ISNUMBER(SEARCH("mouldboard",G51))),"inversion",
IF(OR(ISNUMBER(SEARCH("subsoil",G51)),ISNUMBER(SEARCH("sub-soil",G51))),"subsoil",
IF(OR(ISNUMBER(SEARCH("disc",G51)),ISNUMBER(SEARCH("light",G51))),"light",
"none"
)))</f>
        <v>none</v>
      </c>
      <c r="H52" s="5" t="str">
        <f t="shared" ref="H52" ca="1" si="66">IF(OR(ISNUMBER(SEARCH("plough",H51)),ISNUMBER(SEARCH("mouldboard",H51))),"inversion",
IF(OR(ISNUMBER(SEARCH("subsoil",H51)),ISNUMBER(SEARCH("sub-soil",H51))),"subsoil",
IF(OR(ISNUMBER(SEARCH("disc",H51)),ISNUMBER(SEARCH("light",H51))),"light",
"none"
)))</f>
        <v>none</v>
      </c>
    </row>
    <row r="53" spans="1:8" x14ac:dyDescent="0.2">
      <c r="C53" s="4" t="e" cm="1">
        <f t="array" aca="1" ref="C53" ca="1">_xlfn.XLOOKUP(C$1,INDIRECT("'strategy_Farmer Focus_2021-10-06.xlsx'!"&amp;$A54&amp;"_year"),INDIRECT("'strategy_Farmer Focus_2021-10-06.xlsx'!"&amp;$A54&amp;"_totalgly"))</f>
        <v>#REF!</v>
      </c>
      <c r="D53" s="4" t="e" cm="1">
        <f t="array" aca="1" ref="D53" ca="1">_xlfn.XLOOKUP(D$1,INDIRECT("'strategy_Farmer Focus_2021-10-06.xlsx'!"&amp;$A54&amp;"_year"),INDIRECT("'strategy_Farmer Focus_2021-10-06.xlsx'!"&amp;$A54&amp;"_totalgly"))</f>
        <v>#REF!</v>
      </c>
      <c r="E53" s="4" t="e" cm="1">
        <f t="array" aca="1" ref="E53" ca="1">_xlfn.XLOOKUP(E$1,INDIRECT("'strategy_Farmer Focus_2021-10-06.xlsx'!"&amp;$A54&amp;"_year"),INDIRECT("'strategy_Farmer Focus_2021-10-06.xlsx'!"&amp;$A54&amp;"_totalgly"))</f>
        <v>#REF!</v>
      </c>
      <c r="F53" s="4" t="e" cm="1">
        <f t="array" aca="1" ref="F53" ca="1">_xlfn.XLOOKUP(F$1,INDIRECT("'strategy_Farmer Focus_2021-10-06.xlsx'!"&amp;$A54&amp;"_year"),INDIRECT("'strategy_Farmer Focus_2021-10-06.xlsx'!"&amp;$A54&amp;"_totalgly"))</f>
        <v>#REF!</v>
      </c>
      <c r="G53" s="4" t="e" cm="1">
        <f t="array" aca="1" ref="G53" ca="1">_xlfn.XLOOKUP(G$1,INDIRECT("'strategy_Farmer Focus_2021-10-06.xlsx'!"&amp;$A54&amp;"_year"),INDIRECT("'strategy_Farmer Focus_2021-10-06.xlsx'!"&amp;$A54&amp;"_totalgly"))</f>
        <v>#REF!</v>
      </c>
      <c r="H53" s="4" t="e" cm="1">
        <f t="array" aca="1" ref="H53" ca="1">_xlfn.XLOOKUP(H$1,INDIRECT("'strategy_Farmer Focus_2021-10-06.xlsx'!"&amp;$A54&amp;"_year"),INDIRECT("'strategy_Farmer Focus_2021-10-06.xlsx'!"&amp;$A54&amp;"_totalgly"))</f>
        <v>#REF!</v>
      </c>
    </row>
    <row r="54" spans="1:8" x14ac:dyDescent="0.2">
      <c r="A54" s="5" t="s">
        <v>20</v>
      </c>
      <c r="B54" s="5" t="s">
        <v>5</v>
      </c>
      <c r="C54" s="5" t="e">
        <f ca="1">IF(C53&gt;0, "yes","no")</f>
        <v>#REF!</v>
      </c>
      <c r="D54" s="5" t="e">
        <f t="shared" ref="D54" ca="1" si="67">IF(D53&gt;0, "yes","no")</f>
        <v>#REF!</v>
      </c>
      <c r="E54" s="5" t="e">
        <f t="shared" ref="E54" ca="1" si="68">IF(E53&gt;0, "yes","no")</f>
        <v>#REF!</v>
      </c>
      <c r="F54" s="5" t="e">
        <f t="shared" ref="F54" ca="1" si="69">IF(F53&gt;0, "yes","no")</f>
        <v>#REF!</v>
      </c>
      <c r="G54" s="5" t="e">
        <f t="shared" ref="G54" ca="1" si="70">IF(G53&gt;0, "yes","no")</f>
        <v>#REF!</v>
      </c>
      <c r="H54" s="5" t="e">
        <f t="shared" ref="H54" ca="1" si="71">IF(H53&gt;0, "yes","no")</f>
        <v>#REF!</v>
      </c>
    </row>
    <row r="55" spans="1:8" x14ac:dyDescent="0.2">
      <c r="C55" s="4" t="e" cm="1">
        <f t="array" aca="1" ref="C55" ca="1">_xlfn.XLOOKUP(C$1,INDIRECT("'strategy_Farmer Focus_2021-10-06.xlsx'!"&amp;$A56&amp;"_year"),INDIRECT("'strategy_Farmer Focus_2021-10-06.xlsx'!"&amp;$A56&amp;"_numberautumngly"))</f>
        <v>#REF!</v>
      </c>
      <c r="D55" s="4" t="e" cm="1">
        <f t="array" aca="1" ref="D55" ca="1">_xlfn.XLOOKUP(D$1,INDIRECT("'strategy_Farmer Focus_2021-10-06.xlsx'!"&amp;$A56&amp;"_year"),INDIRECT("'strategy_Farmer Focus_2021-10-06.xlsx'!"&amp;$A56&amp;"_numberautumngly"))</f>
        <v>#REF!</v>
      </c>
      <c r="E55" s="4" t="e" cm="1">
        <f t="array" aca="1" ref="E55" ca="1">_xlfn.XLOOKUP(E$1,INDIRECT("'strategy_Farmer Focus_2021-10-06.xlsx'!"&amp;$A56&amp;"_year"),INDIRECT("'strategy_Farmer Focus_2021-10-06.xlsx'!"&amp;$A56&amp;"_numberautumngly"))</f>
        <v>#REF!</v>
      </c>
      <c r="F55" s="4" t="e" cm="1">
        <f t="array" aca="1" ref="F55" ca="1">_xlfn.XLOOKUP(F$1,INDIRECT("'strategy_Farmer Focus_2021-10-06.xlsx'!"&amp;$A56&amp;"_year"),INDIRECT("'strategy_Farmer Focus_2021-10-06.xlsx'!"&amp;$A56&amp;"_numberautumngly"))</f>
        <v>#REF!</v>
      </c>
      <c r="G55" s="4" t="e" cm="1">
        <f t="array" aca="1" ref="G55" ca="1">_xlfn.XLOOKUP(G$1,INDIRECT("'strategy_Farmer Focus_2021-10-06.xlsx'!"&amp;$A56&amp;"_year"),INDIRECT("'strategy_Farmer Focus_2021-10-06.xlsx'!"&amp;$A56&amp;"_numberautumngly"))</f>
        <v>#REF!</v>
      </c>
      <c r="H55" s="4" t="e" cm="1">
        <f t="array" aca="1" ref="H55" ca="1">_xlfn.XLOOKUP(H$1,INDIRECT("'strategy_Farmer Focus_2021-10-06.xlsx'!"&amp;$A56&amp;"_year"),INDIRECT("'strategy_Farmer Focus_2021-10-06.xlsx'!"&amp;$A56&amp;"_numberautumngly"))</f>
        <v>#REF!</v>
      </c>
    </row>
    <row r="56" spans="1:8" x14ac:dyDescent="0.2">
      <c r="A56" s="5" t="s">
        <v>20</v>
      </c>
      <c r="B56" s="5" t="s">
        <v>6</v>
      </c>
      <c r="C56" s="5" t="e">
        <f ca="1">IF(C55&gt;1, "yes", "no")</f>
        <v>#REF!</v>
      </c>
      <c r="D56" s="5" t="e">
        <f t="shared" ref="D56:H56" ca="1" si="72">IF(D55&gt;1, "yes", "no")</f>
        <v>#REF!</v>
      </c>
      <c r="E56" s="5" t="e">
        <f t="shared" ca="1" si="72"/>
        <v>#REF!</v>
      </c>
      <c r="F56" s="5" t="e">
        <f t="shared" ca="1" si="72"/>
        <v>#REF!</v>
      </c>
      <c r="G56" s="5" t="e">
        <f t="shared" ca="1" si="72"/>
        <v>#REF!</v>
      </c>
      <c r="H56" s="5" t="e">
        <f t="shared" ca="1" si="72"/>
        <v>#REF!</v>
      </c>
    </row>
    <row r="57" spans="1:8" x14ac:dyDescent="0.2">
      <c r="A57" s="5" t="s">
        <v>20</v>
      </c>
      <c r="B57" s="5" t="s">
        <v>7</v>
      </c>
      <c r="C57" s="5" t="e">
        <f ca="1">IF(C55&gt;2, "yes", "no")</f>
        <v>#REF!</v>
      </c>
      <c r="D57" s="5" t="e">
        <f t="shared" ref="D57:H57" ca="1" si="73">IF(D55&gt;2, "yes", "no")</f>
        <v>#REF!</v>
      </c>
      <c r="E57" s="5" t="e">
        <f t="shared" ca="1" si="73"/>
        <v>#REF!</v>
      </c>
      <c r="F57" s="5" t="e">
        <f t="shared" ca="1" si="73"/>
        <v>#REF!</v>
      </c>
      <c r="G57" s="5" t="e">
        <f t="shared" ca="1" si="73"/>
        <v>#REF!</v>
      </c>
      <c r="H57" s="5" t="e">
        <f t="shared" ca="1" si="73"/>
        <v>#REF!</v>
      </c>
    </row>
    <row r="58" spans="1:8" x14ac:dyDescent="0.2">
      <c r="A58" s="5" t="s">
        <v>20</v>
      </c>
      <c r="B58" s="5" t="s">
        <v>8</v>
      </c>
      <c r="C58" s="5" t="e">
        <f ca="1">IF(C55&gt;3, "yes", "no")</f>
        <v>#REF!</v>
      </c>
      <c r="D58" s="5" t="e">
        <f t="shared" ref="D58:H58" ca="1" si="74">IF(D55&gt;3, "yes", "no")</f>
        <v>#REF!</v>
      </c>
      <c r="E58" s="5" t="e">
        <f t="shared" ca="1" si="74"/>
        <v>#REF!</v>
      </c>
      <c r="F58" s="5" t="e">
        <f t="shared" ca="1" si="74"/>
        <v>#REF!</v>
      </c>
      <c r="G58" s="5" t="e">
        <f t="shared" ca="1" si="74"/>
        <v>#REF!</v>
      </c>
      <c r="H58" s="5" t="e">
        <f t="shared" ca="1" si="74"/>
        <v>#REF!</v>
      </c>
    </row>
    <row r="59" spans="1:8" x14ac:dyDescent="0.2">
      <c r="C59" s="4" t="e" cm="1">
        <f t="array" aca="1" ref="C59" ca="1">_xlfn.XLOOKUP(C$1,INDIRECT("'strategy_Farmer Focus_2021-10-06.xlsx'!"&amp;$A60&amp;"_year"),INDIRECT("'strategy_Farmer Focus_2021-10-06.xlsx'!"&amp;$A60&amp;"_totalBGherb"))</f>
        <v>#REF!</v>
      </c>
      <c r="D59" s="4" t="e" cm="1">
        <f t="array" aca="1" ref="D59" ca="1">_xlfn.XLOOKUP(D$1,INDIRECT("'strategy_Farmer Focus_2021-10-06.xlsx'!"&amp;$A60&amp;"_year"),INDIRECT("'strategy_Farmer Focus_2021-10-06.xlsx'!"&amp;$A60&amp;"_totalBGherb"))</f>
        <v>#REF!</v>
      </c>
      <c r="E59" s="4" t="e" cm="1">
        <f t="array" aca="1" ref="E59" ca="1">_xlfn.XLOOKUP(E$1,INDIRECT("'strategy_Farmer Focus_2021-10-06.xlsx'!"&amp;$A60&amp;"_year"),INDIRECT("'strategy_Farmer Focus_2021-10-06.xlsx'!"&amp;$A60&amp;"_totalBGherb"))</f>
        <v>#REF!</v>
      </c>
      <c r="F59" s="4" t="e" cm="1">
        <f t="array" aca="1" ref="F59" ca="1">_xlfn.XLOOKUP(F$1,INDIRECT("'strategy_Farmer Focus_2021-10-06.xlsx'!"&amp;$A60&amp;"_year"),INDIRECT("'strategy_Farmer Focus_2021-10-06.xlsx'!"&amp;$A60&amp;"_totalBGherb"))</f>
        <v>#REF!</v>
      </c>
      <c r="G59" s="4" t="e" cm="1">
        <f t="array" aca="1" ref="G59" ca="1">_xlfn.XLOOKUP(G$1,INDIRECT("'strategy_Farmer Focus_2021-10-06.xlsx'!"&amp;$A60&amp;"_year"),INDIRECT("'strategy_Farmer Focus_2021-10-06.xlsx'!"&amp;$A60&amp;"_totalBGherb"))</f>
        <v>#REF!</v>
      </c>
      <c r="H59" s="4" t="e" cm="1">
        <f t="array" aca="1" ref="H59" ca="1">_xlfn.XLOOKUP(H$1,INDIRECT("'strategy_Farmer Focus_2021-10-06.xlsx'!"&amp;$A60&amp;"_year"),INDIRECT("'strategy_Farmer Focus_2021-10-06.xlsx'!"&amp;$A60&amp;"_totalBGherb"))</f>
        <v>#REF!</v>
      </c>
    </row>
    <row r="60" spans="1:8" x14ac:dyDescent="0.2">
      <c r="A60" s="5" t="s">
        <v>20</v>
      </c>
      <c r="B60" s="5" t="s">
        <v>9</v>
      </c>
      <c r="C60" s="6" t="e">
        <f ca="1">IF(C59&gt;0, "yes","no")</f>
        <v>#REF!</v>
      </c>
      <c r="D60" s="6" t="e">
        <f t="shared" ref="D60" ca="1" si="75">IF(D59&gt;0, "yes","no")</f>
        <v>#REF!</v>
      </c>
      <c r="E60" s="6" t="e">
        <f t="shared" ref="E60" ca="1" si="76">IF(E59&gt;0, "yes","no")</f>
        <v>#REF!</v>
      </c>
      <c r="F60" s="6" t="e">
        <f t="shared" ref="F60" ca="1" si="77">IF(F59&gt;0, "yes","no")</f>
        <v>#REF!</v>
      </c>
      <c r="G60" s="6" t="e">
        <f t="shared" ref="G60" ca="1" si="78">IF(G59&gt;0, "yes","no")</f>
        <v>#REF!</v>
      </c>
      <c r="H60" s="6" t="e">
        <f t="shared" ref="H60" ca="1" si="79">IF(H59&gt;0, "yes","no")</f>
        <v>#REF!</v>
      </c>
    </row>
    <row r="61" spans="1:8" x14ac:dyDescent="0.2">
      <c r="A61" s="5" t="s">
        <v>20</v>
      </c>
      <c r="B61" s="5" t="s">
        <v>10</v>
      </c>
      <c r="C61" s="6" t="e">
        <f ca="1">IF(C59&gt;1, "yes","no")</f>
        <v>#REF!</v>
      </c>
      <c r="D61" s="6" t="e">
        <f t="shared" ref="D61:H61" ca="1" si="80">IF(D59&gt;1, "yes","no")</f>
        <v>#REF!</v>
      </c>
      <c r="E61" s="6" t="e">
        <f t="shared" ca="1" si="80"/>
        <v>#REF!</v>
      </c>
      <c r="F61" s="6" t="e">
        <f t="shared" ca="1" si="80"/>
        <v>#REF!</v>
      </c>
      <c r="G61" s="6" t="e">
        <f t="shared" ca="1" si="80"/>
        <v>#REF!</v>
      </c>
      <c r="H61" s="6" t="e">
        <f t="shared" ca="1" si="80"/>
        <v>#REF!</v>
      </c>
    </row>
    <row r="62" spans="1:8" x14ac:dyDescent="0.2">
      <c r="A62" s="5" t="s">
        <v>20</v>
      </c>
      <c r="B62" s="5" t="s">
        <v>11</v>
      </c>
      <c r="C62" s="6" t="s">
        <v>16</v>
      </c>
      <c r="D62" s="6"/>
      <c r="E62" s="6"/>
      <c r="F62" s="6"/>
      <c r="G62" s="6"/>
      <c r="H62" s="6"/>
    </row>
    <row r="63" spans="1:8" x14ac:dyDescent="0.2">
      <c r="A63" s="5" t="s">
        <v>20</v>
      </c>
      <c r="B63" s="5" t="s">
        <v>12</v>
      </c>
      <c r="C63" s="6" t="s">
        <v>17</v>
      </c>
      <c r="D63" s="6"/>
      <c r="E63" s="6"/>
      <c r="F63" s="6"/>
      <c r="G63" s="6"/>
      <c r="H63" s="6"/>
    </row>
    <row r="64" spans="1:8" x14ac:dyDescent="0.2">
      <c r="A64" s="5" t="s">
        <v>20</v>
      </c>
      <c r="B64" s="5" t="s">
        <v>13</v>
      </c>
      <c r="C64" s="6" t="s">
        <v>17</v>
      </c>
      <c r="D64" s="6"/>
      <c r="E64" s="6"/>
      <c r="F64" s="6"/>
      <c r="G64" s="6"/>
      <c r="H64" s="6"/>
    </row>
    <row r="65" spans="1:10" x14ac:dyDescent="0.2">
      <c r="A65" s="5" t="s">
        <v>20</v>
      </c>
      <c r="B65" s="5" t="s">
        <v>14</v>
      </c>
      <c r="C65" s="5" t="str">
        <f ca="1">IF(OR(C48="fallow",C48="ley"),"no","yes")</f>
        <v>yes</v>
      </c>
      <c r="D65" s="5" t="str">
        <f t="shared" ref="D65:H65" ca="1" si="81">IF(OR(D48="fallow",D48="ley"),"no","yes")</f>
        <v>yes</v>
      </c>
      <c r="E65" s="5" t="str">
        <f t="shared" ca="1" si="81"/>
        <v>yes</v>
      </c>
      <c r="F65" s="5" t="str">
        <f t="shared" ca="1" si="81"/>
        <v>yes</v>
      </c>
      <c r="G65" s="5" t="str">
        <f t="shared" ca="1" si="81"/>
        <v>yes</v>
      </c>
      <c r="H65" s="5" t="str">
        <f t="shared" ca="1" si="81"/>
        <v>yes</v>
      </c>
    </row>
    <row r="66" spans="1:10" x14ac:dyDescent="0.2">
      <c r="C66" s="4" t="e" cm="1">
        <f t="array" aca="1" ref="C66" ca="1">_xlfn.XLOOKUP(C$1,INDIRECT("'strategy_Farmer Focus_2021-10-06.xlsx'!"&amp;$A67&amp;"_year"),INDIRECT("'strategy_Farmer Focus_2021-10-06.xlsx'!"&amp;$A67&amp;"_fert"))</f>
        <v>#REF!</v>
      </c>
      <c r="D66" s="4" t="e" cm="1">
        <f t="array" aca="1" ref="D66" ca="1">_xlfn.XLOOKUP(D$1,INDIRECT("'strategy_Farmer Focus_2021-10-06.xlsx'!"&amp;$A67&amp;"_year"),INDIRECT("'strategy_Farmer Focus_2021-10-06.xlsx'!"&amp;$A67&amp;"_fert"))</f>
        <v>#REF!</v>
      </c>
      <c r="E66" s="4" t="e" cm="1">
        <f t="array" aca="1" ref="E66" ca="1">_xlfn.XLOOKUP(E$1,INDIRECT("'strategy_Farmer Focus_2021-10-06.xlsx'!"&amp;$A67&amp;"_year"),INDIRECT("'strategy_Farmer Focus_2021-10-06.xlsx'!"&amp;$A67&amp;"_fert"))</f>
        <v>#REF!</v>
      </c>
      <c r="F66" s="4" t="e" cm="1">
        <f t="array" aca="1" ref="F66" ca="1">_xlfn.XLOOKUP(F$1,INDIRECT("'strategy_Farmer Focus_2021-10-06.xlsx'!"&amp;$A67&amp;"_year"),INDIRECT("'strategy_Farmer Focus_2021-10-06.xlsx'!"&amp;$A67&amp;"_fert"))</f>
        <v>#REF!</v>
      </c>
      <c r="G66" s="4" t="e" cm="1">
        <f t="array" aca="1" ref="G66" ca="1">_xlfn.XLOOKUP(G$1,INDIRECT("'strategy_Farmer Focus_2021-10-06.xlsx'!"&amp;$A67&amp;"_year"),INDIRECT("'strategy_Farmer Focus_2021-10-06.xlsx'!"&amp;$A67&amp;"_fert"))</f>
        <v>#REF!</v>
      </c>
      <c r="H66" s="4" t="e" cm="1">
        <f t="array" aca="1" ref="H66" ca="1">_xlfn.XLOOKUP(H$1,INDIRECT("'strategy_Farmer Focus_2021-10-06.xlsx'!"&amp;$A67&amp;"_year"),INDIRECT("'strategy_Farmer Focus_2021-10-06.xlsx'!"&amp;$A67&amp;"_fert"))</f>
        <v>#REF!</v>
      </c>
    </row>
    <row r="67" spans="1:10" x14ac:dyDescent="0.2">
      <c r="A67" s="5" t="s">
        <v>20</v>
      </c>
      <c r="B67" s="5" t="s">
        <v>15</v>
      </c>
      <c r="C67" s="5" t="e">
        <f ca="1">IF(C66=0,"no","yes")</f>
        <v>#REF!</v>
      </c>
      <c r="D67" s="5" t="e">
        <f t="shared" ref="D67" ca="1" si="82">IF(D66=0,"no","yes")</f>
        <v>#REF!</v>
      </c>
      <c r="E67" s="5" t="e">
        <f t="shared" ref="E67" ca="1" si="83">IF(E66=0,"no","yes")</f>
        <v>#REF!</v>
      </c>
      <c r="F67" s="5" t="e">
        <f t="shared" ref="F67" ca="1" si="84">IF(F66=0,"no","yes")</f>
        <v>#REF!</v>
      </c>
      <c r="G67" s="5" t="e">
        <f t="shared" ref="G67" ca="1" si="85">IF(G66=0,"no","yes")</f>
        <v>#REF!</v>
      </c>
      <c r="H67" s="5" t="e">
        <f t="shared" ref="H67" ca="1" si="86">IF(H66=0,"no","yes")</f>
        <v>#REF!</v>
      </c>
    </row>
    <row r="68" spans="1:10" x14ac:dyDescent="0.2">
      <c r="A68" s="3"/>
      <c r="B68" s="3"/>
      <c r="C68" s="3"/>
      <c r="D68" s="3"/>
      <c r="E68" s="3"/>
      <c r="F68" s="3"/>
      <c r="G68" s="3"/>
      <c r="H68" s="3"/>
    </row>
    <row r="69" spans="1:10" x14ac:dyDescent="0.2">
      <c r="A69" s="2"/>
      <c r="B69" s="2"/>
      <c r="C69" s="4" t="e" cm="1">
        <f t="array" aca="1" ref="C69" ca="1">_xlfn.XLOOKUP(C$1,INDIRECT("'strategy_Farmer Focus_2021-10-06.xlsx'!"&amp;$A70&amp;"_year"),INDIRECT("'strategy_Farmer Focus_2021-10-06.xlsx'!"&amp;$A70&amp;"_crop"))</f>
        <v>#REF!</v>
      </c>
      <c r="D69" s="4" t="e" cm="1">
        <f t="array" aca="1" ref="D69" ca="1">_xlfn.XLOOKUP(D$1,INDIRECT("'strategy_Farmer Focus_2021-10-06.xlsx'!"&amp;$A70&amp;"_year"),INDIRECT("'strategy_Farmer Focus_2021-10-06.xlsx'!"&amp;$A70&amp;"_crop"))</f>
        <v>#REF!</v>
      </c>
      <c r="E69" s="4" t="e" cm="1">
        <f t="array" aca="1" ref="E69" ca="1">_xlfn.XLOOKUP(E$1,INDIRECT("'strategy_Farmer Focus_2021-10-06.xlsx'!"&amp;$A70&amp;"_year"),INDIRECT("'strategy_Farmer Focus_2021-10-06.xlsx'!"&amp;$A70&amp;"_crop"))</f>
        <v>#REF!</v>
      </c>
      <c r="F69" s="4" t="e" cm="1">
        <f t="array" aca="1" ref="F69" ca="1">_xlfn.XLOOKUP(F$1,INDIRECT("'strategy_Farmer Focus_2021-10-06.xlsx'!"&amp;$A70&amp;"_year"),INDIRECT("'strategy_Farmer Focus_2021-10-06.xlsx'!"&amp;$A70&amp;"_crop"))</f>
        <v>#REF!</v>
      </c>
      <c r="G69" s="4" t="e" cm="1">
        <f t="array" aca="1" ref="G69" ca="1">_xlfn.XLOOKUP(G$1,INDIRECT("'strategy_Farmer Focus_2021-10-06.xlsx'!"&amp;$A70&amp;"_year"),INDIRECT("'strategy_Farmer Focus_2021-10-06.xlsx'!"&amp;$A70&amp;"_crop"))</f>
        <v>#REF!</v>
      </c>
      <c r="H69" s="4" t="e" cm="1">
        <f t="array" aca="1" ref="H69" ca="1">_xlfn.XLOOKUP(H$1,INDIRECT("'strategy_Farmer Focus_2021-10-06.xlsx'!"&amp;$A70&amp;"_year"),INDIRECT("'strategy_Farmer Focus_2021-10-06.xlsx'!"&amp;$A70&amp;"_crop"))</f>
        <v>#REF!</v>
      </c>
      <c r="J69" s="1"/>
    </row>
    <row r="70" spans="1:10" x14ac:dyDescent="0.2">
      <c r="A70" s="5" t="s">
        <v>21</v>
      </c>
      <c r="B70" s="5" t="s">
        <v>1</v>
      </c>
      <c r="C70" s="5">
        <f t="shared" ref="C70" ca="1" si="87">IF(ISNUMBER(SEARCH("wheat",C69)),"wheat",
IF(ISNUMBER(SEARCH("oats",C69)),"oats",
IF(ISNUMBER(SEARCH("barley",C69)),"barley",
IF(ISNUMBER(SEARCH("beans",C69)),"beans",
IF(ISNUMBER(SEARCH("peas",C69)),"peas",
IF(ISNUMBER(SEARCH("maize",C69)),"maize",
IF(ISNUMBER(SEARCH("linseed",C69)),"linseed",
IF(ISNUMBER(SEARCH("osr",C69)),"osr",
IF(ISNUMBER(SEARCH("beet",C69)),"sugarbeet",
IF(ISNUMBER(SEARCH("fallow",C69)),"fallow",
))))))))))</f>
        <v>0</v>
      </c>
      <c r="D70" s="5">
        <f t="shared" ref="D70" ca="1" si="88">IF(ISNUMBER(SEARCH("wheat",D69)),"wheat",
IF(ISNUMBER(SEARCH("oats",D69)),"oats",
IF(ISNUMBER(SEARCH("barley",D69)),"barley",
IF(ISNUMBER(SEARCH("beans",D69)),"beans",
IF(ISNUMBER(SEARCH("peas",D69)),"peas",
IF(ISNUMBER(SEARCH("maize",D69)),"maize",
IF(ISNUMBER(SEARCH("linseed",D69)),"linseed",
IF(ISNUMBER(SEARCH("osr",D69)),"osr",
IF(ISNUMBER(SEARCH("beet",D69)),"sugarbeet",
IF(ISNUMBER(SEARCH("fallow",D69)),"fallow",
))))))))))</f>
        <v>0</v>
      </c>
      <c r="E70" s="5">
        <f t="shared" ref="E70" ca="1" si="89">IF(ISNUMBER(SEARCH("wheat",E69)),"wheat",
IF(ISNUMBER(SEARCH("oats",E69)),"oats",
IF(ISNUMBER(SEARCH("barley",E69)),"barley",
IF(ISNUMBER(SEARCH("beans",E69)),"beans",
IF(ISNUMBER(SEARCH("peas",E69)),"peas",
IF(ISNUMBER(SEARCH("maize",E69)),"maize",
IF(ISNUMBER(SEARCH("linseed",E69)),"linseed",
IF(ISNUMBER(SEARCH("osr",E69)),"osr",
IF(ISNUMBER(SEARCH("beet",E69)),"sugarbeet",
IF(ISNUMBER(SEARCH("fallow",E69)),"fallow",
))))))))))</f>
        <v>0</v>
      </c>
      <c r="F70" s="5">
        <f t="shared" ref="F70" ca="1" si="90">IF(ISNUMBER(SEARCH("wheat",F69)),"wheat",
IF(ISNUMBER(SEARCH("oats",F69)),"oats",
IF(ISNUMBER(SEARCH("barley",F69)),"barley",
IF(ISNUMBER(SEARCH("beans",F69)),"beans",
IF(ISNUMBER(SEARCH("peas",F69)),"peas",
IF(ISNUMBER(SEARCH("maize",F69)),"maize",
IF(ISNUMBER(SEARCH("linseed",F69)),"linseed",
IF(ISNUMBER(SEARCH("osr",F69)),"osr",
IF(ISNUMBER(SEARCH("beet",F69)),"sugarbeet",
IF(ISNUMBER(SEARCH("fallow",F69)),"fallow",
))))))))))</f>
        <v>0</v>
      </c>
      <c r="G70" s="5">
        <f t="shared" ref="G70" ca="1" si="91">IF(ISNUMBER(SEARCH("wheat",G69)),"wheat",
IF(ISNUMBER(SEARCH("oats",G69)),"oats",
IF(ISNUMBER(SEARCH("barley",G69)),"barley",
IF(ISNUMBER(SEARCH("beans",G69)),"beans",
IF(ISNUMBER(SEARCH("peas",G69)),"peas",
IF(ISNUMBER(SEARCH("maize",G69)),"maize",
IF(ISNUMBER(SEARCH("linseed",G69)),"linseed",
IF(ISNUMBER(SEARCH("osr",G69)),"osr",
IF(ISNUMBER(SEARCH("beet",G69)),"sugarbeet",
IF(ISNUMBER(SEARCH("fallow",G69)),"fallow",
))))))))))</f>
        <v>0</v>
      </c>
      <c r="H70" s="5">
        <f t="shared" ref="H70" ca="1" si="92">IF(ISNUMBER(SEARCH("wheat",H69)),"wheat",
IF(ISNUMBER(SEARCH("oats",H69)),"oats",
IF(ISNUMBER(SEARCH("barley",H69)),"barley",
IF(ISNUMBER(SEARCH("beans",H69)),"beans",
IF(ISNUMBER(SEARCH("peas",H69)),"peas",
IF(ISNUMBER(SEARCH("maize",H69)),"maize",
IF(ISNUMBER(SEARCH("linseed",H69)),"linseed",
IF(ISNUMBER(SEARCH("osr",H69)),"osr",
IF(ISNUMBER(SEARCH("beet",H69)),"sugarbeet",
IF(ISNUMBER(SEARCH("fallow",H69)),"fallow",
))))))))))</f>
        <v>0</v>
      </c>
    </row>
    <row r="71" spans="1:10" x14ac:dyDescent="0.2">
      <c r="C71" s="4" t="e" cm="1">
        <f t="array" aca="1" ref="C71" ca="1">_xlfn.XLOOKUP(C$1,INDIRECT("'strategy_Farmer Focus_2021-10-06.xlsx'!"&amp;$A72&amp;"_year"),INDIRECT("'strategy_Farmer Focus_2021-10-06.xlsx'!"&amp;$A72&amp;"_drillmonth"))</f>
        <v>#REF!</v>
      </c>
      <c r="D71" s="4" t="e" cm="1">
        <f t="array" aca="1" ref="D71" ca="1">_xlfn.XLOOKUP(D$1,INDIRECT("'strategy_Farmer Focus_2021-10-06.xlsx'!"&amp;$A72&amp;"_year"),INDIRECT("'strategy_Farmer Focus_2021-10-06.xlsx'!"&amp;$A72&amp;"_drillmonth"))</f>
        <v>#REF!</v>
      </c>
      <c r="E71" s="4" t="e" cm="1">
        <f t="array" aca="1" ref="E71" ca="1">_xlfn.XLOOKUP(E$1,INDIRECT("'strategy_Farmer Focus_2021-10-06.xlsx'!"&amp;$A72&amp;"_year"),INDIRECT("'strategy_Farmer Focus_2021-10-06.xlsx'!"&amp;$A72&amp;"_drillmonth"))</f>
        <v>#REF!</v>
      </c>
      <c r="F71" s="4" t="e" cm="1">
        <f t="array" aca="1" ref="F71" ca="1">_xlfn.XLOOKUP(F$1,INDIRECT("'strategy_Farmer Focus_2021-10-06.xlsx'!"&amp;$A72&amp;"_year"),INDIRECT("'strategy_Farmer Focus_2021-10-06.xlsx'!"&amp;$A72&amp;"_drillmonth"))</f>
        <v>#REF!</v>
      </c>
      <c r="G71" s="4" t="e" cm="1">
        <f t="array" aca="1" ref="G71" ca="1">_xlfn.XLOOKUP(G$1,INDIRECT("'strategy_Farmer Focus_2021-10-06.xlsx'!"&amp;$A72&amp;"_year"),INDIRECT("'strategy_Farmer Focus_2021-10-06.xlsx'!"&amp;$A72&amp;"_drillmonth"))</f>
        <v>#REF!</v>
      </c>
      <c r="H71" s="4" t="e" cm="1">
        <f t="array" aca="1" ref="H71" ca="1">_xlfn.XLOOKUP(H$1,INDIRECT("'strategy_Farmer Focus_2021-10-06.xlsx'!"&amp;$A72&amp;"_year"),INDIRECT("'strategy_Farmer Focus_2021-10-06.xlsx'!"&amp;$A72&amp;"_drillmonth"))</f>
        <v>#REF!</v>
      </c>
    </row>
    <row r="72" spans="1:10" x14ac:dyDescent="0.2">
      <c r="A72" s="5" t="s">
        <v>21</v>
      </c>
      <c r="B72" s="5" t="s">
        <v>3</v>
      </c>
      <c r="C72" s="5" t="str">
        <f ca="1">IF(OR( ISNUMBER(SEARCH("Aug",C71)),  ISNUMBER(SEARCH("Sep",C71)),  ISNUMBER(SEARCH("Oct",C71)),  ISNUMBER(SEARCH("Nov",C71)) ), "autumn","spring")</f>
        <v>spring</v>
      </c>
      <c r="D72" s="5" t="str">
        <f t="shared" ref="D72" ca="1" si="93">IF(OR( ISNUMBER(SEARCH("Aug",D71)),  ISNUMBER(SEARCH("Sep",D71)),  ISNUMBER(SEARCH("Oct",D71)),  ISNUMBER(SEARCH("Nov",D71)) ), "autumn","spring")</f>
        <v>spring</v>
      </c>
      <c r="E72" s="5" t="str">
        <f t="shared" ref="E72" ca="1" si="94">IF(OR( ISNUMBER(SEARCH("Aug",E71)),  ISNUMBER(SEARCH("Sep",E71)),  ISNUMBER(SEARCH("Oct",E71)),  ISNUMBER(SEARCH("Nov",E71)) ), "autumn","spring")</f>
        <v>spring</v>
      </c>
      <c r="F72" s="5" t="str">
        <f t="shared" ref="F72" ca="1" si="95">IF(OR( ISNUMBER(SEARCH("Aug",F71)),  ISNUMBER(SEARCH("Sep",F71)),  ISNUMBER(SEARCH("Oct",F71)),  ISNUMBER(SEARCH("Nov",F71)) ), "autumn","spring")</f>
        <v>spring</v>
      </c>
      <c r="G72" s="5" t="str">
        <f t="shared" ref="G72" ca="1" si="96">IF(OR( ISNUMBER(SEARCH("Aug",G71)),  ISNUMBER(SEARCH("Sep",G71)),  ISNUMBER(SEARCH("Oct",G71)),  ISNUMBER(SEARCH("Nov",G71)) ), "autumn","spring")</f>
        <v>spring</v>
      </c>
      <c r="H72" s="5" t="str">
        <f t="shared" ref="H72" ca="1" si="97">IF(OR( ISNUMBER(SEARCH("Aug",H71)),  ISNUMBER(SEARCH("Sep",H71)),  ISNUMBER(SEARCH("Oct",H71)),  ISNUMBER(SEARCH("Nov",H71)) ), "autumn","spring")</f>
        <v>spring</v>
      </c>
    </row>
    <row r="73" spans="1:10" x14ac:dyDescent="0.2">
      <c r="C73" s="4" t="e" cm="1">
        <f t="array" aca="1" ref="C73" ca="1">_xlfn.XLOOKUP(C$1,INDIRECT("'strategy_Farmer Focus_2021-10-06.xlsx'!"&amp;$A74&amp;"_year"),INDIRECT("'strategy_Farmer Focus_2021-10-06.xlsx'!"&amp;$A74&amp;"_tillage"))</f>
        <v>#REF!</v>
      </c>
      <c r="D73" s="4" t="e" cm="1">
        <f t="array" aca="1" ref="D73" ca="1">_xlfn.XLOOKUP(D$1,INDIRECT("'strategy_Farmer Focus_2021-10-06.xlsx'!"&amp;$A74&amp;"_year"),INDIRECT("'strategy_Farmer Focus_2021-10-06.xlsx'!"&amp;$A74&amp;"_tillage"))</f>
        <v>#REF!</v>
      </c>
      <c r="E73" s="4" t="e" cm="1">
        <f t="array" aca="1" ref="E73" ca="1">_xlfn.XLOOKUP(E$1,INDIRECT("'strategy_Farmer Focus_2021-10-06.xlsx'!"&amp;$A74&amp;"_year"),INDIRECT("'strategy_Farmer Focus_2021-10-06.xlsx'!"&amp;$A74&amp;"_tillage"))</f>
        <v>#REF!</v>
      </c>
      <c r="F73" s="4" t="e" cm="1">
        <f t="array" aca="1" ref="F73" ca="1">_xlfn.XLOOKUP(F$1,INDIRECT("'strategy_Farmer Focus_2021-10-06.xlsx'!"&amp;$A74&amp;"_year"),INDIRECT("'strategy_Farmer Focus_2021-10-06.xlsx'!"&amp;$A74&amp;"_tillage"))</f>
        <v>#REF!</v>
      </c>
      <c r="G73" s="4" t="e" cm="1">
        <f t="array" aca="1" ref="G73" ca="1">_xlfn.XLOOKUP(G$1,INDIRECT("'strategy_Farmer Focus_2021-10-06.xlsx'!"&amp;$A74&amp;"_year"),INDIRECT("'strategy_Farmer Focus_2021-10-06.xlsx'!"&amp;$A74&amp;"_tillage"))</f>
        <v>#REF!</v>
      </c>
      <c r="H73" s="4" t="e" cm="1">
        <f t="array" aca="1" ref="H73" ca="1">_xlfn.XLOOKUP(H$1,INDIRECT("'strategy_Farmer Focus_2021-10-06.xlsx'!"&amp;$A74&amp;"_year"),INDIRECT("'strategy_Farmer Focus_2021-10-06.xlsx'!"&amp;$A74&amp;"_tillage"))</f>
        <v>#REF!</v>
      </c>
    </row>
    <row r="74" spans="1:10" x14ac:dyDescent="0.2">
      <c r="A74" s="5" t="s">
        <v>21</v>
      </c>
      <c r="B74" s="5" t="s">
        <v>4</v>
      </c>
      <c r="C74" s="5" t="str">
        <f ca="1">IF(OR(ISNUMBER(SEARCH("plough",C73)),ISNUMBER(SEARCH("mouldboard",C73))),"inversion",
IF(OR(ISNUMBER(SEARCH("subsoil",C73)),ISNUMBER(SEARCH("sub-soil",C73))),"subsoil",
IF(OR(ISNUMBER(SEARCH("disc",C73)),ISNUMBER(SEARCH("light",C73))),"light",
"none"
)))</f>
        <v>none</v>
      </c>
      <c r="D74" s="5" t="str">
        <f t="shared" ref="D74" ca="1" si="98">IF(OR(ISNUMBER(SEARCH("plough",D73)),ISNUMBER(SEARCH("mouldboard",D73))),"inversion",
IF(OR(ISNUMBER(SEARCH("subsoil",D73)),ISNUMBER(SEARCH("sub-soil",D73))),"subsoil",
IF(OR(ISNUMBER(SEARCH("disc",D73)),ISNUMBER(SEARCH("light",D73))),"light",
"none"
)))</f>
        <v>none</v>
      </c>
      <c r="E74" s="5" t="str">
        <f t="shared" ref="E74" ca="1" si="99">IF(OR(ISNUMBER(SEARCH("plough",E73)),ISNUMBER(SEARCH("mouldboard",E73))),"inversion",
IF(OR(ISNUMBER(SEARCH("subsoil",E73)),ISNUMBER(SEARCH("sub-soil",E73))),"subsoil",
IF(OR(ISNUMBER(SEARCH("disc",E73)),ISNUMBER(SEARCH("light",E73))),"light",
"none"
)))</f>
        <v>none</v>
      </c>
      <c r="F74" s="5" t="str">
        <f t="shared" ref="F74" ca="1" si="100">IF(OR(ISNUMBER(SEARCH("plough",F73)),ISNUMBER(SEARCH("mouldboard",F73))),"inversion",
IF(OR(ISNUMBER(SEARCH("subsoil",F73)),ISNUMBER(SEARCH("sub-soil",F73))),"subsoil",
IF(OR(ISNUMBER(SEARCH("disc",F73)),ISNUMBER(SEARCH("light",F73))),"light",
"none"
)))</f>
        <v>none</v>
      </c>
      <c r="G74" s="5" t="str">
        <f t="shared" ref="G74" ca="1" si="101">IF(OR(ISNUMBER(SEARCH("plough",G73)),ISNUMBER(SEARCH("mouldboard",G73))),"inversion",
IF(OR(ISNUMBER(SEARCH("subsoil",G73)),ISNUMBER(SEARCH("sub-soil",G73))),"subsoil",
IF(OR(ISNUMBER(SEARCH("disc",G73)),ISNUMBER(SEARCH("light",G73))),"light",
"none"
)))</f>
        <v>none</v>
      </c>
      <c r="H74" s="5" t="str">
        <f t="shared" ref="H74" ca="1" si="102">IF(OR(ISNUMBER(SEARCH("plough",H73)),ISNUMBER(SEARCH("mouldboard",H73))),"inversion",
IF(OR(ISNUMBER(SEARCH("subsoil",H73)),ISNUMBER(SEARCH("sub-soil",H73))),"subsoil",
IF(OR(ISNUMBER(SEARCH("disc",H73)),ISNUMBER(SEARCH("light",H73))),"light",
"none"
)))</f>
        <v>none</v>
      </c>
    </row>
    <row r="75" spans="1:10" x14ac:dyDescent="0.2">
      <c r="C75" s="4" t="e" cm="1">
        <f t="array" aca="1" ref="C75" ca="1">_xlfn.XLOOKUP(C$1,INDIRECT("'strategy_Farmer Focus_2021-10-06.xlsx'!"&amp;$A76&amp;"_year"),INDIRECT("'strategy_Farmer Focus_2021-10-06.xlsx'!"&amp;$A76&amp;"_totalgly"))</f>
        <v>#REF!</v>
      </c>
      <c r="D75" s="4" t="e" cm="1">
        <f t="array" aca="1" ref="D75" ca="1">_xlfn.XLOOKUP(D$1,INDIRECT("'strategy_Farmer Focus_2021-10-06.xlsx'!"&amp;$A76&amp;"_year"),INDIRECT("'strategy_Farmer Focus_2021-10-06.xlsx'!"&amp;$A76&amp;"_totalgly"))</f>
        <v>#REF!</v>
      </c>
      <c r="E75" s="4" t="e" cm="1">
        <f t="array" aca="1" ref="E75" ca="1">_xlfn.XLOOKUP(E$1,INDIRECT("'strategy_Farmer Focus_2021-10-06.xlsx'!"&amp;$A76&amp;"_year"),INDIRECT("'strategy_Farmer Focus_2021-10-06.xlsx'!"&amp;$A76&amp;"_totalgly"))</f>
        <v>#REF!</v>
      </c>
      <c r="F75" s="4" t="e" cm="1">
        <f t="array" aca="1" ref="F75" ca="1">_xlfn.XLOOKUP(F$1,INDIRECT("'strategy_Farmer Focus_2021-10-06.xlsx'!"&amp;$A76&amp;"_year"),INDIRECT("'strategy_Farmer Focus_2021-10-06.xlsx'!"&amp;$A76&amp;"_totalgly"))</f>
        <v>#REF!</v>
      </c>
      <c r="G75" s="4" t="e" cm="1">
        <f t="array" aca="1" ref="G75" ca="1">_xlfn.XLOOKUP(G$1,INDIRECT("'strategy_Farmer Focus_2021-10-06.xlsx'!"&amp;$A76&amp;"_year"),INDIRECT("'strategy_Farmer Focus_2021-10-06.xlsx'!"&amp;$A76&amp;"_totalgly"))</f>
        <v>#REF!</v>
      </c>
      <c r="H75" s="4" t="e" cm="1">
        <f t="array" aca="1" ref="H75" ca="1">_xlfn.XLOOKUP(H$1,INDIRECT("'strategy_Farmer Focus_2021-10-06.xlsx'!"&amp;$A76&amp;"_year"),INDIRECT("'strategy_Farmer Focus_2021-10-06.xlsx'!"&amp;$A76&amp;"_totalgly"))</f>
        <v>#REF!</v>
      </c>
    </row>
    <row r="76" spans="1:10" x14ac:dyDescent="0.2">
      <c r="A76" s="5" t="s">
        <v>21</v>
      </c>
      <c r="B76" s="5" t="s">
        <v>5</v>
      </c>
      <c r="C76" s="5" t="e">
        <f ca="1">IF(C75&gt;0, "yes","no")</f>
        <v>#REF!</v>
      </c>
      <c r="D76" s="5" t="e">
        <f t="shared" ref="D76" ca="1" si="103">IF(D75&gt;0, "yes","no")</f>
        <v>#REF!</v>
      </c>
      <c r="E76" s="5" t="e">
        <f t="shared" ref="E76" ca="1" si="104">IF(E75&gt;0, "yes","no")</f>
        <v>#REF!</v>
      </c>
      <c r="F76" s="5" t="e">
        <f t="shared" ref="F76" ca="1" si="105">IF(F75&gt;0, "yes","no")</f>
        <v>#REF!</v>
      </c>
      <c r="G76" s="5" t="e">
        <f t="shared" ref="G76" ca="1" si="106">IF(G75&gt;0, "yes","no")</f>
        <v>#REF!</v>
      </c>
      <c r="H76" s="5" t="e">
        <f t="shared" ref="H76" ca="1" si="107">IF(H75&gt;0, "yes","no")</f>
        <v>#REF!</v>
      </c>
    </row>
    <row r="77" spans="1:10" x14ac:dyDescent="0.2">
      <c r="C77" s="4" t="e" cm="1">
        <f t="array" aca="1" ref="C77" ca="1">_xlfn.XLOOKUP(C$1,INDIRECT("'strategy_Farmer Focus_2021-10-06.xlsx'!"&amp;$A78&amp;"_year"),INDIRECT("'strategy_Farmer Focus_2021-10-06.xlsx'!"&amp;$A78&amp;"_numberautumngly"))</f>
        <v>#REF!</v>
      </c>
      <c r="D77" s="4" t="e" cm="1">
        <f t="array" aca="1" ref="D77" ca="1">_xlfn.XLOOKUP(D$1,INDIRECT("'strategy_Farmer Focus_2021-10-06.xlsx'!"&amp;$A78&amp;"_year"),INDIRECT("'strategy_Farmer Focus_2021-10-06.xlsx'!"&amp;$A78&amp;"_numberautumngly"))</f>
        <v>#REF!</v>
      </c>
      <c r="E77" s="4" t="e" cm="1">
        <f t="array" aca="1" ref="E77" ca="1">_xlfn.XLOOKUP(E$1,INDIRECT("'strategy_Farmer Focus_2021-10-06.xlsx'!"&amp;$A78&amp;"_year"),INDIRECT("'strategy_Farmer Focus_2021-10-06.xlsx'!"&amp;$A78&amp;"_numberautumngly"))</f>
        <v>#REF!</v>
      </c>
      <c r="F77" s="4" t="e" cm="1">
        <f t="array" aca="1" ref="F77" ca="1">_xlfn.XLOOKUP(F$1,INDIRECT("'strategy_Farmer Focus_2021-10-06.xlsx'!"&amp;$A78&amp;"_year"),INDIRECT("'strategy_Farmer Focus_2021-10-06.xlsx'!"&amp;$A78&amp;"_numberautumngly"))</f>
        <v>#REF!</v>
      </c>
      <c r="G77" s="4" t="e" cm="1">
        <f t="array" aca="1" ref="G77" ca="1">_xlfn.XLOOKUP(G$1,INDIRECT("'strategy_Farmer Focus_2021-10-06.xlsx'!"&amp;$A78&amp;"_year"),INDIRECT("'strategy_Farmer Focus_2021-10-06.xlsx'!"&amp;$A78&amp;"_numberautumngly"))</f>
        <v>#REF!</v>
      </c>
      <c r="H77" s="4" t="e" cm="1">
        <f t="array" aca="1" ref="H77" ca="1">_xlfn.XLOOKUP(H$1,INDIRECT("'strategy_Farmer Focus_2021-10-06.xlsx'!"&amp;$A78&amp;"_year"),INDIRECT("'strategy_Farmer Focus_2021-10-06.xlsx'!"&amp;$A78&amp;"_numberautumngly"))</f>
        <v>#REF!</v>
      </c>
    </row>
    <row r="78" spans="1:10" x14ac:dyDescent="0.2">
      <c r="A78" s="5" t="s">
        <v>21</v>
      </c>
      <c r="B78" s="5" t="s">
        <v>6</v>
      </c>
      <c r="C78" s="5" t="e">
        <f ca="1">IF(C77&gt;1, "yes", "no")</f>
        <v>#REF!</v>
      </c>
      <c r="D78" s="5" t="e">
        <f t="shared" ref="D78:H78" ca="1" si="108">IF(D77&gt;1, "yes", "no")</f>
        <v>#REF!</v>
      </c>
      <c r="E78" s="5" t="e">
        <f t="shared" ca="1" si="108"/>
        <v>#REF!</v>
      </c>
      <c r="F78" s="5" t="e">
        <f t="shared" ca="1" si="108"/>
        <v>#REF!</v>
      </c>
      <c r="G78" s="5" t="e">
        <f t="shared" ca="1" si="108"/>
        <v>#REF!</v>
      </c>
      <c r="H78" s="5" t="e">
        <f t="shared" ca="1" si="108"/>
        <v>#REF!</v>
      </c>
    </row>
    <row r="79" spans="1:10" x14ac:dyDescent="0.2">
      <c r="A79" s="5" t="s">
        <v>21</v>
      </c>
      <c r="B79" s="5" t="s">
        <v>7</v>
      </c>
      <c r="C79" s="5" t="e">
        <f ca="1">IF(C77&gt;2, "yes", "no")</f>
        <v>#REF!</v>
      </c>
      <c r="D79" s="5" t="e">
        <f t="shared" ref="D79:H79" ca="1" si="109">IF(D77&gt;2, "yes", "no")</f>
        <v>#REF!</v>
      </c>
      <c r="E79" s="5" t="e">
        <f t="shared" ca="1" si="109"/>
        <v>#REF!</v>
      </c>
      <c r="F79" s="5" t="e">
        <f t="shared" ca="1" si="109"/>
        <v>#REF!</v>
      </c>
      <c r="G79" s="5" t="e">
        <f t="shared" ca="1" si="109"/>
        <v>#REF!</v>
      </c>
      <c r="H79" s="5" t="e">
        <f t="shared" ca="1" si="109"/>
        <v>#REF!</v>
      </c>
    </row>
    <row r="80" spans="1:10" x14ac:dyDescent="0.2">
      <c r="A80" s="5" t="s">
        <v>21</v>
      </c>
      <c r="B80" s="5" t="s">
        <v>8</v>
      </c>
      <c r="C80" s="5" t="e">
        <f ca="1">IF(C77&gt;3, "yes", "no")</f>
        <v>#REF!</v>
      </c>
      <c r="D80" s="5" t="e">
        <f t="shared" ref="D80:H80" ca="1" si="110">IF(D77&gt;3, "yes", "no")</f>
        <v>#REF!</v>
      </c>
      <c r="E80" s="5" t="e">
        <f t="shared" ca="1" si="110"/>
        <v>#REF!</v>
      </c>
      <c r="F80" s="5" t="e">
        <f t="shared" ca="1" si="110"/>
        <v>#REF!</v>
      </c>
      <c r="G80" s="5" t="e">
        <f t="shared" ca="1" si="110"/>
        <v>#REF!</v>
      </c>
      <c r="H80" s="5" t="e">
        <f t="shared" ca="1" si="110"/>
        <v>#REF!</v>
      </c>
    </row>
    <row r="81" spans="1:8" x14ac:dyDescent="0.2">
      <c r="C81" s="4" t="e" cm="1">
        <f t="array" aca="1" ref="C81" ca="1">_xlfn.XLOOKUP(C$1,INDIRECT("'strategy_Farmer Focus_2021-10-06.xlsx'!"&amp;$A82&amp;"_year"),INDIRECT("'strategy_Farmer Focus_2021-10-06.xlsx'!"&amp;$A82&amp;"_totalBGherb"))</f>
        <v>#REF!</v>
      </c>
      <c r="D81" s="4" t="e" cm="1">
        <f t="array" aca="1" ref="D81" ca="1">_xlfn.XLOOKUP(D$1,INDIRECT("'strategy_Farmer Focus_2021-10-06.xlsx'!"&amp;$A82&amp;"_year"),INDIRECT("'strategy_Farmer Focus_2021-10-06.xlsx'!"&amp;$A82&amp;"_totalBGherb"))</f>
        <v>#REF!</v>
      </c>
      <c r="E81" s="4" t="e" cm="1">
        <f t="array" aca="1" ref="E81" ca="1">_xlfn.XLOOKUP(E$1,INDIRECT("'strategy_Farmer Focus_2021-10-06.xlsx'!"&amp;$A82&amp;"_year"),INDIRECT("'strategy_Farmer Focus_2021-10-06.xlsx'!"&amp;$A82&amp;"_totalBGherb"))</f>
        <v>#REF!</v>
      </c>
      <c r="F81" s="4" t="e" cm="1">
        <f t="array" aca="1" ref="F81" ca="1">_xlfn.XLOOKUP(F$1,INDIRECT("'strategy_Farmer Focus_2021-10-06.xlsx'!"&amp;$A82&amp;"_year"),INDIRECT("'strategy_Farmer Focus_2021-10-06.xlsx'!"&amp;$A82&amp;"_totalBGherb"))</f>
        <v>#REF!</v>
      </c>
      <c r="G81" s="4" t="e" cm="1">
        <f t="array" aca="1" ref="G81" ca="1">_xlfn.XLOOKUP(G$1,INDIRECT("'strategy_Farmer Focus_2021-10-06.xlsx'!"&amp;$A82&amp;"_year"),INDIRECT("'strategy_Farmer Focus_2021-10-06.xlsx'!"&amp;$A82&amp;"_totalBGherb"))</f>
        <v>#REF!</v>
      </c>
      <c r="H81" s="4" t="e" cm="1">
        <f t="array" aca="1" ref="H81" ca="1">_xlfn.XLOOKUP(H$1,INDIRECT("'strategy_Farmer Focus_2021-10-06.xlsx'!"&amp;$A82&amp;"_year"),INDIRECT("'strategy_Farmer Focus_2021-10-06.xlsx'!"&amp;$A82&amp;"_totalBGherb"))</f>
        <v>#REF!</v>
      </c>
    </row>
    <row r="82" spans="1:8" x14ac:dyDescent="0.2">
      <c r="A82" s="5" t="s">
        <v>21</v>
      </c>
      <c r="B82" s="5" t="s">
        <v>9</v>
      </c>
      <c r="C82" s="6" t="e">
        <f ca="1">IF(C81&gt;0, "yes","no")</f>
        <v>#REF!</v>
      </c>
      <c r="D82" s="6" t="e">
        <f t="shared" ref="D82" ca="1" si="111">IF(D81&gt;0, "yes","no")</f>
        <v>#REF!</v>
      </c>
      <c r="E82" s="6" t="e">
        <f t="shared" ref="E82" ca="1" si="112">IF(E81&gt;0, "yes","no")</f>
        <v>#REF!</v>
      </c>
      <c r="F82" s="6" t="e">
        <f t="shared" ref="F82" ca="1" si="113">IF(F81&gt;0, "yes","no")</f>
        <v>#REF!</v>
      </c>
      <c r="G82" s="6" t="e">
        <f t="shared" ref="G82" ca="1" si="114">IF(G81&gt;0, "yes","no")</f>
        <v>#REF!</v>
      </c>
      <c r="H82" s="6" t="e">
        <f t="shared" ref="H82" ca="1" si="115">IF(H81&gt;0, "yes","no")</f>
        <v>#REF!</v>
      </c>
    </row>
    <row r="83" spans="1:8" x14ac:dyDescent="0.2">
      <c r="A83" s="5" t="s">
        <v>21</v>
      </c>
      <c r="B83" s="5" t="s">
        <v>10</v>
      </c>
      <c r="C83" s="6" t="e">
        <f ca="1">IF(C81&gt;1, "yes","no")</f>
        <v>#REF!</v>
      </c>
      <c r="D83" s="6" t="e">
        <f t="shared" ref="D83:H83" ca="1" si="116">IF(D81&gt;1, "yes","no")</f>
        <v>#REF!</v>
      </c>
      <c r="E83" s="6" t="e">
        <f t="shared" ca="1" si="116"/>
        <v>#REF!</v>
      </c>
      <c r="F83" s="6" t="e">
        <f t="shared" ca="1" si="116"/>
        <v>#REF!</v>
      </c>
      <c r="G83" s="6" t="e">
        <f t="shared" ca="1" si="116"/>
        <v>#REF!</v>
      </c>
      <c r="H83" s="6" t="e">
        <f t="shared" ca="1" si="116"/>
        <v>#REF!</v>
      </c>
    </row>
    <row r="84" spans="1:8" x14ac:dyDescent="0.2">
      <c r="A84" s="5" t="s">
        <v>21</v>
      </c>
      <c r="B84" s="5" t="s">
        <v>11</v>
      </c>
      <c r="C84" s="6" t="s">
        <v>16</v>
      </c>
      <c r="D84" s="6"/>
      <c r="E84" s="6"/>
      <c r="F84" s="6"/>
      <c r="G84" s="6"/>
      <c r="H84" s="6"/>
    </row>
    <row r="85" spans="1:8" x14ac:dyDescent="0.2">
      <c r="A85" s="5" t="s">
        <v>21</v>
      </c>
      <c r="B85" s="5" t="s">
        <v>12</v>
      </c>
      <c r="C85" s="6" t="s">
        <v>17</v>
      </c>
      <c r="D85" s="6"/>
      <c r="E85" s="6"/>
      <c r="F85" s="6"/>
      <c r="G85" s="6"/>
      <c r="H85" s="6"/>
    </row>
    <row r="86" spans="1:8" x14ac:dyDescent="0.2">
      <c r="A86" s="5" t="s">
        <v>21</v>
      </c>
      <c r="B86" s="5" t="s">
        <v>13</v>
      </c>
      <c r="C86" s="6" t="s">
        <v>17</v>
      </c>
      <c r="D86" s="6"/>
      <c r="E86" s="6"/>
      <c r="F86" s="6"/>
      <c r="G86" s="6"/>
      <c r="H86" s="6"/>
    </row>
    <row r="87" spans="1:8" x14ac:dyDescent="0.2">
      <c r="A87" s="5" t="s">
        <v>21</v>
      </c>
      <c r="B87" s="5" t="s">
        <v>14</v>
      </c>
      <c r="C87" s="5" t="str">
        <f ca="1">IF(OR(C70="fallow",C70="ley"),"no","yes")</f>
        <v>yes</v>
      </c>
      <c r="D87" s="5" t="str">
        <f t="shared" ref="D87:H87" ca="1" si="117">IF(OR(D70="fallow",D70="ley"),"no","yes")</f>
        <v>yes</v>
      </c>
      <c r="E87" s="5" t="str">
        <f t="shared" ca="1" si="117"/>
        <v>yes</v>
      </c>
      <c r="F87" s="5" t="str">
        <f t="shared" ca="1" si="117"/>
        <v>yes</v>
      </c>
      <c r="G87" s="5" t="str">
        <f t="shared" ca="1" si="117"/>
        <v>yes</v>
      </c>
      <c r="H87" s="5" t="str">
        <f t="shared" ca="1" si="117"/>
        <v>yes</v>
      </c>
    </row>
    <row r="88" spans="1:8" x14ac:dyDescent="0.2">
      <c r="C88" s="4" t="e" cm="1">
        <f t="array" aca="1" ref="C88" ca="1">_xlfn.XLOOKUP(C$1,INDIRECT("'strategy_Farmer Focus_2021-10-06.xlsx'!"&amp;$A89&amp;"_year"),INDIRECT("'strategy_Farmer Focus_2021-10-06.xlsx'!"&amp;$A89&amp;"_fert"))</f>
        <v>#REF!</v>
      </c>
      <c r="D88" s="4" t="e" cm="1">
        <f t="array" aca="1" ref="D88" ca="1">_xlfn.XLOOKUP(D$1,INDIRECT("'strategy_Farmer Focus_2021-10-06.xlsx'!"&amp;$A89&amp;"_year"),INDIRECT("'strategy_Farmer Focus_2021-10-06.xlsx'!"&amp;$A89&amp;"_fert"))</f>
        <v>#REF!</v>
      </c>
      <c r="E88" s="4" t="e" cm="1">
        <f t="array" aca="1" ref="E88" ca="1">_xlfn.XLOOKUP(E$1,INDIRECT("'strategy_Farmer Focus_2021-10-06.xlsx'!"&amp;$A89&amp;"_year"),INDIRECT("'strategy_Farmer Focus_2021-10-06.xlsx'!"&amp;$A89&amp;"_fert"))</f>
        <v>#REF!</v>
      </c>
      <c r="F88" s="4" t="e" cm="1">
        <f t="array" aca="1" ref="F88" ca="1">_xlfn.XLOOKUP(F$1,INDIRECT("'strategy_Farmer Focus_2021-10-06.xlsx'!"&amp;$A89&amp;"_year"),INDIRECT("'strategy_Farmer Focus_2021-10-06.xlsx'!"&amp;$A89&amp;"_fert"))</f>
        <v>#REF!</v>
      </c>
      <c r="G88" s="4" t="e" cm="1">
        <f t="array" aca="1" ref="G88" ca="1">_xlfn.XLOOKUP(G$1,INDIRECT("'strategy_Farmer Focus_2021-10-06.xlsx'!"&amp;$A89&amp;"_year"),INDIRECT("'strategy_Farmer Focus_2021-10-06.xlsx'!"&amp;$A89&amp;"_fert"))</f>
        <v>#REF!</v>
      </c>
      <c r="H88" s="4" t="e" cm="1">
        <f t="array" aca="1" ref="H88" ca="1">_xlfn.XLOOKUP(H$1,INDIRECT("'strategy_Farmer Focus_2021-10-06.xlsx'!"&amp;$A89&amp;"_year"),INDIRECT("'strategy_Farmer Focus_2021-10-06.xlsx'!"&amp;$A89&amp;"_fert"))</f>
        <v>#REF!</v>
      </c>
    </row>
    <row r="89" spans="1:8" x14ac:dyDescent="0.2">
      <c r="A89" s="5" t="s">
        <v>21</v>
      </c>
      <c r="B89" s="5" t="s">
        <v>15</v>
      </c>
      <c r="C89" s="5" t="e">
        <f ca="1">IF(C88=0,"no","yes")</f>
        <v>#REF!</v>
      </c>
      <c r="D89" s="5" t="e">
        <f t="shared" ref="D89" ca="1" si="118">IF(D88=0,"no","yes")</f>
        <v>#REF!</v>
      </c>
      <c r="E89" s="5" t="e">
        <f t="shared" ref="E89" ca="1" si="119">IF(E88=0,"no","yes")</f>
        <v>#REF!</v>
      </c>
      <c r="F89" s="5" t="e">
        <f t="shared" ref="F89" ca="1" si="120">IF(F88=0,"no","yes")</f>
        <v>#REF!</v>
      </c>
      <c r="G89" s="5" t="e">
        <f t="shared" ref="G89" ca="1" si="121">IF(G88=0,"no","yes")</f>
        <v>#REF!</v>
      </c>
      <c r="H89" s="5" t="e">
        <f t="shared" ref="H89" ca="1" si="122">IF(H88=0,"no","yes")</f>
        <v>#REF!</v>
      </c>
    </row>
    <row r="90" spans="1:8" x14ac:dyDescent="0.2">
      <c r="A90" s="3"/>
      <c r="B90" s="3"/>
      <c r="C90" s="3"/>
      <c r="D90" s="3"/>
      <c r="E90" s="3"/>
      <c r="F90" s="3"/>
      <c r="G90" s="3"/>
      <c r="H90" s="3"/>
    </row>
    <row r="91" spans="1:8" x14ac:dyDescent="0.2">
      <c r="A91" s="2"/>
      <c r="B91" s="2"/>
      <c r="C91" s="4" t="e" cm="1">
        <f t="array" aca="1" ref="C91" ca="1">_xlfn.XLOOKUP(C$1,INDIRECT("'strategy_Farmer Focus_2021-10-06.xlsx'!"&amp;$A92&amp;"_year"),INDIRECT("'strategy_Farmer Focus_2021-10-06.xlsx'!"&amp;$A92&amp;"_crop"))</f>
        <v>#REF!</v>
      </c>
      <c r="D91" s="4" t="e" cm="1">
        <f t="array" aca="1" ref="D91" ca="1">_xlfn.XLOOKUP(D$1,INDIRECT("'strategy_Farmer Focus_2021-10-06.xlsx'!"&amp;$A92&amp;"_year"),INDIRECT("'strategy_Farmer Focus_2021-10-06.xlsx'!"&amp;$A92&amp;"_crop"))</f>
        <v>#REF!</v>
      </c>
      <c r="E91" s="4" t="e" cm="1">
        <f t="array" aca="1" ref="E91" ca="1">_xlfn.XLOOKUP(E$1,INDIRECT("'strategy_Farmer Focus_2021-10-06.xlsx'!"&amp;$A92&amp;"_year"),INDIRECT("'strategy_Farmer Focus_2021-10-06.xlsx'!"&amp;$A92&amp;"_crop"))</f>
        <v>#REF!</v>
      </c>
      <c r="F91" s="4" t="e" cm="1">
        <f t="array" aca="1" ref="F91" ca="1">_xlfn.XLOOKUP(F$1,INDIRECT("'strategy_Farmer Focus_2021-10-06.xlsx'!"&amp;$A92&amp;"_year"),INDIRECT("'strategy_Farmer Focus_2021-10-06.xlsx'!"&amp;$A92&amp;"_crop"))</f>
        <v>#REF!</v>
      </c>
      <c r="G91" s="4" t="e" cm="1">
        <f t="array" aca="1" ref="G91" ca="1">_xlfn.XLOOKUP(G$1,INDIRECT("'strategy_Farmer Focus_2021-10-06.xlsx'!"&amp;$A92&amp;"_year"),INDIRECT("'strategy_Farmer Focus_2021-10-06.xlsx'!"&amp;$A92&amp;"_crop"))</f>
        <v>#REF!</v>
      </c>
      <c r="H91" s="4" t="e" cm="1">
        <f t="array" aca="1" ref="H91" ca="1">_xlfn.XLOOKUP(H$1,INDIRECT("'strategy_Farmer Focus_2021-10-06.xlsx'!"&amp;$A92&amp;"_year"),INDIRECT("'strategy_Farmer Focus_2021-10-06.xlsx'!"&amp;$A92&amp;"_crop"))</f>
        <v>#REF!</v>
      </c>
    </row>
    <row r="92" spans="1:8" x14ac:dyDescent="0.2">
      <c r="A92" s="5" t="s">
        <v>22</v>
      </c>
      <c r="B92" s="5" t="s">
        <v>1</v>
      </c>
      <c r="C92" s="5">
        <f t="shared" ref="C92:E92" ca="1" si="123">IF(ISNUMBER(SEARCH("wheat",C91)),"wheat",
IF(ISNUMBER(SEARCH("oats",C91)),"oats",
IF(ISNUMBER(SEARCH("barley",C91)),"barley",
IF(ISNUMBER(SEARCH("beans",C91)),"beans",
IF(ISNUMBER(SEARCH("peas",C91)),"peas",
IF(ISNUMBER(SEARCH("maize",C91)),"maize",
IF(ISNUMBER(SEARCH("linseed",C91)),"linseed",
IF(ISNUMBER(SEARCH("osr",C91)),"osr",
IF(ISNUMBER(SEARCH("beet",C91)),"sugarbeet",
IF(ISNUMBER(SEARCH("fallow",C91)),"fallow",
))))))))))</f>
        <v>0</v>
      </c>
      <c r="D92" s="5">
        <f t="shared" ca="1" si="123"/>
        <v>0</v>
      </c>
      <c r="E92" s="5">
        <f t="shared" ca="1" si="123"/>
        <v>0</v>
      </c>
      <c r="F92" s="5">
        <f ca="1">IF(ISNUMBER(SEARCH("wheat",F91)),"wheat",
IF(ISNUMBER(SEARCH("oats",F91)),"oats",
IF(ISNUMBER(SEARCH("barley",F91)),"barley",
IF(ISNUMBER(SEARCH("beans",F91)),"beans",
IF(ISNUMBER(SEARCH("peas",F91)),"peas",
IF(ISNUMBER(SEARCH("maize",F91)),"maize",
IF(ISNUMBER(SEARCH("linseed",F91)),"linseed",
IF(ISNUMBER(SEARCH("osr",F91)),"osr",
IF(ISNUMBER(SEARCH("beet",F91)),"sugarbeet",
IF(ISNUMBER(SEARCH("fallow",F91)),"fallow",
))))))))))</f>
        <v>0</v>
      </c>
      <c r="G92" s="5">
        <f t="shared" ref="G92:H92" ca="1" si="124">IF(ISNUMBER(SEARCH("wheat",G91)),"wheat",
IF(ISNUMBER(SEARCH("oats",G91)),"oats",
IF(ISNUMBER(SEARCH("barley",G91)),"barley",
IF(ISNUMBER(SEARCH("beans",G91)),"beans",
IF(ISNUMBER(SEARCH("peas",G91)),"peas",
IF(ISNUMBER(SEARCH("maize",G91)),"maize",
IF(ISNUMBER(SEARCH("linseed",G91)),"linseed",
IF(ISNUMBER(SEARCH("osr",G91)),"osr",
IF(ISNUMBER(SEARCH("beet",G91)),"sugarbeet",
IF(ISNUMBER(SEARCH("fallow",G91)),"fallow",
))))))))))</f>
        <v>0</v>
      </c>
      <c r="H92" s="5">
        <f t="shared" ca="1" si="124"/>
        <v>0</v>
      </c>
    </row>
    <row r="93" spans="1:8" x14ac:dyDescent="0.2">
      <c r="C93" s="4" t="e" cm="1">
        <f t="array" aca="1" ref="C93" ca="1">_xlfn.XLOOKUP(C$1,INDIRECT("'strategy_Farmer Focus_2021-10-06.xlsx'!"&amp;$A94&amp;"_year"),INDIRECT("'strategy_Farmer Focus_2021-10-06.xlsx'!"&amp;$A94&amp;"_drillmonth"))</f>
        <v>#REF!</v>
      </c>
      <c r="D93" s="4" t="e" cm="1">
        <f t="array" aca="1" ref="D93" ca="1">_xlfn.XLOOKUP(D$1,INDIRECT("'strategy_Farmer Focus_2021-10-06.xlsx'!"&amp;$A94&amp;"_year"),INDIRECT("'strategy_Farmer Focus_2021-10-06.xlsx'!"&amp;$A94&amp;"_drillmonth"))</f>
        <v>#REF!</v>
      </c>
      <c r="E93" s="4" t="e" cm="1">
        <f t="array" aca="1" ref="E93" ca="1">_xlfn.XLOOKUP(E$1,INDIRECT("'strategy_Farmer Focus_2021-10-06.xlsx'!"&amp;$A94&amp;"_year"),INDIRECT("'strategy_Farmer Focus_2021-10-06.xlsx'!"&amp;$A94&amp;"_drillmonth"))</f>
        <v>#REF!</v>
      </c>
      <c r="F93" s="4" t="e" cm="1">
        <f t="array" aca="1" ref="F93" ca="1">_xlfn.XLOOKUP(F$1,INDIRECT("'strategy_Farmer Focus_2021-10-06.xlsx'!"&amp;$A94&amp;"_year"),INDIRECT("'strategy_Farmer Focus_2021-10-06.xlsx'!"&amp;$A94&amp;"_drillmonth"))</f>
        <v>#REF!</v>
      </c>
      <c r="G93" s="4" t="e" cm="1">
        <f t="array" aca="1" ref="G93" ca="1">_xlfn.XLOOKUP(G$1,INDIRECT("'strategy_Farmer Focus_2021-10-06.xlsx'!"&amp;$A94&amp;"_year"),INDIRECT("'strategy_Farmer Focus_2021-10-06.xlsx'!"&amp;$A94&amp;"_drillmonth"))</f>
        <v>#REF!</v>
      </c>
      <c r="H93" s="4" t="e" cm="1">
        <f t="array" aca="1" ref="H93" ca="1">_xlfn.XLOOKUP(H$1,INDIRECT("'strategy_Farmer Focus_2021-10-06.xlsx'!"&amp;$A94&amp;"_year"),INDIRECT("'strategy_Farmer Focus_2021-10-06.xlsx'!"&amp;$A94&amp;"_drillmonth"))</f>
        <v>#REF!</v>
      </c>
    </row>
    <row r="94" spans="1:8" x14ac:dyDescent="0.2">
      <c r="A94" s="5" t="s">
        <v>22</v>
      </c>
      <c r="B94" s="5" t="s">
        <v>3</v>
      </c>
      <c r="C94" s="5" t="str">
        <f ca="1">IF(OR( ISNUMBER(SEARCH("Aug",C93)),  ISNUMBER(SEARCH("Sep",C93)),  ISNUMBER(SEARCH("Oct",C93)),  ISNUMBER(SEARCH("Nov",C93)) ), "autumn","spring")</f>
        <v>spring</v>
      </c>
      <c r="D94" s="5" t="str">
        <f t="shared" ref="D94" ca="1" si="125">IF(OR( ISNUMBER(SEARCH("Aug",D93)),  ISNUMBER(SEARCH("Sep",D93)),  ISNUMBER(SEARCH("Oct",D93)),  ISNUMBER(SEARCH("Nov",D93)) ), "autumn","spring")</f>
        <v>spring</v>
      </c>
      <c r="E94" s="5" t="str">
        <f t="shared" ref="E94" ca="1" si="126">IF(OR( ISNUMBER(SEARCH("Aug",E93)),  ISNUMBER(SEARCH("Sep",E93)),  ISNUMBER(SEARCH("Oct",E93)),  ISNUMBER(SEARCH("Nov",E93)) ), "autumn","spring")</f>
        <v>spring</v>
      </c>
      <c r="F94" s="5" t="str">
        <f t="shared" ref="F94" ca="1" si="127">IF(OR( ISNUMBER(SEARCH("Aug",F93)),  ISNUMBER(SEARCH("Sep",F93)),  ISNUMBER(SEARCH("Oct",F93)),  ISNUMBER(SEARCH("Nov",F93)) ), "autumn","spring")</f>
        <v>spring</v>
      </c>
      <c r="G94" s="5" t="str">
        <f t="shared" ref="G94" ca="1" si="128">IF(OR( ISNUMBER(SEARCH("Aug",G93)),  ISNUMBER(SEARCH("Sep",G93)),  ISNUMBER(SEARCH("Oct",G93)),  ISNUMBER(SEARCH("Nov",G93)) ), "autumn","spring")</f>
        <v>spring</v>
      </c>
      <c r="H94" s="5" t="str">
        <f t="shared" ref="H94" ca="1" si="129">IF(OR( ISNUMBER(SEARCH("Aug",H93)),  ISNUMBER(SEARCH("Sep",H93)),  ISNUMBER(SEARCH("Oct",H93)),  ISNUMBER(SEARCH("Nov",H93)) ), "autumn","spring")</f>
        <v>spring</v>
      </c>
    </row>
    <row r="95" spans="1:8" x14ac:dyDescent="0.2">
      <c r="C95" s="4" t="e" cm="1">
        <f t="array" aca="1" ref="C95" ca="1">_xlfn.XLOOKUP(C$1,INDIRECT("'strategy_Farmer Focus_2021-10-06.xlsx'!"&amp;$A96&amp;"_year"),INDIRECT("'strategy_Farmer Focus_2021-10-06.xlsx'!"&amp;$A96&amp;"_tillage"))</f>
        <v>#REF!</v>
      </c>
      <c r="D95" s="4" t="e" cm="1">
        <f t="array" aca="1" ref="D95" ca="1">_xlfn.XLOOKUP(D$1,INDIRECT("'strategy_Farmer Focus_2021-10-06.xlsx'!"&amp;$A96&amp;"_year"),INDIRECT("'strategy_Farmer Focus_2021-10-06.xlsx'!"&amp;$A96&amp;"_tillage"))</f>
        <v>#REF!</v>
      </c>
      <c r="E95" s="4" t="e" cm="1">
        <f t="array" aca="1" ref="E95" ca="1">_xlfn.XLOOKUP(E$1,INDIRECT("'strategy_Farmer Focus_2021-10-06.xlsx'!"&amp;$A96&amp;"_year"),INDIRECT("'strategy_Farmer Focus_2021-10-06.xlsx'!"&amp;$A96&amp;"_tillage"))</f>
        <v>#REF!</v>
      </c>
      <c r="F95" s="4" t="e" cm="1">
        <f t="array" aca="1" ref="F95" ca="1">_xlfn.XLOOKUP(F$1,INDIRECT("'strategy_Farmer Focus_2021-10-06.xlsx'!"&amp;$A96&amp;"_year"),INDIRECT("'strategy_Farmer Focus_2021-10-06.xlsx'!"&amp;$A96&amp;"_tillage"))</f>
        <v>#REF!</v>
      </c>
      <c r="G95" s="4" t="e" cm="1">
        <f t="array" aca="1" ref="G95" ca="1">_xlfn.XLOOKUP(G$1,INDIRECT("'strategy_Farmer Focus_2021-10-06.xlsx'!"&amp;$A96&amp;"_year"),INDIRECT("'strategy_Farmer Focus_2021-10-06.xlsx'!"&amp;$A96&amp;"_tillage"))</f>
        <v>#REF!</v>
      </c>
      <c r="H95" s="4" t="e" cm="1">
        <f t="array" aca="1" ref="H95" ca="1">_xlfn.XLOOKUP(H$1,INDIRECT("'strategy_Farmer Focus_2021-10-06.xlsx'!"&amp;$A96&amp;"_year"),INDIRECT("'strategy_Farmer Focus_2021-10-06.xlsx'!"&amp;$A96&amp;"_tillage"))</f>
        <v>#REF!</v>
      </c>
    </row>
    <row r="96" spans="1:8" x14ac:dyDescent="0.2">
      <c r="A96" s="5" t="s">
        <v>22</v>
      </c>
      <c r="B96" s="5" t="s">
        <v>4</v>
      </c>
      <c r="C96" s="5" t="str">
        <f ca="1">IF(OR(ISNUMBER(SEARCH("plough",C95)),ISNUMBER(SEARCH("mouldboard",C95))),"inversion",
IF(OR(ISNUMBER(SEARCH("subsoil",C95)),ISNUMBER(SEARCH("sub-soil",C95))),"subsoil",
IF(OR(ISNUMBER(SEARCH("disc",C95)),ISNUMBER(SEARCH("light",C95))),"light",
"none"
)))</f>
        <v>none</v>
      </c>
      <c r="D96" s="5" t="str">
        <f t="shared" ref="D96" ca="1" si="130">IF(OR(ISNUMBER(SEARCH("plough",D95)),ISNUMBER(SEARCH("mouldboard",D95))),"inversion",
IF(OR(ISNUMBER(SEARCH("subsoil",D95)),ISNUMBER(SEARCH("sub-soil",D95))),"subsoil",
IF(OR(ISNUMBER(SEARCH("disc",D95)),ISNUMBER(SEARCH("light",D95))),"light",
"none"
)))</f>
        <v>none</v>
      </c>
      <c r="E96" s="5" t="str">
        <f t="shared" ref="E96" ca="1" si="131">IF(OR(ISNUMBER(SEARCH("plough",E95)),ISNUMBER(SEARCH("mouldboard",E95))),"inversion",
IF(OR(ISNUMBER(SEARCH("subsoil",E95)),ISNUMBER(SEARCH("sub-soil",E95))),"subsoil",
IF(OR(ISNUMBER(SEARCH("disc",E95)),ISNUMBER(SEARCH("light",E95))),"light",
"none"
)))</f>
        <v>none</v>
      </c>
      <c r="F96" s="5" t="str">
        <f t="shared" ref="F96" ca="1" si="132">IF(OR(ISNUMBER(SEARCH("plough",F95)),ISNUMBER(SEARCH("mouldboard",F95))),"inversion",
IF(OR(ISNUMBER(SEARCH("subsoil",F95)),ISNUMBER(SEARCH("sub-soil",F95))),"subsoil",
IF(OR(ISNUMBER(SEARCH("disc",F95)),ISNUMBER(SEARCH("light",F95))),"light",
"none"
)))</f>
        <v>none</v>
      </c>
      <c r="G96" s="5" t="str">
        <f t="shared" ref="G96" ca="1" si="133">IF(OR(ISNUMBER(SEARCH("plough",G95)),ISNUMBER(SEARCH("mouldboard",G95))),"inversion",
IF(OR(ISNUMBER(SEARCH("subsoil",G95)),ISNUMBER(SEARCH("sub-soil",G95))),"subsoil",
IF(OR(ISNUMBER(SEARCH("disc",G95)),ISNUMBER(SEARCH("light",G95))),"light",
"none"
)))</f>
        <v>none</v>
      </c>
      <c r="H96" s="5" t="str">
        <f t="shared" ref="H96" ca="1" si="134">IF(OR(ISNUMBER(SEARCH("plough",H95)),ISNUMBER(SEARCH("mouldboard",H95))),"inversion",
IF(OR(ISNUMBER(SEARCH("subsoil",H95)),ISNUMBER(SEARCH("sub-soil",H95))),"subsoil",
IF(OR(ISNUMBER(SEARCH("disc",H95)),ISNUMBER(SEARCH("light",H95))),"light",
"none"
)))</f>
        <v>none</v>
      </c>
    </row>
    <row r="97" spans="1:8" x14ac:dyDescent="0.2">
      <c r="C97" s="4" t="e" cm="1">
        <f t="array" aca="1" ref="C97" ca="1">_xlfn.XLOOKUP(C$1,INDIRECT("'strategy_Farmer Focus_2021-10-06.xlsx'!"&amp;$A98&amp;"_year"),INDIRECT("'strategy_Farmer Focus_2021-10-06.xlsx'!"&amp;$A98&amp;"_totalgly"))</f>
        <v>#REF!</v>
      </c>
      <c r="D97" s="4" t="e" cm="1">
        <f t="array" aca="1" ref="D97" ca="1">_xlfn.XLOOKUP(D$1,INDIRECT("'strategy_Farmer Focus_2021-10-06.xlsx'!"&amp;$A98&amp;"_year"),INDIRECT("'strategy_Farmer Focus_2021-10-06.xlsx'!"&amp;$A98&amp;"_totalgly"))</f>
        <v>#REF!</v>
      </c>
      <c r="E97" s="4" t="e" cm="1">
        <f t="array" aca="1" ref="E97" ca="1">_xlfn.XLOOKUP(E$1,INDIRECT("'strategy_Farmer Focus_2021-10-06.xlsx'!"&amp;$A98&amp;"_year"),INDIRECT("'strategy_Farmer Focus_2021-10-06.xlsx'!"&amp;$A98&amp;"_totalgly"))</f>
        <v>#REF!</v>
      </c>
      <c r="F97" s="4" t="e" cm="1">
        <f t="array" aca="1" ref="F97" ca="1">_xlfn.XLOOKUP(F$1,INDIRECT("'strategy_Farmer Focus_2021-10-06.xlsx'!"&amp;$A98&amp;"_year"),INDIRECT("'strategy_Farmer Focus_2021-10-06.xlsx'!"&amp;$A98&amp;"_totalgly"))</f>
        <v>#REF!</v>
      </c>
      <c r="G97" s="4" t="e" cm="1">
        <f t="array" aca="1" ref="G97" ca="1">_xlfn.XLOOKUP(G$1,INDIRECT("'strategy_Farmer Focus_2021-10-06.xlsx'!"&amp;$A98&amp;"_year"),INDIRECT("'strategy_Farmer Focus_2021-10-06.xlsx'!"&amp;$A98&amp;"_totalgly"))</f>
        <v>#REF!</v>
      </c>
      <c r="H97" s="4" t="e" cm="1">
        <f t="array" aca="1" ref="H97" ca="1">_xlfn.XLOOKUP(H$1,INDIRECT("'strategy_Farmer Focus_2021-10-06.xlsx'!"&amp;$A98&amp;"_year"),INDIRECT("'strategy_Farmer Focus_2021-10-06.xlsx'!"&amp;$A98&amp;"_totalgly"))</f>
        <v>#REF!</v>
      </c>
    </row>
    <row r="98" spans="1:8" x14ac:dyDescent="0.2">
      <c r="A98" s="5" t="s">
        <v>22</v>
      </c>
      <c r="B98" s="5" t="s">
        <v>5</v>
      </c>
      <c r="C98" s="5" t="e">
        <f ca="1">IF(C97&gt;0, "yes","no")</f>
        <v>#REF!</v>
      </c>
      <c r="D98" s="5" t="e">
        <f t="shared" ref="D98" ca="1" si="135">IF(D97&gt;0, "yes","no")</f>
        <v>#REF!</v>
      </c>
      <c r="E98" s="5" t="e">
        <f t="shared" ref="E98" ca="1" si="136">IF(E97&gt;0, "yes","no")</f>
        <v>#REF!</v>
      </c>
      <c r="F98" s="5" t="e">
        <f t="shared" ref="F98" ca="1" si="137">IF(F97&gt;0, "yes","no")</f>
        <v>#REF!</v>
      </c>
      <c r="G98" s="5" t="e">
        <f t="shared" ref="G98" ca="1" si="138">IF(G97&gt;0, "yes","no")</f>
        <v>#REF!</v>
      </c>
      <c r="H98" s="5" t="e">
        <f t="shared" ref="H98" ca="1" si="139">IF(H97&gt;0, "yes","no")</f>
        <v>#REF!</v>
      </c>
    </row>
    <row r="99" spans="1:8" x14ac:dyDescent="0.2">
      <c r="C99" s="4" t="e" cm="1">
        <f t="array" aca="1" ref="C99" ca="1">_xlfn.XLOOKUP(C$1,INDIRECT("'strategy_Farmer Focus_2021-10-06.xlsx'!"&amp;$A100&amp;"_year"),INDIRECT("'strategy_Farmer Focus_2021-10-06.xlsx'!"&amp;$A100&amp;"_numberautumngly"))</f>
        <v>#REF!</v>
      </c>
      <c r="D99" s="4" t="e" cm="1">
        <f t="array" aca="1" ref="D99" ca="1">_xlfn.XLOOKUP(D$1,INDIRECT("'strategy_Farmer Focus_2021-10-06.xlsx'!"&amp;$A100&amp;"_year"),INDIRECT("'strategy_Farmer Focus_2021-10-06.xlsx'!"&amp;$A100&amp;"_numberautumngly"))</f>
        <v>#REF!</v>
      </c>
      <c r="E99" s="4" t="e" cm="1">
        <f t="array" aca="1" ref="E99" ca="1">_xlfn.XLOOKUP(E$1,INDIRECT("'strategy_Farmer Focus_2021-10-06.xlsx'!"&amp;$A100&amp;"_year"),INDIRECT("'strategy_Farmer Focus_2021-10-06.xlsx'!"&amp;$A100&amp;"_numberautumngly"))</f>
        <v>#REF!</v>
      </c>
      <c r="F99" s="4" t="e" cm="1">
        <f t="array" aca="1" ref="F99" ca="1">_xlfn.XLOOKUP(F$1,INDIRECT("'strategy_Farmer Focus_2021-10-06.xlsx'!"&amp;$A100&amp;"_year"),INDIRECT("'strategy_Farmer Focus_2021-10-06.xlsx'!"&amp;$A100&amp;"_numberautumngly"))</f>
        <v>#REF!</v>
      </c>
      <c r="G99" s="4" t="e" cm="1">
        <f t="array" aca="1" ref="G99" ca="1">_xlfn.XLOOKUP(G$1,INDIRECT("'strategy_Farmer Focus_2021-10-06.xlsx'!"&amp;$A100&amp;"_year"),INDIRECT("'strategy_Farmer Focus_2021-10-06.xlsx'!"&amp;$A100&amp;"_numberautumngly"))</f>
        <v>#REF!</v>
      </c>
      <c r="H99" s="4" t="e" cm="1">
        <f t="array" aca="1" ref="H99" ca="1">_xlfn.XLOOKUP(H$1,INDIRECT("'strategy_Farmer Focus_2021-10-06.xlsx'!"&amp;$A100&amp;"_year"),INDIRECT("'strategy_Farmer Focus_2021-10-06.xlsx'!"&amp;$A100&amp;"_numberautumngly"))</f>
        <v>#REF!</v>
      </c>
    </row>
    <row r="100" spans="1:8" x14ac:dyDescent="0.2">
      <c r="A100" s="5" t="s">
        <v>22</v>
      </c>
      <c r="B100" s="5" t="s">
        <v>6</v>
      </c>
      <c r="C100" s="5" t="e">
        <f ca="1">IF(C99&gt;1, "yes", "no")</f>
        <v>#REF!</v>
      </c>
      <c r="D100" s="5" t="e">
        <f t="shared" ref="D100:H100" ca="1" si="140">IF(D99&gt;1, "yes", "no")</f>
        <v>#REF!</v>
      </c>
      <c r="E100" s="5" t="e">
        <f t="shared" ca="1" si="140"/>
        <v>#REF!</v>
      </c>
      <c r="F100" s="5" t="e">
        <f t="shared" ca="1" si="140"/>
        <v>#REF!</v>
      </c>
      <c r="G100" s="5" t="e">
        <f t="shared" ca="1" si="140"/>
        <v>#REF!</v>
      </c>
      <c r="H100" s="5" t="e">
        <f t="shared" ca="1" si="140"/>
        <v>#REF!</v>
      </c>
    </row>
    <row r="101" spans="1:8" x14ac:dyDescent="0.2">
      <c r="A101" s="5" t="s">
        <v>22</v>
      </c>
      <c r="B101" s="5" t="s">
        <v>7</v>
      </c>
      <c r="C101" s="5" t="e">
        <f ca="1">IF(C99&gt;2, "yes", "no")</f>
        <v>#REF!</v>
      </c>
      <c r="D101" s="5" t="e">
        <f t="shared" ref="D101:H101" ca="1" si="141">IF(D99&gt;2, "yes", "no")</f>
        <v>#REF!</v>
      </c>
      <c r="E101" s="5" t="e">
        <f t="shared" ca="1" si="141"/>
        <v>#REF!</v>
      </c>
      <c r="F101" s="5" t="e">
        <f t="shared" ca="1" si="141"/>
        <v>#REF!</v>
      </c>
      <c r="G101" s="5" t="e">
        <f t="shared" ca="1" si="141"/>
        <v>#REF!</v>
      </c>
      <c r="H101" s="5" t="e">
        <f t="shared" ca="1" si="141"/>
        <v>#REF!</v>
      </c>
    </row>
    <row r="102" spans="1:8" x14ac:dyDescent="0.2">
      <c r="A102" s="5" t="s">
        <v>22</v>
      </c>
      <c r="B102" s="5" t="s">
        <v>8</v>
      </c>
      <c r="C102" s="5" t="e">
        <f ca="1">IF(C99&gt;3, "yes", "no")</f>
        <v>#REF!</v>
      </c>
      <c r="D102" s="5" t="e">
        <f t="shared" ref="D102:H102" ca="1" si="142">IF(D99&gt;3, "yes", "no")</f>
        <v>#REF!</v>
      </c>
      <c r="E102" s="5" t="e">
        <f t="shared" ca="1" si="142"/>
        <v>#REF!</v>
      </c>
      <c r="F102" s="5" t="e">
        <f t="shared" ca="1" si="142"/>
        <v>#REF!</v>
      </c>
      <c r="G102" s="5" t="e">
        <f t="shared" ca="1" si="142"/>
        <v>#REF!</v>
      </c>
      <c r="H102" s="5" t="e">
        <f t="shared" ca="1" si="142"/>
        <v>#REF!</v>
      </c>
    </row>
    <row r="103" spans="1:8" x14ac:dyDescent="0.2">
      <c r="C103" s="4" t="e" cm="1">
        <f t="array" aca="1" ref="C103" ca="1">_xlfn.XLOOKUP(C$1,INDIRECT("'strategy_Farmer Focus_2021-10-06.xlsx'!"&amp;$A104&amp;"_year"),INDIRECT("'strategy_Farmer Focus_2021-10-06.xlsx'!"&amp;$A104&amp;"_totalBGherb"))</f>
        <v>#REF!</v>
      </c>
      <c r="D103" s="4" t="e" cm="1">
        <f t="array" aca="1" ref="D103" ca="1">_xlfn.XLOOKUP(D$1,INDIRECT("'strategy_Farmer Focus_2021-10-06.xlsx'!"&amp;$A104&amp;"_year"),INDIRECT("'strategy_Farmer Focus_2021-10-06.xlsx'!"&amp;$A104&amp;"_totalBGherb"))</f>
        <v>#REF!</v>
      </c>
      <c r="E103" s="4" t="e" cm="1">
        <f t="array" aca="1" ref="E103" ca="1">_xlfn.XLOOKUP(E$1,INDIRECT("'strategy_Farmer Focus_2021-10-06.xlsx'!"&amp;$A104&amp;"_year"),INDIRECT("'strategy_Farmer Focus_2021-10-06.xlsx'!"&amp;$A104&amp;"_totalBGherb"))</f>
        <v>#REF!</v>
      </c>
      <c r="F103" s="4" t="e" cm="1">
        <f t="array" aca="1" ref="F103" ca="1">_xlfn.XLOOKUP(F$1,INDIRECT("'strategy_Farmer Focus_2021-10-06.xlsx'!"&amp;$A104&amp;"_year"),INDIRECT("'strategy_Farmer Focus_2021-10-06.xlsx'!"&amp;$A104&amp;"_totalBGherb"))</f>
        <v>#REF!</v>
      </c>
      <c r="G103" s="4" t="e" cm="1">
        <f t="array" aca="1" ref="G103" ca="1">_xlfn.XLOOKUP(G$1,INDIRECT("'strategy_Farmer Focus_2021-10-06.xlsx'!"&amp;$A104&amp;"_year"),INDIRECT("'strategy_Farmer Focus_2021-10-06.xlsx'!"&amp;$A104&amp;"_totalBGherb"))</f>
        <v>#REF!</v>
      </c>
      <c r="H103" s="4" t="e" cm="1">
        <f t="array" aca="1" ref="H103" ca="1">_xlfn.XLOOKUP(H$1,INDIRECT("'strategy_Farmer Focus_2021-10-06.xlsx'!"&amp;$A104&amp;"_year"),INDIRECT("'strategy_Farmer Focus_2021-10-06.xlsx'!"&amp;$A104&amp;"_totalBGherb"))</f>
        <v>#REF!</v>
      </c>
    </row>
    <row r="104" spans="1:8" x14ac:dyDescent="0.2">
      <c r="A104" s="5" t="s">
        <v>22</v>
      </c>
      <c r="B104" s="5" t="s">
        <v>9</v>
      </c>
      <c r="C104" s="6" t="e">
        <f ca="1">IF(C103&gt;0, "yes","no")</f>
        <v>#REF!</v>
      </c>
      <c r="D104" s="6" t="e">
        <f t="shared" ref="D104" ca="1" si="143">IF(D103&gt;0, "yes","no")</f>
        <v>#REF!</v>
      </c>
      <c r="E104" s="6" t="e">
        <f t="shared" ref="E104" ca="1" si="144">IF(E103&gt;0, "yes","no")</f>
        <v>#REF!</v>
      </c>
      <c r="F104" s="6" t="e">
        <f t="shared" ref="F104" ca="1" si="145">IF(F103&gt;0, "yes","no")</f>
        <v>#REF!</v>
      </c>
      <c r="G104" s="6" t="e">
        <f t="shared" ref="G104" ca="1" si="146">IF(G103&gt;0, "yes","no")</f>
        <v>#REF!</v>
      </c>
      <c r="H104" s="6" t="e">
        <f t="shared" ref="H104" ca="1" si="147">IF(H103&gt;0, "yes","no")</f>
        <v>#REF!</v>
      </c>
    </row>
    <row r="105" spans="1:8" x14ac:dyDescent="0.2">
      <c r="A105" s="5" t="s">
        <v>22</v>
      </c>
      <c r="B105" s="5" t="s">
        <v>10</v>
      </c>
      <c r="C105" s="6" t="e">
        <f ca="1">IF(C103&gt;1, "yes","no")</f>
        <v>#REF!</v>
      </c>
      <c r="D105" s="6" t="e">
        <f t="shared" ref="D105:H105" ca="1" si="148">IF(D103&gt;1, "yes","no")</f>
        <v>#REF!</v>
      </c>
      <c r="E105" s="6" t="e">
        <f t="shared" ca="1" si="148"/>
        <v>#REF!</v>
      </c>
      <c r="F105" s="6" t="e">
        <f t="shared" ca="1" si="148"/>
        <v>#REF!</v>
      </c>
      <c r="G105" s="6" t="e">
        <f t="shared" ca="1" si="148"/>
        <v>#REF!</v>
      </c>
      <c r="H105" s="6" t="e">
        <f t="shared" ca="1" si="148"/>
        <v>#REF!</v>
      </c>
    </row>
    <row r="106" spans="1:8" x14ac:dyDescent="0.2">
      <c r="A106" s="5" t="s">
        <v>22</v>
      </c>
      <c r="B106" s="5" t="s">
        <v>11</v>
      </c>
      <c r="C106" s="6" t="s">
        <v>16</v>
      </c>
      <c r="D106" s="6"/>
      <c r="E106" s="6"/>
      <c r="F106" s="6"/>
      <c r="G106" s="6"/>
      <c r="H106" s="6"/>
    </row>
    <row r="107" spans="1:8" x14ac:dyDescent="0.2">
      <c r="A107" s="5" t="s">
        <v>22</v>
      </c>
      <c r="B107" s="5" t="s">
        <v>12</v>
      </c>
      <c r="C107" s="6" t="s">
        <v>17</v>
      </c>
      <c r="D107" s="6"/>
      <c r="E107" s="6"/>
      <c r="F107" s="6"/>
      <c r="G107" s="6"/>
      <c r="H107" s="6"/>
    </row>
    <row r="108" spans="1:8" x14ac:dyDescent="0.2">
      <c r="A108" s="5" t="s">
        <v>22</v>
      </c>
      <c r="B108" s="5" t="s">
        <v>13</v>
      </c>
      <c r="C108" s="6" t="s">
        <v>17</v>
      </c>
      <c r="D108" s="6"/>
      <c r="E108" s="6"/>
      <c r="F108" s="6"/>
      <c r="G108" s="6"/>
      <c r="H108" s="6"/>
    </row>
    <row r="109" spans="1:8" x14ac:dyDescent="0.2">
      <c r="A109" s="5" t="s">
        <v>22</v>
      </c>
      <c r="B109" s="5" t="s">
        <v>14</v>
      </c>
      <c r="C109" s="5" t="str">
        <f ca="1">IF(OR(C92="fallow",C92="ley"),"no","yes")</f>
        <v>yes</v>
      </c>
      <c r="D109" s="5" t="str">
        <f t="shared" ref="D109:H109" ca="1" si="149">IF(OR(D92="fallow",D92="ley"),"no","yes")</f>
        <v>yes</v>
      </c>
      <c r="E109" s="5" t="str">
        <f t="shared" ca="1" si="149"/>
        <v>yes</v>
      </c>
      <c r="F109" s="5" t="str">
        <f t="shared" ca="1" si="149"/>
        <v>yes</v>
      </c>
      <c r="G109" s="5" t="str">
        <f t="shared" ca="1" si="149"/>
        <v>yes</v>
      </c>
      <c r="H109" s="5" t="str">
        <f t="shared" ca="1" si="149"/>
        <v>yes</v>
      </c>
    </row>
    <row r="110" spans="1:8" x14ac:dyDescent="0.2">
      <c r="C110" s="4" t="e" cm="1">
        <f t="array" aca="1" ref="C110" ca="1">_xlfn.XLOOKUP(C$1,INDIRECT("'strategy_Farmer Focus_2021-10-06.xlsx'!"&amp;$A111&amp;"_year"),INDIRECT("'strategy_Farmer Focus_2021-10-06.xlsx'!"&amp;$A111&amp;"_fert"))</f>
        <v>#REF!</v>
      </c>
      <c r="D110" s="4" t="e" cm="1">
        <f t="array" aca="1" ref="D110" ca="1">_xlfn.XLOOKUP(D$1,INDIRECT("'strategy_Farmer Focus_2021-10-06.xlsx'!"&amp;$A111&amp;"_year"),INDIRECT("'strategy_Farmer Focus_2021-10-06.xlsx'!"&amp;$A111&amp;"_fert"))</f>
        <v>#REF!</v>
      </c>
      <c r="E110" s="4" t="e" cm="1">
        <f t="array" aca="1" ref="E110" ca="1">_xlfn.XLOOKUP(E$1,INDIRECT("'strategy_Farmer Focus_2021-10-06.xlsx'!"&amp;$A111&amp;"_year"),INDIRECT("'strategy_Farmer Focus_2021-10-06.xlsx'!"&amp;$A111&amp;"_fert"))</f>
        <v>#REF!</v>
      </c>
      <c r="F110" s="4" t="e" cm="1">
        <f t="array" aca="1" ref="F110" ca="1">_xlfn.XLOOKUP(F$1,INDIRECT("'strategy_Farmer Focus_2021-10-06.xlsx'!"&amp;$A111&amp;"_year"),INDIRECT("'strategy_Farmer Focus_2021-10-06.xlsx'!"&amp;$A111&amp;"_fert"))</f>
        <v>#REF!</v>
      </c>
      <c r="G110" s="4" t="e" cm="1">
        <f t="array" aca="1" ref="G110" ca="1">_xlfn.XLOOKUP(G$1,INDIRECT("'strategy_Farmer Focus_2021-10-06.xlsx'!"&amp;$A111&amp;"_year"),INDIRECT("'strategy_Farmer Focus_2021-10-06.xlsx'!"&amp;$A111&amp;"_fert"))</f>
        <v>#REF!</v>
      </c>
      <c r="H110" s="4" t="e" cm="1">
        <f t="array" aca="1" ref="H110" ca="1">_xlfn.XLOOKUP(H$1,INDIRECT("'strategy_Farmer Focus_2021-10-06.xlsx'!"&amp;$A111&amp;"_year"),INDIRECT("'strategy_Farmer Focus_2021-10-06.xlsx'!"&amp;$A111&amp;"_fert"))</f>
        <v>#REF!</v>
      </c>
    </row>
    <row r="111" spans="1:8" x14ac:dyDescent="0.2">
      <c r="A111" s="5" t="s">
        <v>22</v>
      </c>
      <c r="B111" s="5" t="s">
        <v>15</v>
      </c>
      <c r="C111" s="5" t="e">
        <f ca="1">IF(C110=0,"no","yes")</f>
        <v>#REF!</v>
      </c>
      <c r="D111" s="5" t="e">
        <f t="shared" ref="D111" ca="1" si="150">IF(D110=0,"no","yes")</f>
        <v>#REF!</v>
      </c>
      <c r="E111" s="5" t="e">
        <f t="shared" ref="E111" ca="1" si="151">IF(E110=0,"no","yes")</f>
        <v>#REF!</v>
      </c>
      <c r="F111" s="5" t="e">
        <f t="shared" ref="F111" ca="1" si="152">IF(F110=0,"no","yes")</f>
        <v>#REF!</v>
      </c>
      <c r="G111" s="5" t="e">
        <f t="shared" ref="G111" ca="1" si="153">IF(G110=0,"no","yes")</f>
        <v>#REF!</v>
      </c>
      <c r="H111" s="5" t="e">
        <f t="shared" ref="H111" ca="1" si="154">IF(H110=0,"no","yes")</f>
        <v>#REF!</v>
      </c>
    </row>
    <row r="112" spans="1:8" x14ac:dyDescent="0.2">
      <c r="A112" s="3"/>
      <c r="B112" s="3"/>
      <c r="C112" s="3"/>
      <c r="D112" s="3"/>
      <c r="E112" s="3"/>
      <c r="F112" s="3"/>
      <c r="G112" s="3"/>
      <c r="H112" s="3"/>
    </row>
    <row r="113" spans="1:10" x14ac:dyDescent="0.2">
      <c r="A113" s="2"/>
      <c r="B113" s="2"/>
      <c r="C113" s="4" t="e" cm="1">
        <f t="array" aca="1" ref="C113" ca="1">_xlfn.XLOOKUP(C$1,INDIRECT("'strategy_Farmer Focus_2021-10-06.xlsx'!"&amp;$A114&amp;"_year"),INDIRECT("'strategy_Farmer Focus_2021-10-06.xlsx'!"&amp;$A114&amp;"_crop"))</f>
        <v>#REF!</v>
      </c>
      <c r="D113" s="4" t="e" cm="1">
        <f t="array" aca="1" ref="D113" ca="1">_xlfn.XLOOKUP(D$1,INDIRECT("'strategy_Farmer Focus_2021-10-06.xlsx'!"&amp;$A114&amp;"_year"),INDIRECT("'strategy_Farmer Focus_2021-10-06.xlsx'!"&amp;$A114&amp;"_crop"))</f>
        <v>#REF!</v>
      </c>
      <c r="E113" s="4" t="e" cm="1">
        <f t="array" aca="1" ref="E113" ca="1">_xlfn.XLOOKUP(E$1,INDIRECT("'strategy_Farmer Focus_2021-10-06.xlsx'!"&amp;$A114&amp;"_year"),INDIRECT("'strategy_Farmer Focus_2021-10-06.xlsx'!"&amp;$A114&amp;"_crop"))</f>
        <v>#REF!</v>
      </c>
      <c r="F113" s="4" t="e" cm="1">
        <f t="array" aca="1" ref="F113" ca="1">_xlfn.XLOOKUP(F$1,INDIRECT("'strategy_Farmer Focus_2021-10-06.xlsx'!"&amp;$A114&amp;"_year"),INDIRECT("'strategy_Farmer Focus_2021-10-06.xlsx'!"&amp;$A114&amp;"_crop"))</f>
        <v>#REF!</v>
      </c>
      <c r="G113" s="4" t="e" cm="1">
        <f t="array" aca="1" ref="G113" ca="1">_xlfn.XLOOKUP(G$1,INDIRECT("'strategy_Farmer Focus_2021-10-06.xlsx'!"&amp;$A114&amp;"_year"),INDIRECT("'strategy_Farmer Focus_2021-10-06.xlsx'!"&amp;$A114&amp;"_crop"))</f>
        <v>#REF!</v>
      </c>
      <c r="H113" s="4" t="e" cm="1">
        <f t="array" aca="1" ref="H113" ca="1">_xlfn.XLOOKUP(H$1,INDIRECT("'strategy_Farmer Focus_2021-10-06.xlsx'!"&amp;$A114&amp;"_year"),INDIRECT("'strategy_Farmer Focus_2021-10-06.xlsx'!"&amp;$A114&amp;"_crop"))</f>
        <v>#REF!</v>
      </c>
      <c r="J113" s="1"/>
    </row>
    <row r="114" spans="1:10" x14ac:dyDescent="0.2">
      <c r="A114" s="5" t="s">
        <v>23</v>
      </c>
      <c r="B114" s="5" t="s">
        <v>1</v>
      </c>
      <c r="C114" s="5">
        <f t="shared" ref="C114" ca="1" si="155">IF(ISNUMBER(SEARCH("wheat",C113)),"wheat",
IF(ISNUMBER(SEARCH("oats",C113)),"oats",
IF(ISNUMBER(SEARCH("barley",C113)),"barley",
IF(ISNUMBER(SEARCH("beans",C113)),"beans",
IF(ISNUMBER(SEARCH("peas",C113)),"peas",
IF(ISNUMBER(SEARCH("maize",C113)),"maize",
IF(ISNUMBER(SEARCH("linseed",C113)),"linseed",
IF(ISNUMBER(SEARCH("osr",C113)),"osr",
IF(ISNUMBER(SEARCH("beet",C113)),"sugarbeet",
IF(ISNUMBER(SEARCH("fallow",C113)),"fallow",
))))))))))</f>
        <v>0</v>
      </c>
      <c r="D114" s="5">
        <f t="shared" ref="D114" ca="1" si="156">IF(ISNUMBER(SEARCH("wheat",D113)),"wheat",
IF(ISNUMBER(SEARCH("oats",D113)),"oats",
IF(ISNUMBER(SEARCH("barley",D113)),"barley",
IF(ISNUMBER(SEARCH("beans",D113)),"beans",
IF(ISNUMBER(SEARCH("peas",D113)),"peas",
IF(ISNUMBER(SEARCH("maize",D113)),"maize",
IF(ISNUMBER(SEARCH("linseed",D113)),"linseed",
IF(ISNUMBER(SEARCH("osr",D113)),"osr",
IF(ISNUMBER(SEARCH("beet",D113)),"sugarbeet",
IF(ISNUMBER(SEARCH("fallow",D113)),"fallow",
))))))))))</f>
        <v>0</v>
      </c>
      <c r="E114" s="5">
        <f t="shared" ref="E114" ca="1" si="157">IF(ISNUMBER(SEARCH("wheat",E113)),"wheat",
IF(ISNUMBER(SEARCH("oats",E113)),"oats",
IF(ISNUMBER(SEARCH("barley",E113)),"barley",
IF(ISNUMBER(SEARCH("beans",E113)),"beans",
IF(ISNUMBER(SEARCH("peas",E113)),"peas",
IF(ISNUMBER(SEARCH("maize",E113)),"maize",
IF(ISNUMBER(SEARCH("linseed",E113)),"linseed",
IF(ISNUMBER(SEARCH("osr",E113)),"osr",
IF(ISNUMBER(SEARCH("beet",E113)),"sugarbeet",
IF(ISNUMBER(SEARCH("fallow",E113)),"fallow",
))))))))))</f>
        <v>0</v>
      </c>
      <c r="F114" s="5">
        <f t="shared" ref="F114" ca="1" si="158">IF(ISNUMBER(SEARCH("wheat",F113)),"wheat",
IF(ISNUMBER(SEARCH("oats",F113)),"oats",
IF(ISNUMBER(SEARCH("barley",F113)),"barley",
IF(ISNUMBER(SEARCH("beans",F113)),"beans",
IF(ISNUMBER(SEARCH("peas",F113)),"peas",
IF(ISNUMBER(SEARCH("maize",F113)),"maize",
IF(ISNUMBER(SEARCH("linseed",F113)),"linseed",
IF(ISNUMBER(SEARCH("osr",F113)),"osr",
IF(ISNUMBER(SEARCH("beet",F113)),"sugarbeet",
IF(ISNUMBER(SEARCH("fallow",F113)),"fallow",
))))))))))</f>
        <v>0</v>
      </c>
      <c r="G114" s="5">
        <f t="shared" ref="G114" ca="1" si="159">IF(ISNUMBER(SEARCH("wheat",G113)),"wheat",
IF(ISNUMBER(SEARCH("oats",G113)),"oats",
IF(ISNUMBER(SEARCH("barley",G113)),"barley",
IF(ISNUMBER(SEARCH("beans",G113)),"beans",
IF(ISNUMBER(SEARCH("peas",G113)),"peas",
IF(ISNUMBER(SEARCH("maize",G113)),"maize",
IF(ISNUMBER(SEARCH("linseed",G113)),"linseed",
IF(ISNUMBER(SEARCH("osr",G113)),"osr",
IF(ISNUMBER(SEARCH("beet",G113)),"sugarbeet",
IF(ISNUMBER(SEARCH("fallow",G113)),"fallow",
))))))))))</f>
        <v>0</v>
      </c>
      <c r="H114" s="5">
        <f t="shared" ref="H114" ca="1" si="160">IF(ISNUMBER(SEARCH("wheat",H113)),"wheat",
IF(ISNUMBER(SEARCH("oats",H113)),"oats",
IF(ISNUMBER(SEARCH("barley",H113)),"barley",
IF(ISNUMBER(SEARCH("beans",H113)),"beans",
IF(ISNUMBER(SEARCH("peas",H113)),"peas",
IF(ISNUMBER(SEARCH("maize",H113)),"maize",
IF(ISNUMBER(SEARCH("linseed",H113)),"linseed",
IF(ISNUMBER(SEARCH("osr",H113)),"osr",
IF(ISNUMBER(SEARCH("beet",H113)),"sugarbeet",
IF(ISNUMBER(SEARCH("fallow",H113)),"fallow",
))))))))))</f>
        <v>0</v>
      </c>
    </row>
    <row r="115" spans="1:10" x14ac:dyDescent="0.2">
      <c r="C115" s="4" t="e" cm="1">
        <f t="array" aca="1" ref="C115" ca="1">_xlfn.XLOOKUP(C$1,INDIRECT("'strategy_Farmer Focus_2021-10-06.xlsx'!"&amp;$A116&amp;"_year"),INDIRECT("'strategy_Farmer Focus_2021-10-06.xlsx'!"&amp;$A116&amp;"_drillmonth"))</f>
        <v>#REF!</v>
      </c>
      <c r="D115" s="4" t="e" cm="1">
        <f t="array" aca="1" ref="D115" ca="1">_xlfn.XLOOKUP(D$1,INDIRECT("'strategy_Farmer Focus_2021-10-06.xlsx'!"&amp;$A116&amp;"_year"),INDIRECT("'strategy_Farmer Focus_2021-10-06.xlsx'!"&amp;$A116&amp;"_drillmonth"))</f>
        <v>#REF!</v>
      </c>
      <c r="E115" s="4" t="e" cm="1">
        <f t="array" aca="1" ref="E115" ca="1">_xlfn.XLOOKUP(E$1,INDIRECT("'strategy_Farmer Focus_2021-10-06.xlsx'!"&amp;$A116&amp;"_year"),INDIRECT("'strategy_Farmer Focus_2021-10-06.xlsx'!"&amp;$A116&amp;"_drillmonth"))</f>
        <v>#REF!</v>
      </c>
      <c r="F115" s="4" t="e" cm="1">
        <f t="array" aca="1" ref="F115" ca="1">_xlfn.XLOOKUP(F$1,INDIRECT("'strategy_Farmer Focus_2021-10-06.xlsx'!"&amp;$A116&amp;"_year"),INDIRECT("'strategy_Farmer Focus_2021-10-06.xlsx'!"&amp;$A116&amp;"_drillmonth"))</f>
        <v>#REF!</v>
      </c>
      <c r="G115" s="4" t="e" cm="1">
        <f t="array" aca="1" ref="G115" ca="1">_xlfn.XLOOKUP(G$1,INDIRECT("'strategy_Farmer Focus_2021-10-06.xlsx'!"&amp;$A116&amp;"_year"),INDIRECT("'strategy_Farmer Focus_2021-10-06.xlsx'!"&amp;$A116&amp;"_drillmonth"))</f>
        <v>#REF!</v>
      </c>
      <c r="H115" s="4" t="e" cm="1">
        <f t="array" aca="1" ref="H115" ca="1">_xlfn.XLOOKUP(H$1,INDIRECT("'strategy_Farmer Focus_2021-10-06.xlsx'!"&amp;$A116&amp;"_year"),INDIRECT("'strategy_Farmer Focus_2021-10-06.xlsx'!"&amp;$A116&amp;"_drillmonth"))</f>
        <v>#REF!</v>
      </c>
    </row>
    <row r="116" spans="1:10" x14ac:dyDescent="0.2">
      <c r="A116" s="5" t="s">
        <v>23</v>
      </c>
      <c r="B116" s="5" t="s">
        <v>3</v>
      </c>
      <c r="C116" s="5" t="str">
        <f ca="1">IF(OR( ISNUMBER(SEARCH("Aug",C115)),  ISNUMBER(SEARCH("Sep",C115)),  ISNUMBER(SEARCH("Oct",C115)),  ISNUMBER(SEARCH("Nov",C115)) ), "autumn","spring")</f>
        <v>spring</v>
      </c>
      <c r="D116" s="5" t="str">
        <f t="shared" ref="D116" ca="1" si="161">IF(OR( ISNUMBER(SEARCH("Aug",D115)),  ISNUMBER(SEARCH("Sep",D115)),  ISNUMBER(SEARCH("Oct",D115)),  ISNUMBER(SEARCH("Nov",D115)) ), "autumn","spring")</f>
        <v>spring</v>
      </c>
      <c r="E116" s="5" t="str">
        <f t="shared" ref="E116" ca="1" si="162">IF(OR( ISNUMBER(SEARCH("Aug",E115)),  ISNUMBER(SEARCH("Sep",E115)),  ISNUMBER(SEARCH("Oct",E115)),  ISNUMBER(SEARCH("Nov",E115)) ), "autumn","spring")</f>
        <v>spring</v>
      </c>
      <c r="F116" s="5" t="str">
        <f t="shared" ref="F116" ca="1" si="163">IF(OR( ISNUMBER(SEARCH("Aug",F115)),  ISNUMBER(SEARCH("Sep",F115)),  ISNUMBER(SEARCH("Oct",F115)),  ISNUMBER(SEARCH("Nov",F115)) ), "autumn","spring")</f>
        <v>spring</v>
      </c>
      <c r="G116" s="5" t="str">
        <f t="shared" ref="G116" ca="1" si="164">IF(OR( ISNUMBER(SEARCH("Aug",G115)),  ISNUMBER(SEARCH("Sep",G115)),  ISNUMBER(SEARCH("Oct",G115)),  ISNUMBER(SEARCH("Nov",G115)) ), "autumn","spring")</f>
        <v>spring</v>
      </c>
      <c r="H116" s="5" t="str">
        <f t="shared" ref="H116" ca="1" si="165">IF(OR( ISNUMBER(SEARCH("Aug",H115)),  ISNUMBER(SEARCH("Sep",H115)),  ISNUMBER(SEARCH("Oct",H115)),  ISNUMBER(SEARCH("Nov",H115)) ), "autumn","spring")</f>
        <v>spring</v>
      </c>
    </row>
    <row r="117" spans="1:10" x14ac:dyDescent="0.2">
      <c r="C117" s="4" t="e" cm="1">
        <f t="array" aca="1" ref="C117" ca="1">_xlfn.XLOOKUP(C$1,INDIRECT("'strategy_Farmer Focus_2021-10-06.xlsx'!"&amp;$A118&amp;"_year"),INDIRECT("'strategy_Farmer Focus_2021-10-06.xlsx'!"&amp;$A118&amp;"_tillage"))</f>
        <v>#REF!</v>
      </c>
      <c r="D117" s="4" t="e" cm="1">
        <f t="array" aca="1" ref="D117" ca="1">_xlfn.XLOOKUP(D$1,INDIRECT("'strategy_Farmer Focus_2021-10-06.xlsx'!"&amp;$A118&amp;"_year"),INDIRECT("'strategy_Farmer Focus_2021-10-06.xlsx'!"&amp;$A118&amp;"_tillage"))</f>
        <v>#REF!</v>
      </c>
      <c r="E117" s="4" t="e" cm="1">
        <f t="array" aca="1" ref="E117" ca="1">_xlfn.XLOOKUP(E$1,INDIRECT("'strategy_Farmer Focus_2021-10-06.xlsx'!"&amp;$A118&amp;"_year"),INDIRECT("'strategy_Farmer Focus_2021-10-06.xlsx'!"&amp;$A118&amp;"_tillage"))</f>
        <v>#REF!</v>
      </c>
      <c r="F117" s="4" t="e" cm="1">
        <f t="array" aca="1" ref="F117" ca="1">_xlfn.XLOOKUP(F$1,INDIRECT("'strategy_Farmer Focus_2021-10-06.xlsx'!"&amp;$A118&amp;"_year"),INDIRECT("'strategy_Farmer Focus_2021-10-06.xlsx'!"&amp;$A118&amp;"_tillage"))</f>
        <v>#REF!</v>
      </c>
      <c r="G117" s="4" t="e" cm="1">
        <f t="array" aca="1" ref="G117" ca="1">_xlfn.XLOOKUP(G$1,INDIRECT("'strategy_Farmer Focus_2021-10-06.xlsx'!"&amp;$A118&amp;"_year"),INDIRECT("'strategy_Farmer Focus_2021-10-06.xlsx'!"&amp;$A118&amp;"_tillage"))</f>
        <v>#REF!</v>
      </c>
      <c r="H117" s="4" t="e" cm="1">
        <f t="array" aca="1" ref="H117" ca="1">_xlfn.XLOOKUP(H$1,INDIRECT("'strategy_Farmer Focus_2021-10-06.xlsx'!"&amp;$A118&amp;"_year"),INDIRECT("'strategy_Farmer Focus_2021-10-06.xlsx'!"&amp;$A118&amp;"_tillage"))</f>
        <v>#REF!</v>
      </c>
    </row>
    <row r="118" spans="1:10" x14ac:dyDescent="0.2">
      <c r="A118" s="5" t="s">
        <v>23</v>
      </c>
      <c r="B118" s="5" t="s">
        <v>4</v>
      </c>
      <c r="C118" s="5" t="str">
        <f ca="1">IF(OR(ISNUMBER(SEARCH("plough",C117)),ISNUMBER(SEARCH("mouldboard",C117))),"inversion",
IF(OR(ISNUMBER(SEARCH("subsoil",C117)),ISNUMBER(SEARCH("sub-soil",C117))),"subsoil",
IF(OR(ISNUMBER(SEARCH("disc",C117)),ISNUMBER(SEARCH("light",C117))),"light",
"none"
)))</f>
        <v>none</v>
      </c>
      <c r="D118" s="5" t="str">
        <f t="shared" ref="D118" ca="1" si="166">IF(OR(ISNUMBER(SEARCH("plough",D117)),ISNUMBER(SEARCH("mouldboard",D117))),"inversion",
IF(OR(ISNUMBER(SEARCH("subsoil",D117)),ISNUMBER(SEARCH("sub-soil",D117))),"subsoil",
IF(OR(ISNUMBER(SEARCH("disc",D117)),ISNUMBER(SEARCH("light",D117))),"light",
"none"
)))</f>
        <v>none</v>
      </c>
      <c r="E118" s="5" t="str">
        <f t="shared" ref="E118" ca="1" si="167">IF(OR(ISNUMBER(SEARCH("plough",E117)),ISNUMBER(SEARCH("mouldboard",E117))),"inversion",
IF(OR(ISNUMBER(SEARCH("subsoil",E117)),ISNUMBER(SEARCH("sub-soil",E117))),"subsoil",
IF(OR(ISNUMBER(SEARCH("disc",E117)),ISNUMBER(SEARCH("light",E117))),"light",
"none"
)))</f>
        <v>none</v>
      </c>
      <c r="F118" s="5" t="str">
        <f t="shared" ref="F118" ca="1" si="168">IF(OR(ISNUMBER(SEARCH("plough",F117)),ISNUMBER(SEARCH("mouldboard",F117))),"inversion",
IF(OR(ISNUMBER(SEARCH("subsoil",F117)),ISNUMBER(SEARCH("sub-soil",F117))),"subsoil",
IF(OR(ISNUMBER(SEARCH("disc",F117)),ISNUMBER(SEARCH("light",F117))),"light",
"none"
)))</f>
        <v>none</v>
      </c>
      <c r="G118" s="5" t="str">
        <f t="shared" ref="G118" ca="1" si="169">IF(OR(ISNUMBER(SEARCH("plough",G117)),ISNUMBER(SEARCH("mouldboard",G117))),"inversion",
IF(OR(ISNUMBER(SEARCH("subsoil",G117)),ISNUMBER(SEARCH("sub-soil",G117))),"subsoil",
IF(OR(ISNUMBER(SEARCH("disc",G117)),ISNUMBER(SEARCH("light",G117))),"light",
"none"
)))</f>
        <v>none</v>
      </c>
      <c r="H118" s="5" t="str">
        <f t="shared" ref="H118" ca="1" si="170">IF(OR(ISNUMBER(SEARCH("plough",H117)),ISNUMBER(SEARCH("mouldboard",H117))),"inversion",
IF(OR(ISNUMBER(SEARCH("subsoil",H117)),ISNUMBER(SEARCH("sub-soil",H117))),"subsoil",
IF(OR(ISNUMBER(SEARCH("disc",H117)),ISNUMBER(SEARCH("light",H117))),"light",
"none"
)))</f>
        <v>none</v>
      </c>
    </row>
    <row r="119" spans="1:10" x14ac:dyDescent="0.2">
      <c r="C119" s="4" t="e" cm="1">
        <f t="array" aca="1" ref="C119" ca="1">_xlfn.XLOOKUP(C$1,INDIRECT("'strategy_Farmer Focus_2021-10-06.xlsx'!"&amp;$A120&amp;"_year"),INDIRECT("'strategy_Farmer Focus_2021-10-06.xlsx'!"&amp;$A120&amp;"_totalgly"))</f>
        <v>#REF!</v>
      </c>
      <c r="D119" s="4" t="e" cm="1">
        <f t="array" aca="1" ref="D119" ca="1">_xlfn.XLOOKUP(D$1,INDIRECT("'strategy_Farmer Focus_2021-10-06.xlsx'!"&amp;$A120&amp;"_year"),INDIRECT("'strategy_Farmer Focus_2021-10-06.xlsx'!"&amp;$A120&amp;"_totalgly"))</f>
        <v>#REF!</v>
      </c>
      <c r="E119" s="4" t="e" cm="1">
        <f t="array" aca="1" ref="E119" ca="1">_xlfn.XLOOKUP(E$1,INDIRECT("'strategy_Farmer Focus_2021-10-06.xlsx'!"&amp;$A120&amp;"_year"),INDIRECT("'strategy_Farmer Focus_2021-10-06.xlsx'!"&amp;$A120&amp;"_totalgly"))</f>
        <v>#REF!</v>
      </c>
      <c r="F119" s="4" t="e" cm="1">
        <f t="array" aca="1" ref="F119" ca="1">_xlfn.XLOOKUP(F$1,INDIRECT("'strategy_Farmer Focus_2021-10-06.xlsx'!"&amp;$A120&amp;"_year"),INDIRECT("'strategy_Farmer Focus_2021-10-06.xlsx'!"&amp;$A120&amp;"_totalgly"))</f>
        <v>#REF!</v>
      </c>
      <c r="G119" s="4" t="e" cm="1">
        <f t="array" aca="1" ref="G119" ca="1">_xlfn.XLOOKUP(G$1,INDIRECT("'strategy_Farmer Focus_2021-10-06.xlsx'!"&amp;$A120&amp;"_year"),INDIRECT("'strategy_Farmer Focus_2021-10-06.xlsx'!"&amp;$A120&amp;"_totalgly"))</f>
        <v>#REF!</v>
      </c>
      <c r="H119" s="4" t="e" cm="1">
        <f t="array" aca="1" ref="H119" ca="1">_xlfn.XLOOKUP(H$1,INDIRECT("'strategy_Farmer Focus_2021-10-06.xlsx'!"&amp;$A120&amp;"_year"),INDIRECT("'strategy_Farmer Focus_2021-10-06.xlsx'!"&amp;$A120&amp;"_totalgly"))</f>
        <v>#REF!</v>
      </c>
    </row>
    <row r="120" spans="1:10" x14ac:dyDescent="0.2">
      <c r="A120" s="5" t="s">
        <v>23</v>
      </c>
      <c r="B120" s="5" t="s">
        <v>5</v>
      </c>
      <c r="C120" s="5" t="e">
        <f ca="1">IF(C119&gt;0, "yes","no")</f>
        <v>#REF!</v>
      </c>
      <c r="D120" s="5" t="e">
        <f t="shared" ref="D120" ca="1" si="171">IF(D119&gt;0, "yes","no")</f>
        <v>#REF!</v>
      </c>
      <c r="E120" s="5" t="e">
        <f t="shared" ref="E120" ca="1" si="172">IF(E119&gt;0, "yes","no")</f>
        <v>#REF!</v>
      </c>
      <c r="F120" s="5" t="e">
        <f t="shared" ref="F120" ca="1" si="173">IF(F119&gt;0, "yes","no")</f>
        <v>#REF!</v>
      </c>
      <c r="G120" s="5" t="e">
        <f t="shared" ref="G120" ca="1" si="174">IF(G119&gt;0, "yes","no")</f>
        <v>#REF!</v>
      </c>
      <c r="H120" s="5" t="e">
        <f t="shared" ref="H120" ca="1" si="175">IF(H119&gt;0, "yes","no")</f>
        <v>#REF!</v>
      </c>
    </row>
    <row r="121" spans="1:10" x14ac:dyDescent="0.2">
      <c r="C121" s="4" t="e" cm="1">
        <f t="array" aca="1" ref="C121" ca="1">_xlfn.XLOOKUP(C$1,INDIRECT("'strategy_Farmer Focus_2021-10-06.xlsx'!"&amp;$A122&amp;"_year"),INDIRECT("'strategy_Farmer Focus_2021-10-06.xlsx'!"&amp;$A122&amp;"_numberautumngly"))</f>
        <v>#REF!</v>
      </c>
      <c r="D121" s="4" t="e" cm="1">
        <f t="array" aca="1" ref="D121" ca="1">_xlfn.XLOOKUP(D$1,INDIRECT("'strategy_Farmer Focus_2021-10-06.xlsx'!"&amp;$A122&amp;"_year"),INDIRECT("'strategy_Farmer Focus_2021-10-06.xlsx'!"&amp;$A122&amp;"_numberautumngly"))</f>
        <v>#REF!</v>
      </c>
      <c r="E121" s="4" t="e" cm="1">
        <f t="array" aca="1" ref="E121" ca="1">_xlfn.XLOOKUP(E$1,INDIRECT("'strategy_Farmer Focus_2021-10-06.xlsx'!"&amp;$A122&amp;"_year"),INDIRECT("'strategy_Farmer Focus_2021-10-06.xlsx'!"&amp;$A122&amp;"_numberautumngly"))</f>
        <v>#REF!</v>
      </c>
      <c r="F121" s="4" t="e" cm="1">
        <f t="array" aca="1" ref="F121" ca="1">_xlfn.XLOOKUP(F$1,INDIRECT("'strategy_Farmer Focus_2021-10-06.xlsx'!"&amp;$A122&amp;"_year"),INDIRECT("'strategy_Farmer Focus_2021-10-06.xlsx'!"&amp;$A122&amp;"_numberautumngly"))</f>
        <v>#REF!</v>
      </c>
      <c r="G121" s="4" t="e" cm="1">
        <f t="array" aca="1" ref="G121" ca="1">_xlfn.XLOOKUP(G$1,INDIRECT("'strategy_Farmer Focus_2021-10-06.xlsx'!"&amp;$A122&amp;"_year"),INDIRECT("'strategy_Farmer Focus_2021-10-06.xlsx'!"&amp;$A122&amp;"_numberautumngly"))</f>
        <v>#REF!</v>
      </c>
      <c r="H121" s="4" t="e" cm="1">
        <f t="array" aca="1" ref="H121" ca="1">_xlfn.XLOOKUP(H$1,INDIRECT("'strategy_Farmer Focus_2021-10-06.xlsx'!"&amp;$A122&amp;"_year"),INDIRECT("'strategy_Farmer Focus_2021-10-06.xlsx'!"&amp;$A122&amp;"_numberautumngly"))</f>
        <v>#REF!</v>
      </c>
    </row>
    <row r="122" spans="1:10" x14ac:dyDescent="0.2">
      <c r="A122" s="5" t="s">
        <v>23</v>
      </c>
      <c r="B122" s="5" t="s">
        <v>6</v>
      </c>
      <c r="C122" s="5" t="e">
        <f ca="1">IF(C121&gt;1, "yes", "no")</f>
        <v>#REF!</v>
      </c>
      <c r="D122" s="5" t="e">
        <f t="shared" ref="D122:H122" ca="1" si="176">IF(D121&gt;1, "yes", "no")</f>
        <v>#REF!</v>
      </c>
      <c r="E122" s="5" t="e">
        <f t="shared" ca="1" si="176"/>
        <v>#REF!</v>
      </c>
      <c r="F122" s="5" t="e">
        <f t="shared" ca="1" si="176"/>
        <v>#REF!</v>
      </c>
      <c r="G122" s="5" t="e">
        <f t="shared" ca="1" si="176"/>
        <v>#REF!</v>
      </c>
      <c r="H122" s="5" t="e">
        <f t="shared" ca="1" si="176"/>
        <v>#REF!</v>
      </c>
    </row>
    <row r="123" spans="1:10" x14ac:dyDescent="0.2">
      <c r="A123" s="5" t="s">
        <v>23</v>
      </c>
      <c r="B123" s="5" t="s">
        <v>7</v>
      </c>
      <c r="C123" s="5" t="e">
        <f ca="1">IF(C121&gt;2, "yes", "no")</f>
        <v>#REF!</v>
      </c>
      <c r="D123" s="5" t="e">
        <f t="shared" ref="D123:H123" ca="1" si="177">IF(D121&gt;2, "yes", "no")</f>
        <v>#REF!</v>
      </c>
      <c r="E123" s="5" t="e">
        <f t="shared" ca="1" si="177"/>
        <v>#REF!</v>
      </c>
      <c r="F123" s="5" t="e">
        <f t="shared" ca="1" si="177"/>
        <v>#REF!</v>
      </c>
      <c r="G123" s="5" t="e">
        <f t="shared" ca="1" si="177"/>
        <v>#REF!</v>
      </c>
      <c r="H123" s="5" t="e">
        <f t="shared" ca="1" si="177"/>
        <v>#REF!</v>
      </c>
    </row>
    <row r="124" spans="1:10" x14ac:dyDescent="0.2">
      <c r="A124" s="5" t="s">
        <v>23</v>
      </c>
      <c r="B124" s="5" t="s">
        <v>8</v>
      </c>
      <c r="C124" s="5" t="e">
        <f ca="1">IF(C121&gt;3, "yes", "no")</f>
        <v>#REF!</v>
      </c>
      <c r="D124" s="5" t="e">
        <f t="shared" ref="D124:H124" ca="1" si="178">IF(D121&gt;3, "yes", "no")</f>
        <v>#REF!</v>
      </c>
      <c r="E124" s="5" t="e">
        <f t="shared" ca="1" si="178"/>
        <v>#REF!</v>
      </c>
      <c r="F124" s="5" t="e">
        <f t="shared" ca="1" si="178"/>
        <v>#REF!</v>
      </c>
      <c r="G124" s="5" t="e">
        <f t="shared" ca="1" si="178"/>
        <v>#REF!</v>
      </c>
      <c r="H124" s="5" t="e">
        <f t="shared" ca="1" si="178"/>
        <v>#REF!</v>
      </c>
    </row>
    <row r="125" spans="1:10" x14ac:dyDescent="0.2">
      <c r="C125" s="4" t="e" cm="1">
        <f t="array" aca="1" ref="C125" ca="1">_xlfn.XLOOKUP(C$1,INDIRECT("'strategy_Farmer Focus_2021-10-06.xlsx'!"&amp;$A126&amp;"_year"),INDIRECT("'strategy_Farmer Focus_2021-10-06.xlsx'!"&amp;$A126&amp;"_totalBGherb"))</f>
        <v>#REF!</v>
      </c>
      <c r="D125" s="4" t="e" cm="1">
        <f t="array" aca="1" ref="D125" ca="1">_xlfn.XLOOKUP(D$1,INDIRECT("'strategy_Farmer Focus_2021-10-06.xlsx'!"&amp;$A126&amp;"_year"),INDIRECT("'strategy_Farmer Focus_2021-10-06.xlsx'!"&amp;$A126&amp;"_totalBGherb"))</f>
        <v>#REF!</v>
      </c>
      <c r="E125" s="4" t="e" cm="1">
        <f t="array" aca="1" ref="E125" ca="1">_xlfn.XLOOKUP(E$1,INDIRECT("'strategy_Farmer Focus_2021-10-06.xlsx'!"&amp;$A126&amp;"_year"),INDIRECT("'strategy_Farmer Focus_2021-10-06.xlsx'!"&amp;$A126&amp;"_totalBGherb"))</f>
        <v>#REF!</v>
      </c>
      <c r="F125" s="4" t="e" cm="1">
        <f t="array" aca="1" ref="F125" ca="1">_xlfn.XLOOKUP(F$1,INDIRECT("'strategy_Farmer Focus_2021-10-06.xlsx'!"&amp;$A126&amp;"_year"),INDIRECT("'strategy_Farmer Focus_2021-10-06.xlsx'!"&amp;$A126&amp;"_totalBGherb"))</f>
        <v>#REF!</v>
      </c>
      <c r="G125" s="4" t="e" cm="1">
        <f t="array" aca="1" ref="G125" ca="1">_xlfn.XLOOKUP(G$1,INDIRECT("'strategy_Farmer Focus_2021-10-06.xlsx'!"&amp;$A126&amp;"_year"),INDIRECT("'strategy_Farmer Focus_2021-10-06.xlsx'!"&amp;$A126&amp;"_totalBGherb"))</f>
        <v>#REF!</v>
      </c>
      <c r="H125" s="4" t="e" cm="1">
        <f t="array" aca="1" ref="H125" ca="1">_xlfn.XLOOKUP(H$1,INDIRECT("'strategy_Farmer Focus_2021-10-06.xlsx'!"&amp;$A126&amp;"_year"),INDIRECT("'strategy_Farmer Focus_2021-10-06.xlsx'!"&amp;$A126&amp;"_totalBGherb"))</f>
        <v>#REF!</v>
      </c>
    </row>
    <row r="126" spans="1:10" x14ac:dyDescent="0.2">
      <c r="A126" s="5" t="s">
        <v>23</v>
      </c>
      <c r="B126" s="5" t="s">
        <v>9</v>
      </c>
      <c r="C126" s="6" t="e">
        <f ca="1">IF(C125&gt;0, "yes","no")</f>
        <v>#REF!</v>
      </c>
      <c r="D126" s="6" t="e">
        <f t="shared" ref="D126" ca="1" si="179">IF(D125&gt;0, "yes","no")</f>
        <v>#REF!</v>
      </c>
      <c r="E126" s="6" t="e">
        <f t="shared" ref="E126" ca="1" si="180">IF(E125&gt;0, "yes","no")</f>
        <v>#REF!</v>
      </c>
      <c r="F126" s="6" t="e">
        <f t="shared" ref="F126" ca="1" si="181">IF(F125&gt;0, "yes","no")</f>
        <v>#REF!</v>
      </c>
      <c r="G126" s="6" t="e">
        <f t="shared" ref="G126" ca="1" si="182">IF(G125&gt;0, "yes","no")</f>
        <v>#REF!</v>
      </c>
      <c r="H126" s="6" t="e">
        <f t="shared" ref="H126" ca="1" si="183">IF(H125&gt;0, "yes","no")</f>
        <v>#REF!</v>
      </c>
    </row>
    <row r="127" spans="1:10" x14ac:dyDescent="0.2">
      <c r="A127" s="5" t="s">
        <v>23</v>
      </c>
      <c r="B127" s="5" t="s">
        <v>10</v>
      </c>
      <c r="C127" s="6" t="e">
        <f ca="1">IF(C125&gt;1, "yes","no")</f>
        <v>#REF!</v>
      </c>
      <c r="D127" s="6" t="e">
        <f t="shared" ref="D127:H127" ca="1" si="184">IF(D125&gt;1, "yes","no")</f>
        <v>#REF!</v>
      </c>
      <c r="E127" s="6" t="e">
        <f t="shared" ca="1" si="184"/>
        <v>#REF!</v>
      </c>
      <c r="F127" s="6" t="e">
        <f t="shared" ca="1" si="184"/>
        <v>#REF!</v>
      </c>
      <c r="G127" s="6" t="e">
        <f t="shared" ca="1" si="184"/>
        <v>#REF!</v>
      </c>
      <c r="H127" s="6" t="e">
        <f t="shared" ca="1" si="184"/>
        <v>#REF!</v>
      </c>
    </row>
    <row r="128" spans="1:10" x14ac:dyDescent="0.2">
      <c r="A128" s="5" t="s">
        <v>23</v>
      </c>
      <c r="B128" s="5" t="s">
        <v>11</v>
      </c>
      <c r="C128" s="6" t="s">
        <v>16</v>
      </c>
      <c r="D128" s="6"/>
      <c r="E128" s="6"/>
      <c r="F128" s="6"/>
      <c r="G128" s="6"/>
      <c r="H128" s="6"/>
    </row>
    <row r="129" spans="1:10" x14ac:dyDescent="0.2">
      <c r="A129" s="5" t="s">
        <v>23</v>
      </c>
      <c r="B129" s="5" t="s">
        <v>12</v>
      </c>
      <c r="C129" s="6" t="s">
        <v>17</v>
      </c>
      <c r="D129" s="6"/>
      <c r="E129" s="6"/>
      <c r="F129" s="6"/>
      <c r="G129" s="6"/>
      <c r="H129" s="6"/>
    </row>
    <row r="130" spans="1:10" x14ac:dyDescent="0.2">
      <c r="A130" s="5" t="s">
        <v>23</v>
      </c>
      <c r="B130" s="5" t="s">
        <v>13</v>
      </c>
      <c r="C130" s="6" t="s">
        <v>17</v>
      </c>
      <c r="D130" s="6"/>
      <c r="E130" s="6"/>
      <c r="F130" s="6"/>
      <c r="G130" s="6"/>
      <c r="H130" s="6"/>
    </row>
    <row r="131" spans="1:10" x14ac:dyDescent="0.2">
      <c r="A131" s="5" t="s">
        <v>23</v>
      </c>
      <c r="B131" s="5" t="s">
        <v>14</v>
      </c>
      <c r="C131" s="5" t="str">
        <f ca="1">IF(OR(C114="fallow",C114="ley"),"no","yes")</f>
        <v>yes</v>
      </c>
      <c r="D131" s="5" t="str">
        <f t="shared" ref="D131:H131" ca="1" si="185">IF(OR(D114="fallow",D114="ley"),"no","yes")</f>
        <v>yes</v>
      </c>
      <c r="E131" s="5" t="str">
        <f t="shared" ca="1" si="185"/>
        <v>yes</v>
      </c>
      <c r="F131" s="5" t="str">
        <f t="shared" ca="1" si="185"/>
        <v>yes</v>
      </c>
      <c r="G131" s="5" t="str">
        <f t="shared" ca="1" si="185"/>
        <v>yes</v>
      </c>
      <c r="H131" s="5" t="str">
        <f t="shared" ca="1" si="185"/>
        <v>yes</v>
      </c>
    </row>
    <row r="132" spans="1:10" x14ac:dyDescent="0.2">
      <c r="C132" s="4" t="e" cm="1">
        <f t="array" aca="1" ref="C132" ca="1">_xlfn.XLOOKUP(C$1,INDIRECT("'strategy_Farmer Focus_2021-10-06.xlsx'!"&amp;$A133&amp;"_year"),INDIRECT("'strategy_Farmer Focus_2021-10-06.xlsx'!"&amp;$A133&amp;"_fert"))</f>
        <v>#REF!</v>
      </c>
      <c r="D132" s="4" t="e" cm="1">
        <f t="array" aca="1" ref="D132" ca="1">_xlfn.XLOOKUP(D$1,INDIRECT("'strategy_Farmer Focus_2021-10-06.xlsx'!"&amp;$A133&amp;"_year"),INDIRECT("'strategy_Farmer Focus_2021-10-06.xlsx'!"&amp;$A133&amp;"_fert"))</f>
        <v>#REF!</v>
      </c>
      <c r="E132" s="4" t="e" cm="1">
        <f t="array" aca="1" ref="E132" ca="1">_xlfn.XLOOKUP(E$1,INDIRECT("'strategy_Farmer Focus_2021-10-06.xlsx'!"&amp;$A133&amp;"_year"),INDIRECT("'strategy_Farmer Focus_2021-10-06.xlsx'!"&amp;$A133&amp;"_fert"))</f>
        <v>#REF!</v>
      </c>
      <c r="F132" s="4" t="e" cm="1">
        <f t="array" aca="1" ref="F132" ca="1">_xlfn.XLOOKUP(F$1,INDIRECT("'strategy_Farmer Focus_2021-10-06.xlsx'!"&amp;$A133&amp;"_year"),INDIRECT("'strategy_Farmer Focus_2021-10-06.xlsx'!"&amp;$A133&amp;"_fert"))</f>
        <v>#REF!</v>
      </c>
      <c r="G132" s="4" t="e" cm="1">
        <f t="array" aca="1" ref="G132" ca="1">_xlfn.XLOOKUP(G$1,INDIRECT("'strategy_Farmer Focus_2021-10-06.xlsx'!"&amp;$A133&amp;"_year"),INDIRECT("'strategy_Farmer Focus_2021-10-06.xlsx'!"&amp;$A133&amp;"_fert"))</f>
        <v>#REF!</v>
      </c>
      <c r="H132" s="4" t="e" cm="1">
        <f t="array" aca="1" ref="H132" ca="1">_xlfn.XLOOKUP(H$1,INDIRECT("'strategy_Farmer Focus_2021-10-06.xlsx'!"&amp;$A133&amp;"_year"),INDIRECT("'strategy_Farmer Focus_2021-10-06.xlsx'!"&amp;$A133&amp;"_fert"))</f>
        <v>#REF!</v>
      </c>
    </row>
    <row r="133" spans="1:10" x14ac:dyDescent="0.2">
      <c r="A133" s="5" t="s">
        <v>23</v>
      </c>
      <c r="B133" s="5" t="s">
        <v>15</v>
      </c>
      <c r="C133" s="5" t="e">
        <f ca="1">IF(C132=0,"no","yes")</f>
        <v>#REF!</v>
      </c>
      <c r="D133" s="5" t="e">
        <f t="shared" ref="D133" ca="1" si="186">IF(D132=0,"no","yes")</f>
        <v>#REF!</v>
      </c>
      <c r="E133" s="5" t="e">
        <f t="shared" ref="E133" ca="1" si="187">IF(E132=0,"no","yes")</f>
        <v>#REF!</v>
      </c>
      <c r="F133" s="5" t="e">
        <f t="shared" ref="F133" ca="1" si="188">IF(F132=0,"no","yes")</f>
        <v>#REF!</v>
      </c>
      <c r="G133" s="5" t="e">
        <f t="shared" ref="G133" ca="1" si="189">IF(G132=0,"no","yes")</f>
        <v>#REF!</v>
      </c>
      <c r="H133" s="5" t="e">
        <f t="shared" ref="H133" ca="1" si="190">IF(H132=0,"no","yes")</f>
        <v>#REF!</v>
      </c>
    </row>
    <row r="134" spans="1:10" x14ac:dyDescent="0.2">
      <c r="A134" s="3"/>
      <c r="B134" s="3"/>
      <c r="C134" s="3"/>
      <c r="D134" s="3"/>
      <c r="E134" s="3"/>
      <c r="F134" s="3"/>
      <c r="G134" s="3"/>
      <c r="H134" s="3"/>
    </row>
    <row r="135" spans="1:10" x14ac:dyDescent="0.2">
      <c r="A135" s="2"/>
      <c r="B135" s="2"/>
      <c r="C135" s="4" t="e" cm="1">
        <f t="array" aca="1" ref="C135" ca="1">_xlfn.XLOOKUP(C$1,INDIRECT("'strategy_Farmer Focus_2021-10-06.xlsx'!"&amp;$A136&amp;"_year"),INDIRECT("'strategy_Farmer Focus_2021-10-06.xlsx'!"&amp;$A136&amp;"_crop"))</f>
        <v>#REF!</v>
      </c>
      <c r="D135" s="4" t="e" cm="1">
        <f t="array" aca="1" ref="D135" ca="1">_xlfn.XLOOKUP(D$1,INDIRECT("'strategy_Farmer Focus_2021-10-06.xlsx'!"&amp;$A136&amp;"_year"),INDIRECT("'strategy_Farmer Focus_2021-10-06.xlsx'!"&amp;$A136&amp;"_crop"))</f>
        <v>#REF!</v>
      </c>
      <c r="E135" s="4" t="e" cm="1">
        <f t="array" aca="1" ref="E135" ca="1">_xlfn.XLOOKUP(E$1,INDIRECT("'strategy_Farmer Focus_2021-10-06.xlsx'!"&amp;$A136&amp;"_year"),INDIRECT("'strategy_Farmer Focus_2021-10-06.xlsx'!"&amp;$A136&amp;"_crop"))</f>
        <v>#REF!</v>
      </c>
      <c r="F135" s="4" t="e" cm="1">
        <f t="array" aca="1" ref="F135" ca="1">_xlfn.XLOOKUP(F$1,INDIRECT("'strategy_Farmer Focus_2021-10-06.xlsx'!"&amp;$A136&amp;"_year"),INDIRECT("'strategy_Farmer Focus_2021-10-06.xlsx'!"&amp;$A136&amp;"_crop"))</f>
        <v>#REF!</v>
      </c>
      <c r="G135" s="4" t="e" cm="1">
        <f t="array" aca="1" ref="G135" ca="1">_xlfn.XLOOKUP(G$1,INDIRECT("'strategy_Farmer Focus_2021-10-06.xlsx'!"&amp;$A136&amp;"_year"),INDIRECT("'strategy_Farmer Focus_2021-10-06.xlsx'!"&amp;$A136&amp;"_crop"))</f>
        <v>#REF!</v>
      </c>
      <c r="H135" s="4" t="e" cm="1">
        <f t="array" aca="1" ref="H135" ca="1">_xlfn.XLOOKUP(H$1,INDIRECT("'strategy_Farmer Focus_2021-10-06.xlsx'!"&amp;$A136&amp;"_year"),INDIRECT("'strategy_Farmer Focus_2021-10-06.xlsx'!"&amp;$A136&amp;"_crop"))</f>
        <v>#REF!</v>
      </c>
      <c r="J135" s="1"/>
    </row>
    <row r="136" spans="1:10" x14ac:dyDescent="0.2">
      <c r="A136" s="5" t="s">
        <v>24</v>
      </c>
      <c r="B136" s="5" t="s">
        <v>1</v>
      </c>
      <c r="C136" s="5">
        <f t="shared" ref="C136" ca="1" si="191">IF(ISNUMBER(SEARCH("wheat",C135)),"wheat",
IF(ISNUMBER(SEARCH("oats",C135)),"oats",
IF(ISNUMBER(SEARCH("barley",C135)),"barley",
IF(ISNUMBER(SEARCH("beans",C135)),"beans",
IF(ISNUMBER(SEARCH("peas",C135)),"peas",
IF(ISNUMBER(SEARCH("maize",C135)),"maize",
IF(ISNUMBER(SEARCH("linseed",C135)),"linseed",
IF(ISNUMBER(SEARCH("osr",C135)),"osr",
IF(ISNUMBER(SEARCH("beet",C135)),"sugarbeet",
IF(ISNUMBER(SEARCH("fallow",C135)),"fallow",
))))))))))</f>
        <v>0</v>
      </c>
      <c r="D136" s="5">
        <f t="shared" ref="D136" ca="1" si="192">IF(ISNUMBER(SEARCH("wheat",D135)),"wheat",
IF(ISNUMBER(SEARCH("oats",D135)),"oats",
IF(ISNUMBER(SEARCH("barley",D135)),"barley",
IF(ISNUMBER(SEARCH("beans",D135)),"beans",
IF(ISNUMBER(SEARCH("peas",D135)),"peas",
IF(ISNUMBER(SEARCH("maize",D135)),"maize",
IF(ISNUMBER(SEARCH("linseed",D135)),"linseed",
IF(ISNUMBER(SEARCH("osr",D135)),"osr",
IF(ISNUMBER(SEARCH("beet",D135)),"sugarbeet",
IF(ISNUMBER(SEARCH("fallow",D135)),"fallow",
))))))))))</f>
        <v>0</v>
      </c>
      <c r="E136" s="5">
        <f t="shared" ref="E136" ca="1" si="193">IF(ISNUMBER(SEARCH("wheat",E135)),"wheat",
IF(ISNUMBER(SEARCH("oats",E135)),"oats",
IF(ISNUMBER(SEARCH("barley",E135)),"barley",
IF(ISNUMBER(SEARCH("beans",E135)),"beans",
IF(ISNUMBER(SEARCH("peas",E135)),"peas",
IF(ISNUMBER(SEARCH("maize",E135)),"maize",
IF(ISNUMBER(SEARCH("linseed",E135)),"linseed",
IF(ISNUMBER(SEARCH("osr",E135)),"osr",
IF(ISNUMBER(SEARCH("beet",E135)),"sugarbeet",
IF(ISNUMBER(SEARCH("fallow",E135)),"fallow",
))))))))))</f>
        <v>0</v>
      </c>
      <c r="F136" s="5">
        <f t="shared" ref="F136" ca="1" si="194">IF(ISNUMBER(SEARCH("wheat",F135)),"wheat",
IF(ISNUMBER(SEARCH("oats",F135)),"oats",
IF(ISNUMBER(SEARCH("barley",F135)),"barley",
IF(ISNUMBER(SEARCH("beans",F135)),"beans",
IF(ISNUMBER(SEARCH("peas",F135)),"peas",
IF(ISNUMBER(SEARCH("maize",F135)),"maize",
IF(ISNUMBER(SEARCH("linseed",F135)),"linseed",
IF(ISNUMBER(SEARCH("osr",F135)),"osr",
IF(ISNUMBER(SEARCH("beet",F135)),"sugarbeet",
IF(ISNUMBER(SEARCH("fallow",F135)),"fallow",
))))))))))</f>
        <v>0</v>
      </c>
      <c r="G136" s="5">
        <f t="shared" ref="G136" ca="1" si="195">IF(ISNUMBER(SEARCH("wheat",G135)),"wheat",
IF(ISNUMBER(SEARCH("oats",G135)),"oats",
IF(ISNUMBER(SEARCH("barley",G135)),"barley",
IF(ISNUMBER(SEARCH("beans",G135)),"beans",
IF(ISNUMBER(SEARCH("peas",G135)),"peas",
IF(ISNUMBER(SEARCH("maize",G135)),"maize",
IF(ISNUMBER(SEARCH("linseed",G135)),"linseed",
IF(ISNUMBER(SEARCH("osr",G135)),"osr",
IF(ISNUMBER(SEARCH("beet",G135)),"sugarbeet",
IF(ISNUMBER(SEARCH("fallow",G135)),"fallow",
))))))))))</f>
        <v>0</v>
      </c>
      <c r="H136" s="5">
        <f t="shared" ref="H136" ca="1" si="196">IF(ISNUMBER(SEARCH("wheat",H135)),"wheat",
IF(ISNUMBER(SEARCH("oats",H135)),"oats",
IF(ISNUMBER(SEARCH("barley",H135)),"barley",
IF(ISNUMBER(SEARCH("beans",H135)),"beans",
IF(ISNUMBER(SEARCH("peas",H135)),"peas",
IF(ISNUMBER(SEARCH("maize",H135)),"maize",
IF(ISNUMBER(SEARCH("linseed",H135)),"linseed",
IF(ISNUMBER(SEARCH("osr",H135)),"osr",
IF(ISNUMBER(SEARCH("beet",H135)),"sugarbeet",
IF(ISNUMBER(SEARCH("fallow",H135)),"fallow",
))))))))))</f>
        <v>0</v>
      </c>
    </row>
    <row r="137" spans="1:10" x14ac:dyDescent="0.2">
      <c r="C137" s="4" t="e" cm="1">
        <f t="array" aca="1" ref="C137" ca="1">_xlfn.XLOOKUP(C$1,INDIRECT("'strategy_Farmer Focus_2021-10-06.xlsx'!"&amp;$A138&amp;"_year"),INDIRECT("'strategy_Farmer Focus_2021-10-06.xlsx'!"&amp;$A138&amp;"_drillmonth"))</f>
        <v>#REF!</v>
      </c>
      <c r="D137" s="4" t="e" cm="1">
        <f t="array" aca="1" ref="D137" ca="1">_xlfn.XLOOKUP(D$1,INDIRECT("'strategy_Farmer Focus_2021-10-06.xlsx'!"&amp;$A138&amp;"_year"),INDIRECT("'strategy_Farmer Focus_2021-10-06.xlsx'!"&amp;$A138&amp;"_drillmonth"))</f>
        <v>#REF!</v>
      </c>
      <c r="E137" s="4" t="e" cm="1">
        <f t="array" aca="1" ref="E137" ca="1">_xlfn.XLOOKUP(E$1,INDIRECT("'strategy_Farmer Focus_2021-10-06.xlsx'!"&amp;$A138&amp;"_year"),INDIRECT("'strategy_Farmer Focus_2021-10-06.xlsx'!"&amp;$A138&amp;"_drillmonth"))</f>
        <v>#REF!</v>
      </c>
      <c r="F137" s="4" t="e" cm="1">
        <f t="array" aca="1" ref="F137" ca="1">_xlfn.XLOOKUP(F$1,INDIRECT("'strategy_Farmer Focus_2021-10-06.xlsx'!"&amp;$A138&amp;"_year"),INDIRECT("'strategy_Farmer Focus_2021-10-06.xlsx'!"&amp;$A138&amp;"_drillmonth"))</f>
        <v>#REF!</v>
      </c>
      <c r="G137" s="4" t="e" cm="1">
        <f t="array" aca="1" ref="G137" ca="1">_xlfn.XLOOKUP(G$1,INDIRECT("'strategy_Farmer Focus_2021-10-06.xlsx'!"&amp;$A138&amp;"_year"),INDIRECT("'strategy_Farmer Focus_2021-10-06.xlsx'!"&amp;$A138&amp;"_drillmonth"))</f>
        <v>#REF!</v>
      </c>
      <c r="H137" s="4" t="e" cm="1">
        <f t="array" aca="1" ref="H137" ca="1">_xlfn.XLOOKUP(H$1,INDIRECT("'strategy_Farmer Focus_2021-10-06.xlsx'!"&amp;$A138&amp;"_year"),INDIRECT("'strategy_Farmer Focus_2021-10-06.xlsx'!"&amp;$A138&amp;"_drillmonth"))</f>
        <v>#REF!</v>
      </c>
    </row>
    <row r="138" spans="1:10" x14ac:dyDescent="0.2">
      <c r="A138" s="5" t="s">
        <v>24</v>
      </c>
      <c r="B138" s="5" t="s">
        <v>3</v>
      </c>
      <c r="C138" s="5" t="str">
        <f ca="1">IF(OR( ISNUMBER(SEARCH("Aug",C137)),  ISNUMBER(SEARCH("Sep",C137)),  ISNUMBER(SEARCH("Oct",C137)),  ISNUMBER(SEARCH("Nov",C137)) ), "autumn","spring")</f>
        <v>spring</v>
      </c>
      <c r="D138" s="5" t="str">
        <f t="shared" ref="D138" ca="1" si="197">IF(OR( ISNUMBER(SEARCH("Aug",D137)),  ISNUMBER(SEARCH("Sep",D137)),  ISNUMBER(SEARCH("Oct",D137)),  ISNUMBER(SEARCH("Nov",D137)) ), "autumn","spring")</f>
        <v>spring</v>
      </c>
      <c r="E138" s="5" t="str">
        <f t="shared" ref="E138" ca="1" si="198">IF(OR( ISNUMBER(SEARCH("Aug",E137)),  ISNUMBER(SEARCH("Sep",E137)),  ISNUMBER(SEARCH("Oct",E137)),  ISNUMBER(SEARCH("Nov",E137)) ), "autumn","spring")</f>
        <v>spring</v>
      </c>
      <c r="F138" s="5" t="str">
        <f t="shared" ref="F138" ca="1" si="199">IF(OR( ISNUMBER(SEARCH("Aug",F137)),  ISNUMBER(SEARCH("Sep",F137)),  ISNUMBER(SEARCH("Oct",F137)),  ISNUMBER(SEARCH("Nov",F137)) ), "autumn","spring")</f>
        <v>spring</v>
      </c>
      <c r="G138" s="5" t="str">
        <f t="shared" ref="G138" ca="1" si="200">IF(OR( ISNUMBER(SEARCH("Aug",G137)),  ISNUMBER(SEARCH("Sep",G137)),  ISNUMBER(SEARCH("Oct",G137)),  ISNUMBER(SEARCH("Nov",G137)) ), "autumn","spring")</f>
        <v>spring</v>
      </c>
      <c r="H138" s="5" t="str">
        <f t="shared" ref="H138" ca="1" si="201">IF(OR( ISNUMBER(SEARCH("Aug",H137)),  ISNUMBER(SEARCH("Sep",H137)),  ISNUMBER(SEARCH("Oct",H137)),  ISNUMBER(SEARCH("Nov",H137)) ), "autumn","spring")</f>
        <v>spring</v>
      </c>
    </row>
    <row r="139" spans="1:10" x14ac:dyDescent="0.2">
      <c r="C139" s="4" t="e" cm="1">
        <f t="array" aca="1" ref="C139" ca="1">_xlfn.XLOOKUP(C$1,INDIRECT("'strategy_Farmer Focus_2021-10-06.xlsx'!"&amp;$A140&amp;"_year"),INDIRECT("'strategy_Farmer Focus_2021-10-06.xlsx'!"&amp;$A140&amp;"_tillage"))</f>
        <v>#REF!</v>
      </c>
      <c r="D139" s="4" t="e" cm="1">
        <f t="array" aca="1" ref="D139" ca="1">_xlfn.XLOOKUP(D$1,INDIRECT("'strategy_Farmer Focus_2021-10-06.xlsx'!"&amp;$A140&amp;"_year"),INDIRECT("'strategy_Farmer Focus_2021-10-06.xlsx'!"&amp;$A140&amp;"_tillage"))</f>
        <v>#REF!</v>
      </c>
      <c r="E139" s="4" t="e" cm="1">
        <f t="array" aca="1" ref="E139" ca="1">_xlfn.XLOOKUP(E$1,INDIRECT("'strategy_Farmer Focus_2021-10-06.xlsx'!"&amp;$A140&amp;"_year"),INDIRECT("'strategy_Farmer Focus_2021-10-06.xlsx'!"&amp;$A140&amp;"_tillage"))</f>
        <v>#REF!</v>
      </c>
      <c r="F139" s="4" t="e" cm="1">
        <f t="array" aca="1" ref="F139" ca="1">_xlfn.XLOOKUP(F$1,INDIRECT("'strategy_Farmer Focus_2021-10-06.xlsx'!"&amp;$A140&amp;"_year"),INDIRECT("'strategy_Farmer Focus_2021-10-06.xlsx'!"&amp;$A140&amp;"_tillage"))</f>
        <v>#REF!</v>
      </c>
      <c r="G139" s="4" t="e" cm="1">
        <f t="array" aca="1" ref="G139" ca="1">_xlfn.XLOOKUP(G$1,INDIRECT("'strategy_Farmer Focus_2021-10-06.xlsx'!"&amp;$A140&amp;"_year"),INDIRECT("'strategy_Farmer Focus_2021-10-06.xlsx'!"&amp;$A140&amp;"_tillage"))</f>
        <v>#REF!</v>
      </c>
      <c r="H139" s="4" t="e" cm="1">
        <f t="array" aca="1" ref="H139" ca="1">_xlfn.XLOOKUP(H$1,INDIRECT("'strategy_Farmer Focus_2021-10-06.xlsx'!"&amp;$A140&amp;"_year"),INDIRECT("'strategy_Farmer Focus_2021-10-06.xlsx'!"&amp;$A140&amp;"_tillage"))</f>
        <v>#REF!</v>
      </c>
    </row>
    <row r="140" spans="1:10" x14ac:dyDescent="0.2">
      <c r="A140" s="5" t="s">
        <v>24</v>
      </c>
      <c r="B140" s="5" t="s">
        <v>4</v>
      </c>
      <c r="C140" s="5" t="str">
        <f ca="1">IF(OR(ISNUMBER(SEARCH("plough",C139)),ISNUMBER(SEARCH("mouldboard",C139))),"inversion",
IF(OR(ISNUMBER(SEARCH("subsoil",C139)),ISNUMBER(SEARCH("sub-soil",C139))),"subsoil",
IF(OR(ISNUMBER(SEARCH("disc",C139)),ISNUMBER(SEARCH("light",C139))),"light",
"none"
)))</f>
        <v>none</v>
      </c>
      <c r="D140" s="5" t="str">
        <f t="shared" ref="D140" ca="1" si="202">IF(OR(ISNUMBER(SEARCH("plough",D139)),ISNUMBER(SEARCH("mouldboard",D139))),"inversion",
IF(OR(ISNUMBER(SEARCH("subsoil",D139)),ISNUMBER(SEARCH("sub-soil",D139))),"subsoil",
IF(OR(ISNUMBER(SEARCH("disc",D139)),ISNUMBER(SEARCH("light",D139))),"light",
"none"
)))</f>
        <v>none</v>
      </c>
      <c r="E140" s="5" t="str">
        <f t="shared" ref="E140" ca="1" si="203">IF(OR(ISNUMBER(SEARCH("plough",E139)),ISNUMBER(SEARCH("mouldboard",E139))),"inversion",
IF(OR(ISNUMBER(SEARCH("subsoil",E139)),ISNUMBER(SEARCH("sub-soil",E139))),"subsoil",
IF(OR(ISNUMBER(SEARCH("disc",E139)),ISNUMBER(SEARCH("light",E139))),"light",
"none"
)))</f>
        <v>none</v>
      </c>
      <c r="F140" s="5" t="str">
        <f t="shared" ref="F140" ca="1" si="204">IF(OR(ISNUMBER(SEARCH("plough",F139)),ISNUMBER(SEARCH("mouldboard",F139))),"inversion",
IF(OR(ISNUMBER(SEARCH("subsoil",F139)),ISNUMBER(SEARCH("sub-soil",F139))),"subsoil",
IF(OR(ISNUMBER(SEARCH("disc",F139)),ISNUMBER(SEARCH("light",F139))),"light",
"none"
)))</f>
        <v>none</v>
      </c>
      <c r="G140" s="5" t="str">
        <f t="shared" ref="G140" ca="1" si="205">IF(OR(ISNUMBER(SEARCH("plough",G139)),ISNUMBER(SEARCH("mouldboard",G139))),"inversion",
IF(OR(ISNUMBER(SEARCH("subsoil",G139)),ISNUMBER(SEARCH("sub-soil",G139))),"subsoil",
IF(OR(ISNUMBER(SEARCH("disc",G139)),ISNUMBER(SEARCH("light",G139))),"light",
"none"
)))</f>
        <v>none</v>
      </c>
      <c r="H140" s="5" t="str">
        <f t="shared" ref="H140" ca="1" si="206">IF(OR(ISNUMBER(SEARCH("plough",H139)),ISNUMBER(SEARCH("mouldboard",H139))),"inversion",
IF(OR(ISNUMBER(SEARCH("subsoil",H139)),ISNUMBER(SEARCH("sub-soil",H139))),"subsoil",
IF(OR(ISNUMBER(SEARCH("disc",H139)),ISNUMBER(SEARCH("light",H139))),"light",
"none"
)))</f>
        <v>none</v>
      </c>
    </row>
    <row r="141" spans="1:10" x14ac:dyDescent="0.2">
      <c r="C141" s="4" t="e" cm="1">
        <f t="array" aca="1" ref="C141" ca="1">_xlfn.XLOOKUP(C$1,INDIRECT("'strategy_Farmer Focus_2021-10-06.xlsx'!"&amp;$A142&amp;"_year"),INDIRECT("'strategy_Farmer Focus_2021-10-06.xlsx'!"&amp;$A142&amp;"_totalgly"))</f>
        <v>#REF!</v>
      </c>
      <c r="D141" s="4" t="e" cm="1">
        <f t="array" aca="1" ref="D141" ca="1">_xlfn.XLOOKUP(D$1,INDIRECT("'strategy_Farmer Focus_2021-10-06.xlsx'!"&amp;$A142&amp;"_year"),INDIRECT("'strategy_Farmer Focus_2021-10-06.xlsx'!"&amp;$A142&amp;"_totalgly"))</f>
        <v>#REF!</v>
      </c>
      <c r="E141" s="4" t="e" cm="1">
        <f t="array" aca="1" ref="E141" ca="1">_xlfn.XLOOKUP(E$1,INDIRECT("'strategy_Farmer Focus_2021-10-06.xlsx'!"&amp;$A142&amp;"_year"),INDIRECT("'strategy_Farmer Focus_2021-10-06.xlsx'!"&amp;$A142&amp;"_totalgly"))</f>
        <v>#REF!</v>
      </c>
      <c r="F141" s="4" t="e" cm="1">
        <f t="array" aca="1" ref="F141" ca="1">_xlfn.XLOOKUP(F$1,INDIRECT("'strategy_Farmer Focus_2021-10-06.xlsx'!"&amp;$A142&amp;"_year"),INDIRECT("'strategy_Farmer Focus_2021-10-06.xlsx'!"&amp;$A142&amp;"_totalgly"))</f>
        <v>#REF!</v>
      </c>
      <c r="G141" s="4" t="e" cm="1">
        <f t="array" aca="1" ref="G141" ca="1">_xlfn.XLOOKUP(G$1,INDIRECT("'strategy_Farmer Focus_2021-10-06.xlsx'!"&amp;$A142&amp;"_year"),INDIRECT("'strategy_Farmer Focus_2021-10-06.xlsx'!"&amp;$A142&amp;"_totalgly"))</f>
        <v>#REF!</v>
      </c>
      <c r="H141" s="4" t="e" cm="1">
        <f t="array" aca="1" ref="H141" ca="1">_xlfn.XLOOKUP(H$1,INDIRECT("'strategy_Farmer Focus_2021-10-06.xlsx'!"&amp;$A142&amp;"_year"),INDIRECT("'strategy_Farmer Focus_2021-10-06.xlsx'!"&amp;$A142&amp;"_totalgly"))</f>
        <v>#REF!</v>
      </c>
    </row>
    <row r="142" spans="1:10" x14ac:dyDescent="0.2">
      <c r="A142" s="5" t="s">
        <v>24</v>
      </c>
      <c r="B142" s="5" t="s">
        <v>5</v>
      </c>
      <c r="C142" s="5" t="e">
        <f ca="1">IF(C141&gt;0, "yes","no")</f>
        <v>#REF!</v>
      </c>
      <c r="D142" s="5" t="e">
        <f t="shared" ref="D142" ca="1" si="207">IF(D141&gt;0, "yes","no")</f>
        <v>#REF!</v>
      </c>
      <c r="E142" s="5" t="e">
        <f t="shared" ref="E142" ca="1" si="208">IF(E141&gt;0, "yes","no")</f>
        <v>#REF!</v>
      </c>
      <c r="F142" s="5" t="e">
        <f t="shared" ref="F142" ca="1" si="209">IF(F141&gt;0, "yes","no")</f>
        <v>#REF!</v>
      </c>
      <c r="G142" s="5" t="e">
        <f t="shared" ref="G142" ca="1" si="210">IF(G141&gt;0, "yes","no")</f>
        <v>#REF!</v>
      </c>
      <c r="H142" s="5" t="e">
        <f t="shared" ref="H142" ca="1" si="211">IF(H141&gt;0, "yes","no")</f>
        <v>#REF!</v>
      </c>
    </row>
    <row r="143" spans="1:10" x14ac:dyDescent="0.2">
      <c r="C143" s="4" t="e" cm="1">
        <f t="array" aca="1" ref="C143" ca="1">_xlfn.XLOOKUP(C$1,INDIRECT("'strategy_Farmer Focus_2021-10-06.xlsx'!"&amp;$A144&amp;"_year"),INDIRECT("'strategy_Farmer Focus_2021-10-06.xlsx'!"&amp;$A144&amp;"_numberautumngly"))</f>
        <v>#REF!</v>
      </c>
      <c r="D143" s="4" t="e" cm="1">
        <f t="array" aca="1" ref="D143" ca="1">_xlfn.XLOOKUP(D$1,INDIRECT("'strategy_Farmer Focus_2021-10-06.xlsx'!"&amp;$A144&amp;"_year"),INDIRECT("'strategy_Farmer Focus_2021-10-06.xlsx'!"&amp;$A144&amp;"_numberautumngly"))</f>
        <v>#REF!</v>
      </c>
      <c r="E143" s="4" t="e" cm="1">
        <f t="array" aca="1" ref="E143" ca="1">_xlfn.XLOOKUP(E$1,INDIRECT("'strategy_Farmer Focus_2021-10-06.xlsx'!"&amp;$A144&amp;"_year"),INDIRECT("'strategy_Farmer Focus_2021-10-06.xlsx'!"&amp;$A144&amp;"_numberautumngly"))</f>
        <v>#REF!</v>
      </c>
      <c r="F143" s="4" t="e" cm="1">
        <f t="array" aca="1" ref="F143" ca="1">_xlfn.XLOOKUP(F$1,INDIRECT("'strategy_Farmer Focus_2021-10-06.xlsx'!"&amp;$A144&amp;"_year"),INDIRECT("'strategy_Farmer Focus_2021-10-06.xlsx'!"&amp;$A144&amp;"_numberautumngly"))</f>
        <v>#REF!</v>
      </c>
      <c r="G143" s="4" t="e" cm="1">
        <f t="array" aca="1" ref="G143" ca="1">_xlfn.XLOOKUP(G$1,INDIRECT("'strategy_Farmer Focus_2021-10-06.xlsx'!"&amp;$A144&amp;"_year"),INDIRECT("'strategy_Farmer Focus_2021-10-06.xlsx'!"&amp;$A144&amp;"_numberautumngly"))</f>
        <v>#REF!</v>
      </c>
      <c r="H143" s="4" t="e" cm="1">
        <f t="array" aca="1" ref="H143" ca="1">_xlfn.XLOOKUP(H$1,INDIRECT("'strategy_Farmer Focus_2021-10-06.xlsx'!"&amp;$A144&amp;"_year"),INDIRECT("'strategy_Farmer Focus_2021-10-06.xlsx'!"&amp;$A144&amp;"_numberautumngly"))</f>
        <v>#REF!</v>
      </c>
    </row>
    <row r="144" spans="1:10" x14ac:dyDescent="0.2">
      <c r="A144" s="5" t="s">
        <v>24</v>
      </c>
      <c r="B144" s="5" t="s">
        <v>6</v>
      </c>
      <c r="C144" s="5" t="e">
        <f ca="1">IF(C143&gt;1, "yes", "no")</f>
        <v>#REF!</v>
      </c>
      <c r="D144" s="5" t="e">
        <f t="shared" ref="D144:H144" ca="1" si="212">IF(D143&gt;1, "yes", "no")</f>
        <v>#REF!</v>
      </c>
      <c r="E144" s="5" t="e">
        <f t="shared" ca="1" si="212"/>
        <v>#REF!</v>
      </c>
      <c r="F144" s="5" t="e">
        <f t="shared" ca="1" si="212"/>
        <v>#REF!</v>
      </c>
      <c r="G144" s="5" t="e">
        <f t="shared" ca="1" si="212"/>
        <v>#REF!</v>
      </c>
      <c r="H144" s="5" t="e">
        <f t="shared" ca="1" si="212"/>
        <v>#REF!</v>
      </c>
    </row>
    <row r="145" spans="1:10" x14ac:dyDescent="0.2">
      <c r="A145" s="5" t="s">
        <v>24</v>
      </c>
      <c r="B145" s="5" t="s">
        <v>7</v>
      </c>
      <c r="C145" s="5" t="e">
        <f ca="1">IF(C143&gt;2, "yes", "no")</f>
        <v>#REF!</v>
      </c>
      <c r="D145" s="5" t="e">
        <f t="shared" ref="D145:H145" ca="1" si="213">IF(D143&gt;2, "yes", "no")</f>
        <v>#REF!</v>
      </c>
      <c r="E145" s="5" t="e">
        <f t="shared" ca="1" si="213"/>
        <v>#REF!</v>
      </c>
      <c r="F145" s="5" t="e">
        <f t="shared" ca="1" si="213"/>
        <v>#REF!</v>
      </c>
      <c r="G145" s="5" t="e">
        <f t="shared" ca="1" si="213"/>
        <v>#REF!</v>
      </c>
      <c r="H145" s="5" t="e">
        <f t="shared" ca="1" si="213"/>
        <v>#REF!</v>
      </c>
    </row>
    <row r="146" spans="1:10" x14ac:dyDescent="0.2">
      <c r="A146" s="5" t="s">
        <v>24</v>
      </c>
      <c r="B146" s="5" t="s">
        <v>8</v>
      </c>
      <c r="C146" s="5" t="e">
        <f ca="1">IF(C143&gt;3, "yes", "no")</f>
        <v>#REF!</v>
      </c>
      <c r="D146" s="5" t="e">
        <f t="shared" ref="D146:H146" ca="1" si="214">IF(D143&gt;3, "yes", "no")</f>
        <v>#REF!</v>
      </c>
      <c r="E146" s="5" t="e">
        <f t="shared" ca="1" si="214"/>
        <v>#REF!</v>
      </c>
      <c r="F146" s="5" t="e">
        <f t="shared" ca="1" si="214"/>
        <v>#REF!</v>
      </c>
      <c r="G146" s="5" t="e">
        <f t="shared" ca="1" si="214"/>
        <v>#REF!</v>
      </c>
      <c r="H146" s="5" t="e">
        <f t="shared" ca="1" si="214"/>
        <v>#REF!</v>
      </c>
    </row>
    <row r="147" spans="1:10" x14ac:dyDescent="0.2">
      <c r="C147" s="4" t="e" cm="1">
        <f t="array" aca="1" ref="C147" ca="1">_xlfn.XLOOKUP(C$1,INDIRECT("'strategy_Farmer Focus_2021-10-06.xlsx'!"&amp;$A148&amp;"_year"),INDIRECT("'strategy_Farmer Focus_2021-10-06.xlsx'!"&amp;$A148&amp;"_totalBGherb"))</f>
        <v>#REF!</v>
      </c>
      <c r="D147" s="4" t="e" cm="1">
        <f t="array" aca="1" ref="D147" ca="1">_xlfn.XLOOKUP(D$1,INDIRECT("'strategy_Farmer Focus_2021-10-06.xlsx'!"&amp;$A148&amp;"_year"),INDIRECT("'strategy_Farmer Focus_2021-10-06.xlsx'!"&amp;$A148&amp;"_totalBGherb"))</f>
        <v>#REF!</v>
      </c>
      <c r="E147" s="4" t="e" cm="1">
        <f t="array" aca="1" ref="E147" ca="1">_xlfn.XLOOKUP(E$1,INDIRECT("'strategy_Farmer Focus_2021-10-06.xlsx'!"&amp;$A148&amp;"_year"),INDIRECT("'strategy_Farmer Focus_2021-10-06.xlsx'!"&amp;$A148&amp;"_totalBGherb"))</f>
        <v>#REF!</v>
      </c>
      <c r="F147" s="4" t="e" cm="1">
        <f t="array" aca="1" ref="F147" ca="1">_xlfn.XLOOKUP(F$1,INDIRECT("'strategy_Farmer Focus_2021-10-06.xlsx'!"&amp;$A148&amp;"_year"),INDIRECT("'strategy_Farmer Focus_2021-10-06.xlsx'!"&amp;$A148&amp;"_totalBGherb"))</f>
        <v>#REF!</v>
      </c>
      <c r="G147" s="4" t="e" cm="1">
        <f t="array" aca="1" ref="G147" ca="1">_xlfn.XLOOKUP(G$1,INDIRECT("'strategy_Farmer Focus_2021-10-06.xlsx'!"&amp;$A148&amp;"_year"),INDIRECT("'strategy_Farmer Focus_2021-10-06.xlsx'!"&amp;$A148&amp;"_totalBGherb"))</f>
        <v>#REF!</v>
      </c>
      <c r="H147" s="4" t="e" cm="1">
        <f t="array" aca="1" ref="H147" ca="1">_xlfn.XLOOKUP(H$1,INDIRECT("'strategy_Farmer Focus_2021-10-06.xlsx'!"&amp;$A148&amp;"_year"),INDIRECT("'strategy_Farmer Focus_2021-10-06.xlsx'!"&amp;$A148&amp;"_totalBGherb"))</f>
        <v>#REF!</v>
      </c>
    </row>
    <row r="148" spans="1:10" x14ac:dyDescent="0.2">
      <c r="A148" s="5" t="s">
        <v>24</v>
      </c>
      <c r="B148" s="5" t="s">
        <v>9</v>
      </c>
      <c r="C148" s="6" t="e">
        <f ca="1">IF(C147&gt;0, "yes","no")</f>
        <v>#REF!</v>
      </c>
      <c r="D148" s="6" t="e">
        <f t="shared" ref="D148" ca="1" si="215">IF(D147&gt;0, "yes","no")</f>
        <v>#REF!</v>
      </c>
      <c r="E148" s="6" t="e">
        <f t="shared" ref="E148" ca="1" si="216">IF(E147&gt;0, "yes","no")</f>
        <v>#REF!</v>
      </c>
      <c r="F148" s="6" t="e">
        <f t="shared" ref="F148" ca="1" si="217">IF(F147&gt;0, "yes","no")</f>
        <v>#REF!</v>
      </c>
      <c r="G148" s="6" t="e">
        <f t="shared" ref="G148" ca="1" si="218">IF(G147&gt;0, "yes","no")</f>
        <v>#REF!</v>
      </c>
      <c r="H148" s="6" t="e">
        <f t="shared" ref="H148" ca="1" si="219">IF(H147&gt;0, "yes","no")</f>
        <v>#REF!</v>
      </c>
    </row>
    <row r="149" spans="1:10" x14ac:dyDescent="0.2">
      <c r="A149" s="5" t="s">
        <v>24</v>
      </c>
      <c r="B149" s="5" t="s">
        <v>10</v>
      </c>
      <c r="C149" s="6" t="e">
        <f ca="1">IF(C147&gt;1, "yes","no")</f>
        <v>#REF!</v>
      </c>
      <c r="D149" s="6" t="e">
        <f t="shared" ref="D149:H149" ca="1" si="220">IF(D147&gt;1, "yes","no")</f>
        <v>#REF!</v>
      </c>
      <c r="E149" s="6" t="e">
        <f t="shared" ca="1" si="220"/>
        <v>#REF!</v>
      </c>
      <c r="F149" s="6" t="e">
        <f t="shared" ca="1" si="220"/>
        <v>#REF!</v>
      </c>
      <c r="G149" s="6" t="e">
        <f t="shared" ca="1" si="220"/>
        <v>#REF!</v>
      </c>
      <c r="H149" s="6" t="e">
        <f t="shared" ca="1" si="220"/>
        <v>#REF!</v>
      </c>
    </row>
    <row r="150" spans="1:10" x14ac:dyDescent="0.2">
      <c r="A150" s="5" t="s">
        <v>24</v>
      </c>
      <c r="B150" s="5" t="s">
        <v>11</v>
      </c>
      <c r="C150" s="6" t="s">
        <v>16</v>
      </c>
      <c r="D150" s="6"/>
      <c r="E150" s="6"/>
      <c r="F150" s="6"/>
      <c r="G150" s="6"/>
      <c r="H150" s="6"/>
    </row>
    <row r="151" spans="1:10" x14ac:dyDescent="0.2">
      <c r="A151" s="5" t="s">
        <v>24</v>
      </c>
      <c r="B151" s="5" t="s">
        <v>12</v>
      </c>
      <c r="C151" s="6" t="s">
        <v>17</v>
      </c>
      <c r="D151" s="6"/>
      <c r="E151" s="6"/>
      <c r="F151" s="6"/>
      <c r="G151" s="6"/>
      <c r="H151" s="6"/>
    </row>
    <row r="152" spans="1:10" x14ac:dyDescent="0.2">
      <c r="A152" s="5" t="s">
        <v>24</v>
      </c>
      <c r="B152" s="5" t="s">
        <v>13</v>
      </c>
      <c r="C152" s="6" t="s">
        <v>17</v>
      </c>
      <c r="D152" s="6"/>
      <c r="E152" s="6"/>
      <c r="F152" s="6"/>
      <c r="G152" s="6"/>
      <c r="H152" s="6"/>
    </row>
    <row r="153" spans="1:10" x14ac:dyDescent="0.2">
      <c r="A153" s="5" t="s">
        <v>24</v>
      </c>
      <c r="B153" s="5" t="s">
        <v>14</v>
      </c>
      <c r="C153" s="5" t="str">
        <f ca="1">IF(OR(C136="fallow",C136="ley"),"no","yes")</f>
        <v>yes</v>
      </c>
      <c r="D153" s="5" t="str">
        <f t="shared" ref="D153:H153" ca="1" si="221">IF(OR(D136="fallow",D136="ley"),"no","yes")</f>
        <v>yes</v>
      </c>
      <c r="E153" s="5" t="str">
        <f t="shared" ca="1" si="221"/>
        <v>yes</v>
      </c>
      <c r="F153" s="5" t="str">
        <f t="shared" ca="1" si="221"/>
        <v>yes</v>
      </c>
      <c r="G153" s="5" t="str">
        <f t="shared" ca="1" si="221"/>
        <v>yes</v>
      </c>
      <c r="H153" s="5" t="str">
        <f t="shared" ca="1" si="221"/>
        <v>yes</v>
      </c>
    </row>
    <row r="154" spans="1:10" x14ac:dyDescent="0.2">
      <c r="C154" s="4" t="e" cm="1">
        <f t="array" aca="1" ref="C154" ca="1">_xlfn.XLOOKUP(C$1,INDIRECT("'strategy_Farmer Focus_2021-10-06.xlsx'!"&amp;$A155&amp;"_year"),INDIRECT("'strategy_Farmer Focus_2021-10-06.xlsx'!"&amp;$A155&amp;"_fert"))</f>
        <v>#REF!</v>
      </c>
      <c r="D154" s="4" t="e" cm="1">
        <f t="array" aca="1" ref="D154" ca="1">_xlfn.XLOOKUP(D$1,INDIRECT("'strategy_Farmer Focus_2021-10-06.xlsx'!"&amp;$A155&amp;"_year"),INDIRECT("'strategy_Farmer Focus_2021-10-06.xlsx'!"&amp;$A155&amp;"_fert"))</f>
        <v>#REF!</v>
      </c>
      <c r="E154" s="4" t="e" cm="1">
        <f t="array" aca="1" ref="E154" ca="1">_xlfn.XLOOKUP(E$1,INDIRECT("'strategy_Farmer Focus_2021-10-06.xlsx'!"&amp;$A155&amp;"_year"),INDIRECT("'strategy_Farmer Focus_2021-10-06.xlsx'!"&amp;$A155&amp;"_fert"))</f>
        <v>#REF!</v>
      </c>
      <c r="F154" s="4" t="e" cm="1">
        <f t="array" aca="1" ref="F154" ca="1">_xlfn.XLOOKUP(F$1,INDIRECT("'strategy_Farmer Focus_2021-10-06.xlsx'!"&amp;$A155&amp;"_year"),INDIRECT("'strategy_Farmer Focus_2021-10-06.xlsx'!"&amp;$A155&amp;"_fert"))</f>
        <v>#REF!</v>
      </c>
      <c r="G154" s="4" t="e" cm="1">
        <f t="array" aca="1" ref="G154" ca="1">_xlfn.XLOOKUP(G$1,INDIRECT("'strategy_Farmer Focus_2021-10-06.xlsx'!"&amp;$A155&amp;"_year"),INDIRECT("'strategy_Farmer Focus_2021-10-06.xlsx'!"&amp;$A155&amp;"_fert"))</f>
        <v>#REF!</v>
      </c>
      <c r="H154" s="4" t="e" cm="1">
        <f t="array" aca="1" ref="H154" ca="1">_xlfn.XLOOKUP(H$1,INDIRECT("'strategy_Farmer Focus_2021-10-06.xlsx'!"&amp;$A155&amp;"_year"),INDIRECT("'strategy_Farmer Focus_2021-10-06.xlsx'!"&amp;$A155&amp;"_fert"))</f>
        <v>#REF!</v>
      </c>
    </row>
    <row r="155" spans="1:10" x14ac:dyDescent="0.2">
      <c r="A155" s="5" t="s">
        <v>24</v>
      </c>
      <c r="B155" s="5" t="s">
        <v>15</v>
      </c>
      <c r="C155" s="5" t="e">
        <f ca="1">IF(C154=0,"no","yes")</f>
        <v>#REF!</v>
      </c>
      <c r="D155" s="5" t="e">
        <f t="shared" ref="D155" ca="1" si="222">IF(D154=0,"no","yes")</f>
        <v>#REF!</v>
      </c>
      <c r="E155" s="5" t="e">
        <f t="shared" ref="E155" ca="1" si="223">IF(E154=0,"no","yes")</f>
        <v>#REF!</v>
      </c>
      <c r="F155" s="5" t="e">
        <f t="shared" ref="F155" ca="1" si="224">IF(F154=0,"no","yes")</f>
        <v>#REF!</v>
      </c>
      <c r="G155" s="5" t="e">
        <f t="shared" ref="G155" ca="1" si="225">IF(G154=0,"no","yes")</f>
        <v>#REF!</v>
      </c>
      <c r="H155" s="5" t="e">
        <f t="shared" ref="H155" ca="1" si="226">IF(H154=0,"no","yes")</f>
        <v>#REF!</v>
      </c>
    </row>
    <row r="156" spans="1:10" x14ac:dyDescent="0.2">
      <c r="A156" s="3"/>
      <c r="B156" s="3"/>
      <c r="C156" s="3"/>
      <c r="D156" s="3"/>
      <c r="E156" s="3"/>
      <c r="F156" s="3"/>
      <c r="G156" s="3"/>
      <c r="H156" s="3"/>
    </row>
    <row r="157" spans="1:10" x14ac:dyDescent="0.2">
      <c r="A157" s="2"/>
      <c r="B157" s="2"/>
      <c r="C157" s="4" t="e" cm="1">
        <f t="array" aca="1" ref="C157" ca="1">_xlfn.XLOOKUP(C$1,INDIRECT("'strategy_Farmer Focus_2021-10-06.xlsx'!"&amp;$A158&amp;"_year"),INDIRECT("'strategy_Farmer Focus_2021-10-06.xlsx'!"&amp;$A158&amp;"_crop"))</f>
        <v>#REF!</v>
      </c>
      <c r="D157" s="4" t="e" cm="1">
        <f t="array" aca="1" ref="D157" ca="1">_xlfn.XLOOKUP(D$1,INDIRECT("'strategy_Farmer Focus_2021-10-06.xlsx'!"&amp;$A158&amp;"_year"),INDIRECT("'strategy_Farmer Focus_2021-10-06.xlsx'!"&amp;$A158&amp;"_crop"))</f>
        <v>#REF!</v>
      </c>
      <c r="E157" s="4" t="e" cm="1">
        <f t="array" aca="1" ref="E157" ca="1">_xlfn.XLOOKUP(E$1,INDIRECT("'strategy_Farmer Focus_2021-10-06.xlsx'!"&amp;$A158&amp;"_year"),INDIRECT("'strategy_Farmer Focus_2021-10-06.xlsx'!"&amp;$A158&amp;"_crop"))</f>
        <v>#REF!</v>
      </c>
      <c r="F157" s="4" t="e" cm="1">
        <f t="array" aca="1" ref="F157" ca="1">_xlfn.XLOOKUP(F$1,INDIRECT("'strategy_Farmer Focus_2021-10-06.xlsx'!"&amp;$A158&amp;"_year"),INDIRECT("'strategy_Farmer Focus_2021-10-06.xlsx'!"&amp;$A158&amp;"_crop"))</f>
        <v>#REF!</v>
      </c>
      <c r="G157" s="4" t="e" cm="1">
        <f t="array" aca="1" ref="G157" ca="1">_xlfn.XLOOKUP(G$1,INDIRECT("'strategy_Farmer Focus_2021-10-06.xlsx'!"&amp;$A158&amp;"_year"),INDIRECT("'strategy_Farmer Focus_2021-10-06.xlsx'!"&amp;$A158&amp;"_crop"))</f>
        <v>#REF!</v>
      </c>
      <c r="H157" s="4" t="e" cm="1">
        <f t="array" aca="1" ref="H157" ca="1">_xlfn.XLOOKUP(H$1,INDIRECT("'strategy_Farmer Focus_2021-10-06.xlsx'!"&amp;$A158&amp;"_year"),INDIRECT("'strategy_Farmer Focus_2021-10-06.xlsx'!"&amp;$A158&amp;"_crop"))</f>
        <v>#REF!</v>
      </c>
      <c r="J157" s="1"/>
    </row>
    <row r="158" spans="1:10" x14ac:dyDescent="0.2">
      <c r="A158" s="5" t="s">
        <v>25</v>
      </c>
      <c r="B158" s="5" t="s">
        <v>1</v>
      </c>
      <c r="C158" s="5">
        <f t="shared" ref="C158" ca="1" si="227">IF(ISNUMBER(SEARCH("wheat",C157)),"wheat",
IF(ISNUMBER(SEARCH("oats",C157)),"oats",
IF(ISNUMBER(SEARCH("barley",C157)),"barley",
IF(ISNUMBER(SEARCH("beans",C157)),"beans",
IF(ISNUMBER(SEARCH("peas",C157)),"peas",
IF(ISNUMBER(SEARCH("maize",C157)),"maize",
IF(ISNUMBER(SEARCH("linseed",C157)),"linseed",
IF(ISNUMBER(SEARCH("osr",C157)),"osr",
IF(ISNUMBER(SEARCH("beet",C157)),"sugarbeet",
IF(ISNUMBER(SEARCH("fallow",C157)),"fallow",
))))))))))</f>
        <v>0</v>
      </c>
      <c r="D158" s="5">
        <f t="shared" ref="D158" ca="1" si="228">IF(ISNUMBER(SEARCH("wheat",D157)),"wheat",
IF(ISNUMBER(SEARCH("oats",D157)),"oats",
IF(ISNUMBER(SEARCH("barley",D157)),"barley",
IF(ISNUMBER(SEARCH("beans",D157)),"beans",
IF(ISNUMBER(SEARCH("peas",D157)),"peas",
IF(ISNUMBER(SEARCH("maize",D157)),"maize",
IF(ISNUMBER(SEARCH("linseed",D157)),"linseed",
IF(ISNUMBER(SEARCH("osr",D157)),"osr",
IF(ISNUMBER(SEARCH("beet",D157)),"sugarbeet",
IF(ISNUMBER(SEARCH("fallow",D157)),"fallow",
))))))))))</f>
        <v>0</v>
      </c>
      <c r="E158" s="5">
        <f t="shared" ref="E158" ca="1" si="229">IF(ISNUMBER(SEARCH("wheat",E157)),"wheat",
IF(ISNUMBER(SEARCH("oats",E157)),"oats",
IF(ISNUMBER(SEARCH("barley",E157)),"barley",
IF(ISNUMBER(SEARCH("beans",E157)),"beans",
IF(ISNUMBER(SEARCH("peas",E157)),"peas",
IF(ISNUMBER(SEARCH("maize",E157)),"maize",
IF(ISNUMBER(SEARCH("linseed",E157)),"linseed",
IF(ISNUMBER(SEARCH("osr",E157)),"osr",
IF(ISNUMBER(SEARCH("beet",E157)),"sugarbeet",
IF(ISNUMBER(SEARCH("fallow",E157)),"fallow",
))))))))))</f>
        <v>0</v>
      </c>
      <c r="F158" s="5">
        <f t="shared" ref="F158" ca="1" si="230">IF(ISNUMBER(SEARCH("wheat",F157)),"wheat",
IF(ISNUMBER(SEARCH("oats",F157)),"oats",
IF(ISNUMBER(SEARCH("barley",F157)),"barley",
IF(ISNUMBER(SEARCH("beans",F157)),"beans",
IF(ISNUMBER(SEARCH("peas",F157)),"peas",
IF(ISNUMBER(SEARCH("maize",F157)),"maize",
IF(ISNUMBER(SEARCH("linseed",F157)),"linseed",
IF(ISNUMBER(SEARCH("osr",F157)),"osr",
IF(ISNUMBER(SEARCH("beet",F157)),"sugarbeet",
IF(ISNUMBER(SEARCH("fallow",F157)),"fallow",
))))))))))</f>
        <v>0</v>
      </c>
      <c r="G158" s="5">
        <f t="shared" ref="G158" ca="1" si="231">IF(ISNUMBER(SEARCH("wheat",G157)),"wheat",
IF(ISNUMBER(SEARCH("oats",G157)),"oats",
IF(ISNUMBER(SEARCH("barley",G157)),"barley",
IF(ISNUMBER(SEARCH("beans",G157)),"beans",
IF(ISNUMBER(SEARCH("peas",G157)),"peas",
IF(ISNUMBER(SEARCH("maize",G157)),"maize",
IF(ISNUMBER(SEARCH("linseed",G157)),"linseed",
IF(ISNUMBER(SEARCH("osr",G157)),"osr",
IF(ISNUMBER(SEARCH("beet",G157)),"sugarbeet",
IF(ISNUMBER(SEARCH("fallow",G157)),"fallow",
))))))))))</f>
        <v>0</v>
      </c>
      <c r="H158" s="5">
        <f t="shared" ref="H158" ca="1" si="232">IF(ISNUMBER(SEARCH("wheat",H157)),"wheat",
IF(ISNUMBER(SEARCH("oats",H157)),"oats",
IF(ISNUMBER(SEARCH("barley",H157)),"barley",
IF(ISNUMBER(SEARCH("beans",H157)),"beans",
IF(ISNUMBER(SEARCH("peas",H157)),"peas",
IF(ISNUMBER(SEARCH("maize",H157)),"maize",
IF(ISNUMBER(SEARCH("linseed",H157)),"linseed",
IF(ISNUMBER(SEARCH("osr",H157)),"osr",
IF(ISNUMBER(SEARCH("beet",H157)),"sugarbeet",
IF(ISNUMBER(SEARCH("fallow",H157)),"fallow",
))))))))))</f>
        <v>0</v>
      </c>
    </row>
    <row r="159" spans="1:10" x14ac:dyDescent="0.2">
      <c r="C159" s="4" t="e" cm="1">
        <f t="array" aca="1" ref="C159" ca="1">_xlfn.XLOOKUP(C$1,INDIRECT("'strategy_Farmer Focus_2021-10-06.xlsx'!"&amp;$A160&amp;"_year"),INDIRECT("'strategy_Farmer Focus_2021-10-06.xlsx'!"&amp;$A160&amp;"_drillmonth"))</f>
        <v>#REF!</v>
      </c>
      <c r="D159" s="4" t="e" cm="1">
        <f t="array" aca="1" ref="D159" ca="1">_xlfn.XLOOKUP(D$1,INDIRECT("'strategy_Farmer Focus_2021-10-06.xlsx'!"&amp;$A160&amp;"_year"),INDIRECT("'strategy_Farmer Focus_2021-10-06.xlsx'!"&amp;$A160&amp;"_drillmonth"))</f>
        <v>#REF!</v>
      </c>
      <c r="E159" s="4" t="e" cm="1">
        <f t="array" aca="1" ref="E159" ca="1">_xlfn.XLOOKUP(E$1,INDIRECT("'strategy_Farmer Focus_2021-10-06.xlsx'!"&amp;$A160&amp;"_year"),INDIRECT("'strategy_Farmer Focus_2021-10-06.xlsx'!"&amp;$A160&amp;"_drillmonth"))</f>
        <v>#REF!</v>
      </c>
      <c r="F159" s="4" t="e" cm="1">
        <f t="array" aca="1" ref="F159" ca="1">_xlfn.XLOOKUP(F$1,INDIRECT("'strategy_Farmer Focus_2021-10-06.xlsx'!"&amp;$A160&amp;"_year"),INDIRECT("'strategy_Farmer Focus_2021-10-06.xlsx'!"&amp;$A160&amp;"_drillmonth"))</f>
        <v>#REF!</v>
      </c>
      <c r="G159" s="4" t="e" cm="1">
        <f t="array" aca="1" ref="G159" ca="1">_xlfn.XLOOKUP(G$1,INDIRECT("'strategy_Farmer Focus_2021-10-06.xlsx'!"&amp;$A160&amp;"_year"),INDIRECT("'strategy_Farmer Focus_2021-10-06.xlsx'!"&amp;$A160&amp;"_drillmonth"))</f>
        <v>#REF!</v>
      </c>
      <c r="H159" s="4" t="e" cm="1">
        <f t="array" aca="1" ref="H159" ca="1">_xlfn.XLOOKUP(H$1,INDIRECT("'strategy_Farmer Focus_2021-10-06.xlsx'!"&amp;$A160&amp;"_year"),INDIRECT("'strategy_Farmer Focus_2021-10-06.xlsx'!"&amp;$A160&amp;"_drillmonth"))</f>
        <v>#REF!</v>
      </c>
    </row>
    <row r="160" spans="1:10" x14ac:dyDescent="0.2">
      <c r="A160" s="5" t="s">
        <v>25</v>
      </c>
      <c r="B160" s="5" t="s">
        <v>3</v>
      </c>
      <c r="C160" s="5" t="str">
        <f ca="1">IF(OR( ISNUMBER(SEARCH("Aug",C159)),  ISNUMBER(SEARCH("Sep",C159)),  ISNUMBER(SEARCH("Oct",C159)),  ISNUMBER(SEARCH("Nov",C159)) ), "autumn","spring")</f>
        <v>spring</v>
      </c>
      <c r="D160" s="5" t="str">
        <f t="shared" ref="D160" ca="1" si="233">IF(OR( ISNUMBER(SEARCH("Aug",D159)),  ISNUMBER(SEARCH("Sep",D159)),  ISNUMBER(SEARCH("Oct",D159)),  ISNUMBER(SEARCH("Nov",D159)) ), "autumn","spring")</f>
        <v>spring</v>
      </c>
      <c r="E160" s="5" t="str">
        <f t="shared" ref="E160" ca="1" si="234">IF(OR( ISNUMBER(SEARCH("Aug",E159)),  ISNUMBER(SEARCH("Sep",E159)),  ISNUMBER(SEARCH("Oct",E159)),  ISNUMBER(SEARCH("Nov",E159)) ), "autumn","spring")</f>
        <v>spring</v>
      </c>
      <c r="F160" s="5" t="str">
        <f t="shared" ref="F160" ca="1" si="235">IF(OR( ISNUMBER(SEARCH("Aug",F159)),  ISNUMBER(SEARCH("Sep",F159)),  ISNUMBER(SEARCH("Oct",F159)),  ISNUMBER(SEARCH("Nov",F159)) ), "autumn","spring")</f>
        <v>spring</v>
      </c>
      <c r="G160" s="5" t="str">
        <f t="shared" ref="G160" ca="1" si="236">IF(OR( ISNUMBER(SEARCH("Aug",G159)),  ISNUMBER(SEARCH("Sep",G159)),  ISNUMBER(SEARCH("Oct",G159)),  ISNUMBER(SEARCH("Nov",G159)) ), "autumn","spring")</f>
        <v>spring</v>
      </c>
      <c r="H160" s="5" t="str">
        <f t="shared" ref="H160" ca="1" si="237">IF(OR( ISNUMBER(SEARCH("Aug",H159)),  ISNUMBER(SEARCH("Sep",H159)),  ISNUMBER(SEARCH("Oct",H159)),  ISNUMBER(SEARCH("Nov",H159)) ), "autumn","spring")</f>
        <v>spring</v>
      </c>
    </row>
    <row r="161" spans="1:8" x14ac:dyDescent="0.2">
      <c r="C161" s="4" t="e" cm="1">
        <f t="array" aca="1" ref="C161" ca="1">_xlfn.XLOOKUP(C$1,INDIRECT("'strategy_Farmer Focus_2021-10-06.xlsx'!"&amp;$A162&amp;"_year"),INDIRECT("'strategy_Farmer Focus_2021-10-06.xlsx'!"&amp;$A162&amp;"_tillage"))</f>
        <v>#REF!</v>
      </c>
      <c r="D161" s="4" t="e" cm="1">
        <f t="array" aca="1" ref="D161" ca="1">_xlfn.XLOOKUP(D$1,INDIRECT("'strategy_Farmer Focus_2021-10-06.xlsx'!"&amp;$A162&amp;"_year"),INDIRECT("'strategy_Farmer Focus_2021-10-06.xlsx'!"&amp;$A162&amp;"_tillage"))</f>
        <v>#REF!</v>
      </c>
      <c r="E161" s="4" t="e" cm="1">
        <f t="array" aca="1" ref="E161" ca="1">_xlfn.XLOOKUP(E$1,INDIRECT("'strategy_Farmer Focus_2021-10-06.xlsx'!"&amp;$A162&amp;"_year"),INDIRECT("'strategy_Farmer Focus_2021-10-06.xlsx'!"&amp;$A162&amp;"_tillage"))</f>
        <v>#REF!</v>
      </c>
      <c r="F161" s="4" t="e" cm="1">
        <f t="array" aca="1" ref="F161" ca="1">_xlfn.XLOOKUP(F$1,INDIRECT("'strategy_Farmer Focus_2021-10-06.xlsx'!"&amp;$A162&amp;"_year"),INDIRECT("'strategy_Farmer Focus_2021-10-06.xlsx'!"&amp;$A162&amp;"_tillage"))</f>
        <v>#REF!</v>
      </c>
      <c r="G161" s="4" t="e" cm="1">
        <f t="array" aca="1" ref="G161" ca="1">_xlfn.XLOOKUP(G$1,INDIRECT("'strategy_Farmer Focus_2021-10-06.xlsx'!"&amp;$A162&amp;"_year"),INDIRECT("'strategy_Farmer Focus_2021-10-06.xlsx'!"&amp;$A162&amp;"_tillage"))</f>
        <v>#REF!</v>
      </c>
      <c r="H161" s="4" t="e" cm="1">
        <f t="array" aca="1" ref="H161" ca="1">_xlfn.XLOOKUP(H$1,INDIRECT("'strategy_Farmer Focus_2021-10-06.xlsx'!"&amp;$A162&amp;"_year"),INDIRECT("'strategy_Farmer Focus_2021-10-06.xlsx'!"&amp;$A162&amp;"_tillage"))</f>
        <v>#REF!</v>
      </c>
    </row>
    <row r="162" spans="1:8" x14ac:dyDescent="0.2">
      <c r="A162" s="5" t="s">
        <v>25</v>
      </c>
      <c r="B162" s="5" t="s">
        <v>4</v>
      </c>
      <c r="C162" s="5" t="str">
        <f ca="1">IF(OR(ISNUMBER(SEARCH("plough",C161)),ISNUMBER(SEARCH("mouldboard",C161))),"inversion",
IF(OR(ISNUMBER(SEARCH("subsoil",C161)),ISNUMBER(SEARCH("sub-soil",C161))),"subsoil",
IF(OR(ISNUMBER(SEARCH("disc",C161)),ISNUMBER(SEARCH("light",C161))),"light",
"none"
)))</f>
        <v>none</v>
      </c>
      <c r="D162" s="5" t="str">
        <f t="shared" ref="D162" ca="1" si="238">IF(OR(ISNUMBER(SEARCH("plough",D161)),ISNUMBER(SEARCH("mouldboard",D161))),"inversion",
IF(OR(ISNUMBER(SEARCH("subsoil",D161)),ISNUMBER(SEARCH("sub-soil",D161))),"subsoil",
IF(OR(ISNUMBER(SEARCH("disc",D161)),ISNUMBER(SEARCH("light",D161))),"light",
"none"
)))</f>
        <v>none</v>
      </c>
      <c r="E162" s="5" t="str">
        <f t="shared" ref="E162" ca="1" si="239">IF(OR(ISNUMBER(SEARCH("plough",E161)),ISNUMBER(SEARCH("mouldboard",E161))),"inversion",
IF(OR(ISNUMBER(SEARCH("subsoil",E161)),ISNUMBER(SEARCH("sub-soil",E161))),"subsoil",
IF(OR(ISNUMBER(SEARCH("disc",E161)),ISNUMBER(SEARCH("light",E161))),"light",
"none"
)))</f>
        <v>none</v>
      </c>
      <c r="F162" s="5" t="str">
        <f t="shared" ref="F162" ca="1" si="240">IF(OR(ISNUMBER(SEARCH("plough",F161)),ISNUMBER(SEARCH("mouldboard",F161))),"inversion",
IF(OR(ISNUMBER(SEARCH("subsoil",F161)),ISNUMBER(SEARCH("sub-soil",F161))),"subsoil",
IF(OR(ISNUMBER(SEARCH("disc",F161)),ISNUMBER(SEARCH("light",F161))),"light",
"none"
)))</f>
        <v>none</v>
      </c>
      <c r="G162" s="5" t="str">
        <f t="shared" ref="G162" ca="1" si="241">IF(OR(ISNUMBER(SEARCH("plough",G161)),ISNUMBER(SEARCH("mouldboard",G161))),"inversion",
IF(OR(ISNUMBER(SEARCH("subsoil",G161)),ISNUMBER(SEARCH("sub-soil",G161))),"subsoil",
IF(OR(ISNUMBER(SEARCH("disc",G161)),ISNUMBER(SEARCH("light",G161))),"light",
"none"
)))</f>
        <v>none</v>
      </c>
      <c r="H162" s="5" t="str">
        <f t="shared" ref="H162" ca="1" si="242">IF(OR(ISNUMBER(SEARCH("plough",H161)),ISNUMBER(SEARCH("mouldboard",H161))),"inversion",
IF(OR(ISNUMBER(SEARCH("subsoil",H161)),ISNUMBER(SEARCH("sub-soil",H161))),"subsoil",
IF(OR(ISNUMBER(SEARCH("disc",H161)),ISNUMBER(SEARCH("light",H161))),"light",
"none"
)))</f>
        <v>none</v>
      </c>
    </row>
    <row r="163" spans="1:8" x14ac:dyDescent="0.2">
      <c r="C163" s="4" t="e" cm="1">
        <f t="array" aca="1" ref="C163" ca="1">_xlfn.XLOOKUP(C$1,INDIRECT("'strategy_Farmer Focus_2021-10-06.xlsx'!"&amp;$A164&amp;"_year"),INDIRECT("'strategy_Farmer Focus_2021-10-06.xlsx'!"&amp;$A164&amp;"_totalgly"))</f>
        <v>#REF!</v>
      </c>
      <c r="D163" s="4" t="e" cm="1">
        <f t="array" aca="1" ref="D163" ca="1">_xlfn.XLOOKUP(D$1,INDIRECT("'strategy_Farmer Focus_2021-10-06.xlsx'!"&amp;$A164&amp;"_year"),INDIRECT("'strategy_Farmer Focus_2021-10-06.xlsx'!"&amp;$A164&amp;"_totalgly"))</f>
        <v>#REF!</v>
      </c>
      <c r="E163" s="4" t="e" cm="1">
        <f t="array" aca="1" ref="E163" ca="1">_xlfn.XLOOKUP(E$1,INDIRECT("'strategy_Farmer Focus_2021-10-06.xlsx'!"&amp;$A164&amp;"_year"),INDIRECT("'strategy_Farmer Focus_2021-10-06.xlsx'!"&amp;$A164&amp;"_totalgly"))</f>
        <v>#REF!</v>
      </c>
      <c r="F163" s="4" t="e" cm="1">
        <f t="array" aca="1" ref="F163" ca="1">_xlfn.XLOOKUP(F$1,INDIRECT("'strategy_Farmer Focus_2021-10-06.xlsx'!"&amp;$A164&amp;"_year"),INDIRECT("'strategy_Farmer Focus_2021-10-06.xlsx'!"&amp;$A164&amp;"_totalgly"))</f>
        <v>#REF!</v>
      </c>
      <c r="G163" s="4" t="e" cm="1">
        <f t="array" aca="1" ref="G163" ca="1">_xlfn.XLOOKUP(G$1,INDIRECT("'strategy_Farmer Focus_2021-10-06.xlsx'!"&amp;$A164&amp;"_year"),INDIRECT("'strategy_Farmer Focus_2021-10-06.xlsx'!"&amp;$A164&amp;"_totalgly"))</f>
        <v>#REF!</v>
      </c>
      <c r="H163" s="4" t="e" cm="1">
        <f t="array" aca="1" ref="H163" ca="1">_xlfn.XLOOKUP(H$1,INDIRECT("'strategy_Farmer Focus_2021-10-06.xlsx'!"&amp;$A164&amp;"_year"),INDIRECT("'strategy_Farmer Focus_2021-10-06.xlsx'!"&amp;$A164&amp;"_totalgly"))</f>
        <v>#REF!</v>
      </c>
    </row>
    <row r="164" spans="1:8" x14ac:dyDescent="0.2">
      <c r="A164" s="5" t="s">
        <v>25</v>
      </c>
      <c r="B164" s="5" t="s">
        <v>5</v>
      </c>
      <c r="C164" s="5" t="e">
        <f ca="1">IF(C163&gt;0, "yes","no")</f>
        <v>#REF!</v>
      </c>
      <c r="D164" s="5" t="e">
        <f t="shared" ref="D164" ca="1" si="243">IF(D163&gt;0, "yes","no")</f>
        <v>#REF!</v>
      </c>
      <c r="E164" s="5" t="e">
        <f t="shared" ref="E164" ca="1" si="244">IF(E163&gt;0, "yes","no")</f>
        <v>#REF!</v>
      </c>
      <c r="F164" s="5" t="e">
        <f t="shared" ref="F164" ca="1" si="245">IF(F163&gt;0, "yes","no")</f>
        <v>#REF!</v>
      </c>
      <c r="G164" s="5" t="e">
        <f t="shared" ref="G164" ca="1" si="246">IF(G163&gt;0, "yes","no")</f>
        <v>#REF!</v>
      </c>
      <c r="H164" s="5" t="e">
        <f t="shared" ref="H164" ca="1" si="247">IF(H163&gt;0, "yes","no")</f>
        <v>#REF!</v>
      </c>
    </row>
    <row r="165" spans="1:8" x14ac:dyDescent="0.2">
      <c r="C165" s="4" t="e" cm="1">
        <f t="array" aca="1" ref="C165" ca="1">_xlfn.XLOOKUP(C$1,INDIRECT("'strategy_Farmer Focus_2021-10-06.xlsx'!"&amp;$A166&amp;"_year"),INDIRECT("'strategy_Farmer Focus_2021-10-06.xlsx'!"&amp;$A166&amp;"_numberautumngly"))</f>
        <v>#REF!</v>
      </c>
      <c r="D165" s="4" t="e" cm="1">
        <f t="array" aca="1" ref="D165" ca="1">_xlfn.XLOOKUP(D$1,INDIRECT("'strategy_Farmer Focus_2021-10-06.xlsx'!"&amp;$A166&amp;"_year"),INDIRECT("'strategy_Farmer Focus_2021-10-06.xlsx'!"&amp;$A166&amp;"_numberautumngly"))</f>
        <v>#REF!</v>
      </c>
      <c r="E165" s="4" t="e" cm="1">
        <f t="array" aca="1" ref="E165" ca="1">_xlfn.XLOOKUP(E$1,INDIRECT("'strategy_Farmer Focus_2021-10-06.xlsx'!"&amp;$A166&amp;"_year"),INDIRECT("'strategy_Farmer Focus_2021-10-06.xlsx'!"&amp;$A166&amp;"_numberautumngly"))</f>
        <v>#REF!</v>
      </c>
      <c r="F165" s="4" t="e" cm="1">
        <f t="array" aca="1" ref="F165" ca="1">_xlfn.XLOOKUP(F$1,INDIRECT("'strategy_Farmer Focus_2021-10-06.xlsx'!"&amp;$A166&amp;"_year"),INDIRECT("'strategy_Farmer Focus_2021-10-06.xlsx'!"&amp;$A166&amp;"_numberautumngly"))</f>
        <v>#REF!</v>
      </c>
      <c r="G165" s="4" t="e" cm="1">
        <f t="array" aca="1" ref="G165" ca="1">_xlfn.XLOOKUP(G$1,INDIRECT("'strategy_Farmer Focus_2021-10-06.xlsx'!"&amp;$A166&amp;"_year"),INDIRECT("'strategy_Farmer Focus_2021-10-06.xlsx'!"&amp;$A166&amp;"_numberautumngly"))</f>
        <v>#REF!</v>
      </c>
      <c r="H165" s="4" t="e" cm="1">
        <f t="array" aca="1" ref="H165" ca="1">_xlfn.XLOOKUP(H$1,INDIRECT("'strategy_Farmer Focus_2021-10-06.xlsx'!"&amp;$A166&amp;"_year"),INDIRECT("'strategy_Farmer Focus_2021-10-06.xlsx'!"&amp;$A166&amp;"_numberautumngly"))</f>
        <v>#REF!</v>
      </c>
    </row>
    <row r="166" spans="1:8" x14ac:dyDescent="0.2">
      <c r="A166" s="5" t="s">
        <v>25</v>
      </c>
      <c r="B166" s="5" t="s">
        <v>6</v>
      </c>
      <c r="C166" s="5" t="e">
        <f ca="1">IF(C165&gt;1, "yes", "no")</f>
        <v>#REF!</v>
      </c>
      <c r="D166" s="5" t="e">
        <f t="shared" ref="D166:H166" ca="1" si="248">IF(D165&gt;1, "yes", "no")</f>
        <v>#REF!</v>
      </c>
      <c r="E166" s="5" t="e">
        <f t="shared" ca="1" si="248"/>
        <v>#REF!</v>
      </c>
      <c r="F166" s="5" t="e">
        <f t="shared" ca="1" si="248"/>
        <v>#REF!</v>
      </c>
      <c r="G166" s="5" t="e">
        <f t="shared" ca="1" si="248"/>
        <v>#REF!</v>
      </c>
      <c r="H166" s="5" t="e">
        <f t="shared" ca="1" si="248"/>
        <v>#REF!</v>
      </c>
    </row>
    <row r="167" spans="1:8" x14ac:dyDescent="0.2">
      <c r="A167" s="5" t="s">
        <v>25</v>
      </c>
      <c r="B167" s="5" t="s">
        <v>7</v>
      </c>
      <c r="C167" s="5" t="e">
        <f ca="1">IF(C165&gt;2, "yes", "no")</f>
        <v>#REF!</v>
      </c>
      <c r="D167" s="5" t="e">
        <f t="shared" ref="D167:H167" ca="1" si="249">IF(D165&gt;2, "yes", "no")</f>
        <v>#REF!</v>
      </c>
      <c r="E167" s="5" t="e">
        <f t="shared" ca="1" si="249"/>
        <v>#REF!</v>
      </c>
      <c r="F167" s="5" t="e">
        <f t="shared" ca="1" si="249"/>
        <v>#REF!</v>
      </c>
      <c r="G167" s="5" t="e">
        <f t="shared" ca="1" si="249"/>
        <v>#REF!</v>
      </c>
      <c r="H167" s="5" t="e">
        <f t="shared" ca="1" si="249"/>
        <v>#REF!</v>
      </c>
    </row>
    <row r="168" spans="1:8" x14ac:dyDescent="0.2">
      <c r="A168" s="5" t="s">
        <v>25</v>
      </c>
      <c r="B168" s="5" t="s">
        <v>8</v>
      </c>
      <c r="C168" s="5" t="e">
        <f ca="1">IF(C165&gt;3, "yes", "no")</f>
        <v>#REF!</v>
      </c>
      <c r="D168" s="5" t="e">
        <f t="shared" ref="D168:H168" ca="1" si="250">IF(D165&gt;3, "yes", "no")</f>
        <v>#REF!</v>
      </c>
      <c r="E168" s="5" t="e">
        <f t="shared" ca="1" si="250"/>
        <v>#REF!</v>
      </c>
      <c r="F168" s="5" t="e">
        <f t="shared" ca="1" si="250"/>
        <v>#REF!</v>
      </c>
      <c r="G168" s="5" t="e">
        <f t="shared" ca="1" si="250"/>
        <v>#REF!</v>
      </c>
      <c r="H168" s="5" t="e">
        <f t="shared" ca="1" si="250"/>
        <v>#REF!</v>
      </c>
    </row>
    <row r="169" spans="1:8" x14ac:dyDescent="0.2">
      <c r="C169" s="4" t="e" cm="1">
        <f t="array" aca="1" ref="C169" ca="1">_xlfn.XLOOKUP(C$1,INDIRECT("'strategy_Farmer Focus_2021-10-06.xlsx'!"&amp;$A170&amp;"_year"),INDIRECT("'strategy_Farmer Focus_2021-10-06.xlsx'!"&amp;$A170&amp;"_totalBGherb"))</f>
        <v>#REF!</v>
      </c>
      <c r="D169" s="4" t="e" cm="1">
        <f t="array" aca="1" ref="D169" ca="1">_xlfn.XLOOKUP(D$1,INDIRECT("'strategy_Farmer Focus_2021-10-06.xlsx'!"&amp;$A170&amp;"_year"),INDIRECT("'strategy_Farmer Focus_2021-10-06.xlsx'!"&amp;$A170&amp;"_totalBGherb"))</f>
        <v>#REF!</v>
      </c>
      <c r="E169" s="4" t="e" cm="1">
        <f t="array" aca="1" ref="E169" ca="1">_xlfn.XLOOKUP(E$1,INDIRECT("'strategy_Farmer Focus_2021-10-06.xlsx'!"&amp;$A170&amp;"_year"),INDIRECT("'strategy_Farmer Focus_2021-10-06.xlsx'!"&amp;$A170&amp;"_totalBGherb"))</f>
        <v>#REF!</v>
      </c>
      <c r="F169" s="4" t="e" cm="1">
        <f t="array" aca="1" ref="F169" ca="1">_xlfn.XLOOKUP(F$1,INDIRECT("'strategy_Farmer Focus_2021-10-06.xlsx'!"&amp;$A170&amp;"_year"),INDIRECT("'strategy_Farmer Focus_2021-10-06.xlsx'!"&amp;$A170&amp;"_totalBGherb"))</f>
        <v>#REF!</v>
      </c>
      <c r="G169" s="4" t="e" cm="1">
        <f t="array" aca="1" ref="G169" ca="1">_xlfn.XLOOKUP(G$1,INDIRECT("'strategy_Farmer Focus_2021-10-06.xlsx'!"&amp;$A170&amp;"_year"),INDIRECT("'strategy_Farmer Focus_2021-10-06.xlsx'!"&amp;$A170&amp;"_totalBGherb"))</f>
        <v>#REF!</v>
      </c>
      <c r="H169" s="4" t="e" cm="1">
        <f t="array" aca="1" ref="H169" ca="1">_xlfn.XLOOKUP(H$1,INDIRECT("'strategy_Farmer Focus_2021-10-06.xlsx'!"&amp;$A170&amp;"_year"),INDIRECT("'strategy_Farmer Focus_2021-10-06.xlsx'!"&amp;$A170&amp;"_totalBGherb"))</f>
        <v>#REF!</v>
      </c>
    </row>
    <row r="170" spans="1:8" x14ac:dyDescent="0.2">
      <c r="A170" s="5" t="s">
        <v>25</v>
      </c>
      <c r="B170" s="5" t="s">
        <v>9</v>
      </c>
      <c r="C170" s="6" t="e">
        <f ca="1">IF(C169&gt;0, "yes","no")</f>
        <v>#REF!</v>
      </c>
      <c r="D170" s="6" t="e">
        <f t="shared" ref="D170" ca="1" si="251">IF(D169&gt;0, "yes","no")</f>
        <v>#REF!</v>
      </c>
      <c r="E170" s="6" t="e">
        <f t="shared" ref="E170" ca="1" si="252">IF(E169&gt;0, "yes","no")</f>
        <v>#REF!</v>
      </c>
      <c r="F170" s="6" t="e">
        <f t="shared" ref="F170" ca="1" si="253">IF(F169&gt;0, "yes","no")</f>
        <v>#REF!</v>
      </c>
      <c r="G170" s="6" t="e">
        <f t="shared" ref="G170" ca="1" si="254">IF(G169&gt;0, "yes","no")</f>
        <v>#REF!</v>
      </c>
      <c r="H170" s="6" t="e">
        <f t="shared" ref="H170" ca="1" si="255">IF(H169&gt;0, "yes","no")</f>
        <v>#REF!</v>
      </c>
    </row>
    <row r="171" spans="1:8" x14ac:dyDescent="0.2">
      <c r="A171" s="5" t="s">
        <v>25</v>
      </c>
      <c r="B171" s="5" t="s">
        <v>10</v>
      </c>
      <c r="C171" s="6" t="e">
        <f ca="1">IF(C169&gt;1, "yes","no")</f>
        <v>#REF!</v>
      </c>
      <c r="D171" s="6" t="e">
        <f t="shared" ref="D171:H171" ca="1" si="256">IF(D169&gt;1, "yes","no")</f>
        <v>#REF!</v>
      </c>
      <c r="E171" s="6" t="e">
        <f t="shared" ca="1" si="256"/>
        <v>#REF!</v>
      </c>
      <c r="F171" s="6" t="e">
        <f t="shared" ca="1" si="256"/>
        <v>#REF!</v>
      </c>
      <c r="G171" s="6" t="e">
        <f t="shared" ca="1" si="256"/>
        <v>#REF!</v>
      </c>
      <c r="H171" s="6" t="e">
        <f t="shared" ca="1" si="256"/>
        <v>#REF!</v>
      </c>
    </row>
    <row r="172" spans="1:8" x14ac:dyDescent="0.2">
      <c r="A172" s="5" t="s">
        <v>25</v>
      </c>
      <c r="B172" s="5" t="s">
        <v>11</v>
      </c>
      <c r="C172" s="6" t="s">
        <v>16</v>
      </c>
      <c r="D172" s="6"/>
      <c r="E172" s="6"/>
      <c r="F172" s="6"/>
      <c r="G172" s="6"/>
      <c r="H172" s="6"/>
    </row>
    <row r="173" spans="1:8" x14ac:dyDescent="0.2">
      <c r="A173" s="5" t="s">
        <v>25</v>
      </c>
      <c r="B173" s="5" t="s">
        <v>12</v>
      </c>
      <c r="C173" s="6" t="s">
        <v>17</v>
      </c>
      <c r="D173" s="6"/>
      <c r="E173" s="6"/>
      <c r="F173" s="6"/>
      <c r="G173" s="6"/>
      <c r="H173" s="6"/>
    </row>
    <row r="174" spans="1:8" x14ac:dyDescent="0.2">
      <c r="A174" s="5" t="s">
        <v>25</v>
      </c>
      <c r="B174" s="5" t="s">
        <v>13</v>
      </c>
      <c r="C174" s="6" t="s">
        <v>17</v>
      </c>
      <c r="D174" s="6"/>
      <c r="E174" s="6"/>
      <c r="F174" s="6"/>
      <c r="G174" s="6"/>
      <c r="H174" s="6"/>
    </row>
    <row r="175" spans="1:8" x14ac:dyDescent="0.2">
      <c r="A175" s="5" t="s">
        <v>25</v>
      </c>
      <c r="B175" s="5" t="s">
        <v>14</v>
      </c>
      <c r="C175" s="5" t="str">
        <f ca="1">IF(OR(C158="fallow",C158="ley"),"no","yes")</f>
        <v>yes</v>
      </c>
      <c r="D175" s="5" t="str">
        <f t="shared" ref="D175:H175" ca="1" si="257">IF(OR(D158="fallow",D158="ley"),"no","yes")</f>
        <v>yes</v>
      </c>
      <c r="E175" s="5" t="str">
        <f t="shared" ca="1" si="257"/>
        <v>yes</v>
      </c>
      <c r="F175" s="5" t="str">
        <f t="shared" ca="1" si="257"/>
        <v>yes</v>
      </c>
      <c r="G175" s="5" t="str">
        <f t="shared" ca="1" si="257"/>
        <v>yes</v>
      </c>
      <c r="H175" s="5" t="str">
        <f t="shared" ca="1" si="257"/>
        <v>yes</v>
      </c>
    </row>
    <row r="176" spans="1:8" x14ac:dyDescent="0.2">
      <c r="C176" s="4" t="e" cm="1">
        <f t="array" aca="1" ref="C176" ca="1">_xlfn.XLOOKUP(C$1,INDIRECT("'strategy_Farmer Focus_2021-10-06.xlsx'!"&amp;$A177&amp;"_year"),INDIRECT("'strategy_Farmer Focus_2021-10-06.xlsx'!"&amp;$A177&amp;"_fert"))</f>
        <v>#REF!</v>
      </c>
      <c r="D176" s="4" t="e" cm="1">
        <f t="array" aca="1" ref="D176" ca="1">_xlfn.XLOOKUP(D$1,INDIRECT("'strategy_Farmer Focus_2021-10-06.xlsx'!"&amp;$A177&amp;"_year"),INDIRECT("'strategy_Farmer Focus_2021-10-06.xlsx'!"&amp;$A177&amp;"_fert"))</f>
        <v>#REF!</v>
      </c>
      <c r="E176" s="4" t="e" cm="1">
        <f t="array" aca="1" ref="E176" ca="1">_xlfn.XLOOKUP(E$1,INDIRECT("'strategy_Farmer Focus_2021-10-06.xlsx'!"&amp;$A177&amp;"_year"),INDIRECT("'strategy_Farmer Focus_2021-10-06.xlsx'!"&amp;$A177&amp;"_fert"))</f>
        <v>#REF!</v>
      </c>
      <c r="F176" s="4" t="e" cm="1">
        <f t="array" aca="1" ref="F176" ca="1">_xlfn.XLOOKUP(F$1,INDIRECT("'strategy_Farmer Focus_2021-10-06.xlsx'!"&amp;$A177&amp;"_year"),INDIRECT("'strategy_Farmer Focus_2021-10-06.xlsx'!"&amp;$A177&amp;"_fert"))</f>
        <v>#REF!</v>
      </c>
      <c r="G176" s="4" t="e" cm="1">
        <f t="array" aca="1" ref="G176" ca="1">_xlfn.XLOOKUP(G$1,INDIRECT("'strategy_Farmer Focus_2021-10-06.xlsx'!"&amp;$A177&amp;"_year"),INDIRECT("'strategy_Farmer Focus_2021-10-06.xlsx'!"&amp;$A177&amp;"_fert"))</f>
        <v>#REF!</v>
      </c>
      <c r="H176" s="4" t="e" cm="1">
        <f t="array" aca="1" ref="H176" ca="1">_xlfn.XLOOKUP(H$1,INDIRECT("'strategy_Farmer Focus_2021-10-06.xlsx'!"&amp;$A177&amp;"_year"),INDIRECT("'strategy_Farmer Focus_2021-10-06.xlsx'!"&amp;$A177&amp;"_fert"))</f>
        <v>#REF!</v>
      </c>
    </row>
    <row r="177" spans="1:10" x14ac:dyDescent="0.2">
      <c r="A177" s="5" t="s">
        <v>25</v>
      </c>
      <c r="B177" s="5" t="s">
        <v>15</v>
      </c>
      <c r="C177" s="5" t="e">
        <f ca="1">IF(C176=0,"no","yes")</f>
        <v>#REF!</v>
      </c>
      <c r="D177" s="5" t="e">
        <f t="shared" ref="D177" ca="1" si="258">IF(D176=0,"no","yes")</f>
        <v>#REF!</v>
      </c>
      <c r="E177" s="5" t="e">
        <f t="shared" ref="E177" ca="1" si="259">IF(E176=0,"no","yes")</f>
        <v>#REF!</v>
      </c>
      <c r="F177" s="5" t="e">
        <f t="shared" ref="F177" ca="1" si="260">IF(F176=0,"no","yes")</f>
        <v>#REF!</v>
      </c>
      <c r="G177" s="5" t="e">
        <f t="shared" ref="G177" ca="1" si="261">IF(G176=0,"no","yes")</f>
        <v>#REF!</v>
      </c>
      <c r="H177" s="5" t="e">
        <f t="shared" ref="H177" ca="1" si="262">IF(H176=0,"no","yes")</f>
        <v>#REF!</v>
      </c>
    </row>
    <row r="178" spans="1:10" x14ac:dyDescent="0.2">
      <c r="A178" s="3"/>
      <c r="B178" s="3"/>
      <c r="C178" s="3"/>
      <c r="D178" s="3"/>
      <c r="E178" s="3"/>
      <c r="F178" s="3"/>
      <c r="G178" s="3"/>
      <c r="H178" s="3"/>
    </row>
    <row r="179" spans="1:10" x14ac:dyDescent="0.2">
      <c r="A179" s="2"/>
      <c r="B179" s="2"/>
      <c r="C179" s="4" t="e" cm="1">
        <f t="array" aca="1" ref="C179" ca="1">_xlfn.XLOOKUP(C$1,INDIRECT("'strategy_Farmer Focus_2021-10-06.xlsx'!"&amp;$A180&amp;"_year"),INDIRECT("'strategy_Farmer Focus_2021-10-06.xlsx'!"&amp;$A180&amp;"_crop"))</f>
        <v>#REF!</v>
      </c>
      <c r="D179" s="4" t="e" cm="1">
        <f t="array" aca="1" ref="D179" ca="1">_xlfn.XLOOKUP(D$1,INDIRECT("'strategy_Farmer Focus_2021-10-06.xlsx'!"&amp;$A180&amp;"_year"),INDIRECT("'strategy_Farmer Focus_2021-10-06.xlsx'!"&amp;$A180&amp;"_crop"))</f>
        <v>#REF!</v>
      </c>
      <c r="E179" s="4" t="e" cm="1">
        <f t="array" aca="1" ref="E179" ca="1">_xlfn.XLOOKUP(E$1,INDIRECT("'strategy_Farmer Focus_2021-10-06.xlsx'!"&amp;$A180&amp;"_year"),INDIRECT("'strategy_Farmer Focus_2021-10-06.xlsx'!"&amp;$A180&amp;"_crop"))</f>
        <v>#REF!</v>
      </c>
      <c r="F179" s="4" t="e" cm="1">
        <f t="array" aca="1" ref="F179" ca="1">_xlfn.XLOOKUP(F$1,INDIRECT("'strategy_Farmer Focus_2021-10-06.xlsx'!"&amp;$A180&amp;"_year"),INDIRECT("'strategy_Farmer Focus_2021-10-06.xlsx'!"&amp;$A180&amp;"_crop"))</f>
        <v>#REF!</v>
      </c>
      <c r="G179" s="4" t="e" cm="1">
        <f t="array" aca="1" ref="G179" ca="1">_xlfn.XLOOKUP(G$1,INDIRECT("'strategy_Farmer Focus_2021-10-06.xlsx'!"&amp;$A180&amp;"_year"),INDIRECT("'strategy_Farmer Focus_2021-10-06.xlsx'!"&amp;$A180&amp;"_crop"))</f>
        <v>#REF!</v>
      </c>
      <c r="H179" s="4" t="e" cm="1">
        <f t="array" aca="1" ref="H179" ca="1">_xlfn.XLOOKUP(H$1,INDIRECT("'strategy_Farmer Focus_2021-10-06.xlsx'!"&amp;$A180&amp;"_year"),INDIRECT("'strategy_Farmer Focus_2021-10-06.xlsx'!"&amp;$A180&amp;"_crop"))</f>
        <v>#REF!</v>
      </c>
      <c r="J179" s="1"/>
    </row>
    <row r="180" spans="1:10" x14ac:dyDescent="0.2">
      <c r="A180" s="5" t="s">
        <v>26</v>
      </c>
      <c r="B180" s="5" t="s">
        <v>1</v>
      </c>
      <c r="C180" s="5">
        <f t="shared" ref="C180" ca="1" si="263">IF(ISNUMBER(SEARCH("wheat",C179)),"wheat",
IF(ISNUMBER(SEARCH("oats",C179)),"oats",
IF(ISNUMBER(SEARCH("barley",C179)),"barley",
IF(ISNUMBER(SEARCH("beans",C179)),"beans",
IF(ISNUMBER(SEARCH("peas",C179)),"peas",
IF(ISNUMBER(SEARCH("maize",C179)),"maize",
IF(ISNUMBER(SEARCH("linseed",C179)),"linseed",
IF(ISNUMBER(SEARCH("osr",C179)),"osr",
IF(ISNUMBER(SEARCH("beet",C179)),"sugarbeet",
IF(ISNUMBER(SEARCH("fallow",C179)),"fallow",
))))))))))</f>
        <v>0</v>
      </c>
      <c r="D180" s="5">
        <f t="shared" ref="D180" ca="1" si="264">IF(ISNUMBER(SEARCH("wheat",D179)),"wheat",
IF(ISNUMBER(SEARCH("oats",D179)),"oats",
IF(ISNUMBER(SEARCH("barley",D179)),"barley",
IF(ISNUMBER(SEARCH("beans",D179)),"beans",
IF(ISNUMBER(SEARCH("peas",D179)),"peas",
IF(ISNUMBER(SEARCH("maize",D179)),"maize",
IF(ISNUMBER(SEARCH("linseed",D179)),"linseed",
IF(ISNUMBER(SEARCH("osr",D179)),"osr",
IF(ISNUMBER(SEARCH("beet",D179)),"sugarbeet",
IF(ISNUMBER(SEARCH("fallow",D179)),"fallow",
))))))))))</f>
        <v>0</v>
      </c>
      <c r="E180" s="5">
        <f t="shared" ref="E180" ca="1" si="265">IF(ISNUMBER(SEARCH("wheat",E179)),"wheat",
IF(ISNUMBER(SEARCH("oats",E179)),"oats",
IF(ISNUMBER(SEARCH("barley",E179)),"barley",
IF(ISNUMBER(SEARCH("beans",E179)),"beans",
IF(ISNUMBER(SEARCH("peas",E179)),"peas",
IF(ISNUMBER(SEARCH("maize",E179)),"maize",
IF(ISNUMBER(SEARCH("linseed",E179)),"linseed",
IF(ISNUMBER(SEARCH("osr",E179)),"osr",
IF(ISNUMBER(SEARCH("beet",E179)),"sugarbeet",
IF(ISNUMBER(SEARCH("fallow",E179)),"fallow",
))))))))))</f>
        <v>0</v>
      </c>
      <c r="F180" s="5">
        <f t="shared" ref="F180" ca="1" si="266">IF(ISNUMBER(SEARCH("wheat",F179)),"wheat",
IF(ISNUMBER(SEARCH("oats",F179)),"oats",
IF(ISNUMBER(SEARCH("barley",F179)),"barley",
IF(ISNUMBER(SEARCH("beans",F179)),"beans",
IF(ISNUMBER(SEARCH("peas",F179)),"peas",
IF(ISNUMBER(SEARCH("maize",F179)),"maize",
IF(ISNUMBER(SEARCH("linseed",F179)),"linseed",
IF(ISNUMBER(SEARCH("osr",F179)),"osr",
IF(ISNUMBER(SEARCH("beet",F179)),"sugarbeet",
IF(ISNUMBER(SEARCH("fallow",F179)),"fallow",
))))))))))</f>
        <v>0</v>
      </c>
      <c r="G180" s="5">
        <f t="shared" ref="G180" ca="1" si="267">IF(ISNUMBER(SEARCH("wheat",G179)),"wheat",
IF(ISNUMBER(SEARCH("oats",G179)),"oats",
IF(ISNUMBER(SEARCH("barley",G179)),"barley",
IF(ISNUMBER(SEARCH("beans",G179)),"beans",
IF(ISNUMBER(SEARCH("peas",G179)),"peas",
IF(ISNUMBER(SEARCH("maize",G179)),"maize",
IF(ISNUMBER(SEARCH("linseed",G179)),"linseed",
IF(ISNUMBER(SEARCH("osr",G179)),"osr",
IF(ISNUMBER(SEARCH("beet",G179)),"sugarbeet",
IF(ISNUMBER(SEARCH("fallow",G179)),"fallow",
))))))))))</f>
        <v>0</v>
      </c>
      <c r="H180" s="5">
        <f t="shared" ref="H180" ca="1" si="268">IF(ISNUMBER(SEARCH("wheat",H179)),"wheat",
IF(ISNUMBER(SEARCH("oats",H179)),"oats",
IF(ISNUMBER(SEARCH("barley",H179)),"barley",
IF(ISNUMBER(SEARCH("beans",H179)),"beans",
IF(ISNUMBER(SEARCH("peas",H179)),"peas",
IF(ISNUMBER(SEARCH("maize",H179)),"maize",
IF(ISNUMBER(SEARCH("linseed",H179)),"linseed",
IF(ISNUMBER(SEARCH("osr",H179)),"osr",
IF(ISNUMBER(SEARCH("beet",H179)),"sugarbeet",
IF(ISNUMBER(SEARCH("fallow",H179)),"fallow",
))))))))))</f>
        <v>0</v>
      </c>
    </row>
    <row r="181" spans="1:10" x14ac:dyDescent="0.2">
      <c r="C181" s="4" t="e" cm="1">
        <f t="array" aca="1" ref="C181" ca="1">_xlfn.XLOOKUP(C$1,INDIRECT("'strategy_Farmer Focus_2021-10-06.xlsx'!"&amp;$A182&amp;"_year"),INDIRECT("'strategy_Farmer Focus_2021-10-06.xlsx'!"&amp;$A182&amp;"_drillmonth"))</f>
        <v>#REF!</v>
      </c>
      <c r="D181" s="4" t="e" cm="1">
        <f t="array" aca="1" ref="D181" ca="1">_xlfn.XLOOKUP(D$1,INDIRECT("'strategy_Farmer Focus_2021-10-06.xlsx'!"&amp;$A182&amp;"_year"),INDIRECT("'strategy_Farmer Focus_2021-10-06.xlsx'!"&amp;$A182&amp;"_drillmonth"))</f>
        <v>#REF!</v>
      </c>
      <c r="E181" s="4" t="e" cm="1">
        <f t="array" aca="1" ref="E181" ca="1">_xlfn.XLOOKUP(E$1,INDIRECT("'strategy_Farmer Focus_2021-10-06.xlsx'!"&amp;$A182&amp;"_year"),INDIRECT("'strategy_Farmer Focus_2021-10-06.xlsx'!"&amp;$A182&amp;"_drillmonth"))</f>
        <v>#REF!</v>
      </c>
      <c r="F181" s="4" t="e" cm="1">
        <f t="array" aca="1" ref="F181" ca="1">_xlfn.XLOOKUP(F$1,INDIRECT("'strategy_Farmer Focus_2021-10-06.xlsx'!"&amp;$A182&amp;"_year"),INDIRECT("'strategy_Farmer Focus_2021-10-06.xlsx'!"&amp;$A182&amp;"_drillmonth"))</f>
        <v>#REF!</v>
      </c>
      <c r="G181" s="4" t="e" cm="1">
        <f t="array" aca="1" ref="G181" ca="1">_xlfn.XLOOKUP(G$1,INDIRECT("'strategy_Farmer Focus_2021-10-06.xlsx'!"&amp;$A182&amp;"_year"),INDIRECT("'strategy_Farmer Focus_2021-10-06.xlsx'!"&amp;$A182&amp;"_drillmonth"))</f>
        <v>#REF!</v>
      </c>
      <c r="H181" s="4" t="e" cm="1">
        <f t="array" aca="1" ref="H181" ca="1">_xlfn.XLOOKUP(H$1,INDIRECT("'strategy_Farmer Focus_2021-10-06.xlsx'!"&amp;$A182&amp;"_year"),INDIRECT("'strategy_Farmer Focus_2021-10-06.xlsx'!"&amp;$A182&amp;"_drillmonth"))</f>
        <v>#REF!</v>
      </c>
    </row>
    <row r="182" spans="1:10" x14ac:dyDescent="0.2">
      <c r="A182" s="5" t="s">
        <v>26</v>
      </c>
      <c r="B182" s="5" t="s">
        <v>3</v>
      </c>
      <c r="C182" s="5" t="str">
        <f ca="1">IF(OR( ISNUMBER(SEARCH("Aug",C181)),  ISNUMBER(SEARCH("Sep",C181)),  ISNUMBER(SEARCH("Oct",C181)),  ISNUMBER(SEARCH("Nov",C181)) ), "autumn","spring")</f>
        <v>spring</v>
      </c>
      <c r="D182" s="5" t="str">
        <f t="shared" ref="D182" ca="1" si="269">IF(OR( ISNUMBER(SEARCH("Aug",D181)),  ISNUMBER(SEARCH("Sep",D181)),  ISNUMBER(SEARCH("Oct",D181)),  ISNUMBER(SEARCH("Nov",D181)) ), "autumn","spring")</f>
        <v>spring</v>
      </c>
      <c r="E182" s="5" t="str">
        <f t="shared" ref="E182" ca="1" si="270">IF(OR( ISNUMBER(SEARCH("Aug",E181)),  ISNUMBER(SEARCH("Sep",E181)),  ISNUMBER(SEARCH("Oct",E181)),  ISNUMBER(SEARCH("Nov",E181)) ), "autumn","spring")</f>
        <v>spring</v>
      </c>
      <c r="F182" s="5" t="str">
        <f t="shared" ref="F182" ca="1" si="271">IF(OR( ISNUMBER(SEARCH("Aug",F181)),  ISNUMBER(SEARCH("Sep",F181)),  ISNUMBER(SEARCH("Oct",F181)),  ISNUMBER(SEARCH("Nov",F181)) ), "autumn","spring")</f>
        <v>spring</v>
      </c>
      <c r="G182" s="5" t="str">
        <f t="shared" ref="G182" ca="1" si="272">IF(OR( ISNUMBER(SEARCH("Aug",G181)),  ISNUMBER(SEARCH("Sep",G181)),  ISNUMBER(SEARCH("Oct",G181)),  ISNUMBER(SEARCH("Nov",G181)) ), "autumn","spring")</f>
        <v>spring</v>
      </c>
      <c r="H182" s="5" t="str">
        <f t="shared" ref="H182" ca="1" si="273">IF(OR( ISNUMBER(SEARCH("Aug",H181)),  ISNUMBER(SEARCH("Sep",H181)),  ISNUMBER(SEARCH("Oct",H181)),  ISNUMBER(SEARCH("Nov",H181)) ), "autumn","spring")</f>
        <v>spring</v>
      </c>
    </row>
    <row r="183" spans="1:10" x14ac:dyDescent="0.2">
      <c r="C183" s="4" t="e" cm="1">
        <f t="array" aca="1" ref="C183" ca="1">_xlfn.XLOOKUP(C$1,INDIRECT("'strategy_Farmer Focus_2021-10-06.xlsx'!"&amp;$A184&amp;"_year"),INDIRECT("'strategy_Farmer Focus_2021-10-06.xlsx'!"&amp;$A184&amp;"_tillage"))</f>
        <v>#REF!</v>
      </c>
      <c r="D183" s="4" t="e" cm="1">
        <f t="array" aca="1" ref="D183" ca="1">_xlfn.XLOOKUP(D$1,INDIRECT("'strategy_Farmer Focus_2021-10-06.xlsx'!"&amp;$A184&amp;"_year"),INDIRECT("'strategy_Farmer Focus_2021-10-06.xlsx'!"&amp;$A184&amp;"_tillage"))</f>
        <v>#REF!</v>
      </c>
      <c r="E183" s="4" t="e" cm="1">
        <f t="array" aca="1" ref="E183" ca="1">_xlfn.XLOOKUP(E$1,INDIRECT("'strategy_Farmer Focus_2021-10-06.xlsx'!"&amp;$A184&amp;"_year"),INDIRECT("'strategy_Farmer Focus_2021-10-06.xlsx'!"&amp;$A184&amp;"_tillage"))</f>
        <v>#REF!</v>
      </c>
      <c r="F183" s="4" t="e" cm="1">
        <f t="array" aca="1" ref="F183" ca="1">_xlfn.XLOOKUP(F$1,INDIRECT("'strategy_Farmer Focus_2021-10-06.xlsx'!"&amp;$A184&amp;"_year"),INDIRECT("'strategy_Farmer Focus_2021-10-06.xlsx'!"&amp;$A184&amp;"_tillage"))</f>
        <v>#REF!</v>
      </c>
      <c r="G183" s="4" t="e" cm="1">
        <f t="array" aca="1" ref="G183" ca="1">_xlfn.XLOOKUP(G$1,INDIRECT("'strategy_Farmer Focus_2021-10-06.xlsx'!"&amp;$A184&amp;"_year"),INDIRECT("'strategy_Farmer Focus_2021-10-06.xlsx'!"&amp;$A184&amp;"_tillage"))</f>
        <v>#REF!</v>
      </c>
      <c r="H183" s="4" t="e" cm="1">
        <f t="array" aca="1" ref="H183" ca="1">_xlfn.XLOOKUP(H$1,INDIRECT("'strategy_Farmer Focus_2021-10-06.xlsx'!"&amp;$A184&amp;"_year"),INDIRECT("'strategy_Farmer Focus_2021-10-06.xlsx'!"&amp;$A184&amp;"_tillage"))</f>
        <v>#REF!</v>
      </c>
    </row>
    <row r="184" spans="1:10" x14ac:dyDescent="0.2">
      <c r="A184" s="5" t="s">
        <v>26</v>
      </c>
      <c r="B184" s="5" t="s">
        <v>4</v>
      </c>
      <c r="C184" s="5" t="str">
        <f ca="1">IF(OR(ISNUMBER(SEARCH("plough",C183)),ISNUMBER(SEARCH("mouldboard",C183))),"inversion",
IF(OR(ISNUMBER(SEARCH("subsoil",C183)),ISNUMBER(SEARCH("sub-soil",C183))),"subsoil",
IF(OR(ISNUMBER(SEARCH("disc",C183)),ISNUMBER(SEARCH("light",C183))),"light",
"none"
)))</f>
        <v>none</v>
      </c>
      <c r="D184" s="5" t="str">
        <f t="shared" ref="D184" ca="1" si="274">IF(OR(ISNUMBER(SEARCH("plough",D183)),ISNUMBER(SEARCH("mouldboard",D183))),"inversion",
IF(OR(ISNUMBER(SEARCH("subsoil",D183)),ISNUMBER(SEARCH("sub-soil",D183))),"subsoil",
IF(OR(ISNUMBER(SEARCH("disc",D183)),ISNUMBER(SEARCH("light",D183))),"light",
"none"
)))</f>
        <v>none</v>
      </c>
      <c r="E184" s="5" t="str">
        <f t="shared" ref="E184" ca="1" si="275">IF(OR(ISNUMBER(SEARCH("plough",E183)),ISNUMBER(SEARCH("mouldboard",E183))),"inversion",
IF(OR(ISNUMBER(SEARCH("subsoil",E183)),ISNUMBER(SEARCH("sub-soil",E183))),"subsoil",
IF(OR(ISNUMBER(SEARCH("disc",E183)),ISNUMBER(SEARCH("light",E183))),"light",
"none"
)))</f>
        <v>none</v>
      </c>
      <c r="F184" s="5" t="str">
        <f t="shared" ref="F184" ca="1" si="276">IF(OR(ISNUMBER(SEARCH("plough",F183)),ISNUMBER(SEARCH("mouldboard",F183))),"inversion",
IF(OR(ISNUMBER(SEARCH("subsoil",F183)),ISNUMBER(SEARCH("sub-soil",F183))),"subsoil",
IF(OR(ISNUMBER(SEARCH("disc",F183)),ISNUMBER(SEARCH("light",F183))),"light",
"none"
)))</f>
        <v>none</v>
      </c>
      <c r="G184" s="5" t="str">
        <f t="shared" ref="G184" ca="1" si="277">IF(OR(ISNUMBER(SEARCH("plough",G183)),ISNUMBER(SEARCH("mouldboard",G183))),"inversion",
IF(OR(ISNUMBER(SEARCH("subsoil",G183)),ISNUMBER(SEARCH("sub-soil",G183))),"subsoil",
IF(OR(ISNUMBER(SEARCH("disc",G183)),ISNUMBER(SEARCH("light",G183))),"light",
"none"
)))</f>
        <v>none</v>
      </c>
      <c r="H184" s="5" t="str">
        <f t="shared" ref="H184" ca="1" si="278">IF(OR(ISNUMBER(SEARCH("plough",H183)),ISNUMBER(SEARCH("mouldboard",H183))),"inversion",
IF(OR(ISNUMBER(SEARCH("subsoil",H183)),ISNUMBER(SEARCH("sub-soil",H183))),"subsoil",
IF(OR(ISNUMBER(SEARCH("disc",H183)),ISNUMBER(SEARCH("light",H183))),"light",
"none"
)))</f>
        <v>none</v>
      </c>
    </row>
    <row r="185" spans="1:10" x14ac:dyDescent="0.2">
      <c r="C185" s="4" t="e" cm="1">
        <f t="array" aca="1" ref="C185" ca="1">_xlfn.XLOOKUP(C$1,INDIRECT("'strategy_Farmer Focus_2021-10-06.xlsx'!"&amp;$A186&amp;"_year"),INDIRECT("'strategy_Farmer Focus_2021-10-06.xlsx'!"&amp;$A186&amp;"_totalgly"))</f>
        <v>#REF!</v>
      </c>
      <c r="D185" s="4" t="e" cm="1">
        <f t="array" aca="1" ref="D185" ca="1">_xlfn.XLOOKUP(D$1,INDIRECT("'strategy_Farmer Focus_2021-10-06.xlsx'!"&amp;$A186&amp;"_year"),INDIRECT("'strategy_Farmer Focus_2021-10-06.xlsx'!"&amp;$A186&amp;"_totalgly"))</f>
        <v>#REF!</v>
      </c>
      <c r="E185" s="4" t="e" cm="1">
        <f t="array" aca="1" ref="E185" ca="1">_xlfn.XLOOKUP(E$1,INDIRECT("'strategy_Farmer Focus_2021-10-06.xlsx'!"&amp;$A186&amp;"_year"),INDIRECT("'strategy_Farmer Focus_2021-10-06.xlsx'!"&amp;$A186&amp;"_totalgly"))</f>
        <v>#REF!</v>
      </c>
      <c r="F185" s="4" t="e" cm="1">
        <f t="array" aca="1" ref="F185" ca="1">_xlfn.XLOOKUP(F$1,INDIRECT("'strategy_Farmer Focus_2021-10-06.xlsx'!"&amp;$A186&amp;"_year"),INDIRECT("'strategy_Farmer Focus_2021-10-06.xlsx'!"&amp;$A186&amp;"_totalgly"))</f>
        <v>#REF!</v>
      </c>
      <c r="G185" s="4" t="e" cm="1">
        <f t="array" aca="1" ref="G185" ca="1">_xlfn.XLOOKUP(G$1,INDIRECT("'strategy_Farmer Focus_2021-10-06.xlsx'!"&amp;$A186&amp;"_year"),INDIRECT("'strategy_Farmer Focus_2021-10-06.xlsx'!"&amp;$A186&amp;"_totalgly"))</f>
        <v>#REF!</v>
      </c>
      <c r="H185" s="4" t="e" cm="1">
        <f t="array" aca="1" ref="H185" ca="1">_xlfn.XLOOKUP(H$1,INDIRECT("'strategy_Farmer Focus_2021-10-06.xlsx'!"&amp;$A186&amp;"_year"),INDIRECT("'strategy_Farmer Focus_2021-10-06.xlsx'!"&amp;$A186&amp;"_totalgly"))</f>
        <v>#REF!</v>
      </c>
    </row>
    <row r="186" spans="1:10" x14ac:dyDescent="0.2">
      <c r="A186" s="5" t="s">
        <v>26</v>
      </c>
      <c r="B186" s="5" t="s">
        <v>5</v>
      </c>
      <c r="C186" s="5" t="e">
        <f ca="1">IF(C185&gt;0, "yes","no")</f>
        <v>#REF!</v>
      </c>
      <c r="D186" s="5" t="e">
        <f t="shared" ref="D186" ca="1" si="279">IF(D185&gt;0, "yes","no")</f>
        <v>#REF!</v>
      </c>
      <c r="E186" s="5" t="e">
        <f t="shared" ref="E186" ca="1" si="280">IF(E185&gt;0, "yes","no")</f>
        <v>#REF!</v>
      </c>
      <c r="F186" s="5" t="e">
        <f t="shared" ref="F186" ca="1" si="281">IF(F185&gt;0, "yes","no")</f>
        <v>#REF!</v>
      </c>
      <c r="G186" s="5" t="e">
        <f t="shared" ref="G186" ca="1" si="282">IF(G185&gt;0, "yes","no")</f>
        <v>#REF!</v>
      </c>
      <c r="H186" s="5" t="e">
        <f t="shared" ref="H186" ca="1" si="283">IF(H185&gt;0, "yes","no")</f>
        <v>#REF!</v>
      </c>
    </row>
    <row r="187" spans="1:10" x14ac:dyDescent="0.2">
      <c r="C187" s="4" t="e" cm="1">
        <f t="array" aca="1" ref="C187" ca="1">_xlfn.XLOOKUP(C$1,INDIRECT("'strategy_Farmer Focus_2021-10-06.xlsx'!"&amp;$A188&amp;"_year"),INDIRECT("'strategy_Farmer Focus_2021-10-06.xlsx'!"&amp;$A188&amp;"_numberautumngly"))</f>
        <v>#REF!</v>
      </c>
      <c r="D187" s="4" t="e" cm="1">
        <f t="array" aca="1" ref="D187" ca="1">_xlfn.XLOOKUP(D$1,INDIRECT("'strategy_Farmer Focus_2021-10-06.xlsx'!"&amp;$A188&amp;"_year"),INDIRECT("'strategy_Farmer Focus_2021-10-06.xlsx'!"&amp;$A188&amp;"_numberautumngly"))</f>
        <v>#REF!</v>
      </c>
      <c r="E187" s="4" t="e" cm="1">
        <f t="array" aca="1" ref="E187" ca="1">_xlfn.XLOOKUP(E$1,INDIRECT("'strategy_Farmer Focus_2021-10-06.xlsx'!"&amp;$A188&amp;"_year"),INDIRECT("'strategy_Farmer Focus_2021-10-06.xlsx'!"&amp;$A188&amp;"_numberautumngly"))</f>
        <v>#REF!</v>
      </c>
      <c r="F187" s="4" t="e" cm="1">
        <f t="array" aca="1" ref="F187" ca="1">_xlfn.XLOOKUP(F$1,INDIRECT("'strategy_Farmer Focus_2021-10-06.xlsx'!"&amp;$A188&amp;"_year"),INDIRECT("'strategy_Farmer Focus_2021-10-06.xlsx'!"&amp;$A188&amp;"_numberautumngly"))</f>
        <v>#REF!</v>
      </c>
      <c r="G187" s="4" t="e" cm="1">
        <f t="array" aca="1" ref="G187" ca="1">_xlfn.XLOOKUP(G$1,INDIRECT("'strategy_Farmer Focus_2021-10-06.xlsx'!"&amp;$A188&amp;"_year"),INDIRECT("'strategy_Farmer Focus_2021-10-06.xlsx'!"&amp;$A188&amp;"_numberautumngly"))</f>
        <v>#REF!</v>
      </c>
      <c r="H187" s="4" t="e" cm="1">
        <f t="array" aca="1" ref="H187" ca="1">_xlfn.XLOOKUP(H$1,INDIRECT("'strategy_Farmer Focus_2021-10-06.xlsx'!"&amp;$A188&amp;"_year"),INDIRECT("'strategy_Farmer Focus_2021-10-06.xlsx'!"&amp;$A188&amp;"_numberautumngly"))</f>
        <v>#REF!</v>
      </c>
    </row>
    <row r="188" spans="1:10" x14ac:dyDescent="0.2">
      <c r="A188" s="5" t="s">
        <v>26</v>
      </c>
      <c r="B188" s="5" t="s">
        <v>6</v>
      </c>
      <c r="C188" s="5" t="e">
        <f ca="1">IF(C187&gt;1, "yes", "no")</f>
        <v>#REF!</v>
      </c>
      <c r="D188" s="5" t="e">
        <f t="shared" ref="D188:H188" ca="1" si="284">IF(D187&gt;1, "yes", "no")</f>
        <v>#REF!</v>
      </c>
      <c r="E188" s="5" t="e">
        <f t="shared" ca="1" si="284"/>
        <v>#REF!</v>
      </c>
      <c r="F188" s="5" t="e">
        <f t="shared" ca="1" si="284"/>
        <v>#REF!</v>
      </c>
      <c r="G188" s="5" t="e">
        <f t="shared" ca="1" si="284"/>
        <v>#REF!</v>
      </c>
      <c r="H188" s="5" t="e">
        <f t="shared" ca="1" si="284"/>
        <v>#REF!</v>
      </c>
    </row>
    <row r="189" spans="1:10" x14ac:dyDescent="0.2">
      <c r="A189" s="5" t="s">
        <v>26</v>
      </c>
      <c r="B189" s="5" t="s">
        <v>7</v>
      </c>
      <c r="C189" s="5" t="e">
        <f ca="1">IF(C187&gt;2, "yes", "no")</f>
        <v>#REF!</v>
      </c>
      <c r="D189" s="5" t="e">
        <f t="shared" ref="D189:H189" ca="1" si="285">IF(D187&gt;2, "yes", "no")</f>
        <v>#REF!</v>
      </c>
      <c r="E189" s="5" t="e">
        <f t="shared" ca="1" si="285"/>
        <v>#REF!</v>
      </c>
      <c r="F189" s="5" t="e">
        <f t="shared" ca="1" si="285"/>
        <v>#REF!</v>
      </c>
      <c r="G189" s="5" t="e">
        <f t="shared" ca="1" si="285"/>
        <v>#REF!</v>
      </c>
      <c r="H189" s="5" t="e">
        <f t="shared" ca="1" si="285"/>
        <v>#REF!</v>
      </c>
    </row>
    <row r="190" spans="1:10" x14ac:dyDescent="0.2">
      <c r="A190" s="5" t="s">
        <v>26</v>
      </c>
      <c r="B190" s="5" t="s">
        <v>8</v>
      </c>
      <c r="C190" s="5" t="e">
        <f ca="1">IF(C187&gt;3, "yes", "no")</f>
        <v>#REF!</v>
      </c>
      <c r="D190" s="5" t="e">
        <f t="shared" ref="D190:H190" ca="1" si="286">IF(D187&gt;3, "yes", "no")</f>
        <v>#REF!</v>
      </c>
      <c r="E190" s="5" t="e">
        <f t="shared" ca="1" si="286"/>
        <v>#REF!</v>
      </c>
      <c r="F190" s="5" t="e">
        <f t="shared" ca="1" si="286"/>
        <v>#REF!</v>
      </c>
      <c r="G190" s="5" t="e">
        <f t="shared" ca="1" si="286"/>
        <v>#REF!</v>
      </c>
      <c r="H190" s="5" t="e">
        <f t="shared" ca="1" si="286"/>
        <v>#REF!</v>
      </c>
    </row>
    <row r="191" spans="1:10" x14ac:dyDescent="0.2">
      <c r="C191" s="4" t="e" cm="1">
        <f t="array" aca="1" ref="C191" ca="1">_xlfn.XLOOKUP(C$1,INDIRECT("'strategy_Farmer Focus_2021-10-06.xlsx'!"&amp;$A192&amp;"_year"),INDIRECT("'strategy_Farmer Focus_2021-10-06.xlsx'!"&amp;$A192&amp;"_totalBGherb"))</f>
        <v>#REF!</v>
      </c>
      <c r="D191" s="4" t="e" cm="1">
        <f t="array" aca="1" ref="D191" ca="1">_xlfn.XLOOKUP(D$1,INDIRECT("'strategy_Farmer Focus_2021-10-06.xlsx'!"&amp;$A192&amp;"_year"),INDIRECT("'strategy_Farmer Focus_2021-10-06.xlsx'!"&amp;$A192&amp;"_totalBGherb"))</f>
        <v>#REF!</v>
      </c>
      <c r="E191" s="4" t="e" cm="1">
        <f t="array" aca="1" ref="E191" ca="1">_xlfn.XLOOKUP(E$1,INDIRECT("'strategy_Farmer Focus_2021-10-06.xlsx'!"&amp;$A192&amp;"_year"),INDIRECT("'strategy_Farmer Focus_2021-10-06.xlsx'!"&amp;$A192&amp;"_totalBGherb"))</f>
        <v>#REF!</v>
      </c>
      <c r="F191" s="4" t="e" cm="1">
        <f t="array" aca="1" ref="F191" ca="1">_xlfn.XLOOKUP(F$1,INDIRECT("'strategy_Farmer Focus_2021-10-06.xlsx'!"&amp;$A192&amp;"_year"),INDIRECT("'strategy_Farmer Focus_2021-10-06.xlsx'!"&amp;$A192&amp;"_totalBGherb"))</f>
        <v>#REF!</v>
      </c>
      <c r="G191" s="4" t="e" cm="1">
        <f t="array" aca="1" ref="G191" ca="1">_xlfn.XLOOKUP(G$1,INDIRECT("'strategy_Farmer Focus_2021-10-06.xlsx'!"&amp;$A192&amp;"_year"),INDIRECT("'strategy_Farmer Focus_2021-10-06.xlsx'!"&amp;$A192&amp;"_totalBGherb"))</f>
        <v>#REF!</v>
      </c>
      <c r="H191" s="4" t="e" cm="1">
        <f t="array" aca="1" ref="H191" ca="1">_xlfn.XLOOKUP(H$1,INDIRECT("'strategy_Farmer Focus_2021-10-06.xlsx'!"&amp;$A192&amp;"_year"),INDIRECT("'strategy_Farmer Focus_2021-10-06.xlsx'!"&amp;$A192&amp;"_totalBGherb"))</f>
        <v>#REF!</v>
      </c>
    </row>
    <row r="192" spans="1:10" x14ac:dyDescent="0.2">
      <c r="A192" s="5" t="s">
        <v>26</v>
      </c>
      <c r="B192" s="5" t="s">
        <v>9</v>
      </c>
      <c r="C192" s="6" t="e">
        <f ca="1">IF(C191&gt;0, "yes","no")</f>
        <v>#REF!</v>
      </c>
      <c r="D192" s="6" t="e">
        <f t="shared" ref="D192" ca="1" si="287">IF(D191&gt;0, "yes","no")</f>
        <v>#REF!</v>
      </c>
      <c r="E192" s="6" t="e">
        <f t="shared" ref="E192" ca="1" si="288">IF(E191&gt;0, "yes","no")</f>
        <v>#REF!</v>
      </c>
      <c r="F192" s="6" t="e">
        <f t="shared" ref="F192" ca="1" si="289">IF(F191&gt;0, "yes","no")</f>
        <v>#REF!</v>
      </c>
      <c r="G192" s="6" t="e">
        <f t="shared" ref="G192" ca="1" si="290">IF(G191&gt;0, "yes","no")</f>
        <v>#REF!</v>
      </c>
      <c r="H192" s="6" t="e">
        <f t="shared" ref="H192" ca="1" si="291">IF(H191&gt;0, "yes","no")</f>
        <v>#REF!</v>
      </c>
    </row>
    <row r="193" spans="1:10" x14ac:dyDescent="0.2">
      <c r="A193" s="5" t="s">
        <v>26</v>
      </c>
      <c r="B193" s="5" t="s">
        <v>10</v>
      </c>
      <c r="C193" s="6" t="e">
        <f ca="1">IF(C191&gt;1, "yes","no")</f>
        <v>#REF!</v>
      </c>
      <c r="D193" s="6" t="e">
        <f t="shared" ref="D193:H193" ca="1" si="292">IF(D191&gt;1, "yes","no")</f>
        <v>#REF!</v>
      </c>
      <c r="E193" s="6" t="e">
        <f t="shared" ca="1" si="292"/>
        <v>#REF!</v>
      </c>
      <c r="F193" s="6" t="e">
        <f t="shared" ca="1" si="292"/>
        <v>#REF!</v>
      </c>
      <c r="G193" s="6" t="e">
        <f t="shared" ca="1" si="292"/>
        <v>#REF!</v>
      </c>
      <c r="H193" s="6" t="e">
        <f t="shared" ca="1" si="292"/>
        <v>#REF!</v>
      </c>
    </row>
    <row r="194" spans="1:10" x14ac:dyDescent="0.2">
      <c r="A194" s="5" t="s">
        <v>26</v>
      </c>
      <c r="B194" s="5" t="s">
        <v>11</v>
      </c>
      <c r="C194" s="6" t="s">
        <v>16</v>
      </c>
      <c r="D194" s="6"/>
      <c r="E194" s="6"/>
      <c r="F194" s="6"/>
      <c r="G194" s="6"/>
      <c r="H194" s="6"/>
    </row>
    <row r="195" spans="1:10" x14ac:dyDescent="0.2">
      <c r="A195" s="5" t="s">
        <v>26</v>
      </c>
      <c r="B195" s="5" t="s">
        <v>12</v>
      </c>
      <c r="C195" s="6" t="s">
        <v>17</v>
      </c>
      <c r="D195" s="6"/>
      <c r="E195" s="6"/>
      <c r="F195" s="6"/>
      <c r="G195" s="6"/>
      <c r="H195" s="6"/>
    </row>
    <row r="196" spans="1:10" x14ac:dyDescent="0.2">
      <c r="A196" s="5" t="s">
        <v>26</v>
      </c>
      <c r="B196" s="5" t="s">
        <v>13</v>
      </c>
      <c r="C196" s="6" t="s">
        <v>17</v>
      </c>
      <c r="D196" s="6"/>
      <c r="E196" s="6"/>
      <c r="F196" s="6"/>
      <c r="G196" s="6"/>
      <c r="H196" s="6"/>
    </row>
    <row r="197" spans="1:10" x14ac:dyDescent="0.2">
      <c r="A197" s="5" t="s">
        <v>26</v>
      </c>
      <c r="B197" s="5" t="s">
        <v>14</v>
      </c>
      <c r="C197" s="5" t="str">
        <f ca="1">IF(OR(C180="fallow",C180="ley"),"no","yes")</f>
        <v>yes</v>
      </c>
      <c r="D197" s="5" t="str">
        <f t="shared" ref="D197:H197" ca="1" si="293">IF(OR(D180="fallow",D180="ley"),"no","yes")</f>
        <v>yes</v>
      </c>
      <c r="E197" s="5" t="str">
        <f t="shared" ca="1" si="293"/>
        <v>yes</v>
      </c>
      <c r="F197" s="5" t="str">
        <f t="shared" ca="1" si="293"/>
        <v>yes</v>
      </c>
      <c r="G197" s="5" t="str">
        <f t="shared" ca="1" si="293"/>
        <v>yes</v>
      </c>
      <c r="H197" s="5" t="str">
        <f t="shared" ca="1" si="293"/>
        <v>yes</v>
      </c>
    </row>
    <row r="198" spans="1:10" x14ac:dyDescent="0.2">
      <c r="C198" s="4" t="e" cm="1">
        <f t="array" aca="1" ref="C198" ca="1">_xlfn.XLOOKUP(C$1,INDIRECT("'strategy_Farmer Focus_2021-10-06.xlsx'!"&amp;$A199&amp;"_year"),INDIRECT("'strategy_Farmer Focus_2021-10-06.xlsx'!"&amp;$A199&amp;"_fert"))</f>
        <v>#REF!</v>
      </c>
      <c r="D198" s="4" t="e" cm="1">
        <f t="array" aca="1" ref="D198" ca="1">_xlfn.XLOOKUP(D$1,INDIRECT("'strategy_Farmer Focus_2021-10-06.xlsx'!"&amp;$A199&amp;"_year"),INDIRECT("'strategy_Farmer Focus_2021-10-06.xlsx'!"&amp;$A199&amp;"_fert"))</f>
        <v>#REF!</v>
      </c>
      <c r="E198" s="4" t="e" cm="1">
        <f t="array" aca="1" ref="E198" ca="1">_xlfn.XLOOKUP(E$1,INDIRECT("'strategy_Farmer Focus_2021-10-06.xlsx'!"&amp;$A199&amp;"_year"),INDIRECT("'strategy_Farmer Focus_2021-10-06.xlsx'!"&amp;$A199&amp;"_fert"))</f>
        <v>#REF!</v>
      </c>
      <c r="F198" s="4" t="e" cm="1">
        <f t="array" aca="1" ref="F198" ca="1">_xlfn.XLOOKUP(F$1,INDIRECT("'strategy_Farmer Focus_2021-10-06.xlsx'!"&amp;$A199&amp;"_year"),INDIRECT("'strategy_Farmer Focus_2021-10-06.xlsx'!"&amp;$A199&amp;"_fert"))</f>
        <v>#REF!</v>
      </c>
      <c r="G198" s="4" t="e" cm="1">
        <f t="array" aca="1" ref="G198" ca="1">_xlfn.XLOOKUP(G$1,INDIRECT("'strategy_Farmer Focus_2021-10-06.xlsx'!"&amp;$A199&amp;"_year"),INDIRECT("'strategy_Farmer Focus_2021-10-06.xlsx'!"&amp;$A199&amp;"_fert"))</f>
        <v>#REF!</v>
      </c>
      <c r="H198" s="4" t="e" cm="1">
        <f t="array" aca="1" ref="H198" ca="1">_xlfn.XLOOKUP(H$1,INDIRECT("'strategy_Farmer Focus_2021-10-06.xlsx'!"&amp;$A199&amp;"_year"),INDIRECT("'strategy_Farmer Focus_2021-10-06.xlsx'!"&amp;$A199&amp;"_fert"))</f>
        <v>#REF!</v>
      </c>
    </row>
    <row r="199" spans="1:10" x14ac:dyDescent="0.2">
      <c r="A199" s="5" t="s">
        <v>26</v>
      </c>
      <c r="B199" s="5" t="s">
        <v>15</v>
      </c>
      <c r="C199" s="5" t="e">
        <f ca="1">IF(C198=0,"no","yes")</f>
        <v>#REF!</v>
      </c>
      <c r="D199" s="5" t="e">
        <f t="shared" ref="D199" ca="1" si="294">IF(D198=0,"no","yes")</f>
        <v>#REF!</v>
      </c>
      <c r="E199" s="5" t="e">
        <f t="shared" ref="E199" ca="1" si="295">IF(E198=0,"no","yes")</f>
        <v>#REF!</v>
      </c>
      <c r="F199" s="5" t="e">
        <f t="shared" ref="F199" ca="1" si="296">IF(F198=0,"no","yes")</f>
        <v>#REF!</v>
      </c>
      <c r="G199" s="5" t="e">
        <f t="shared" ref="G199" ca="1" si="297">IF(G198=0,"no","yes")</f>
        <v>#REF!</v>
      </c>
      <c r="H199" s="5" t="e">
        <f t="shared" ref="H199" ca="1" si="298">IF(H198=0,"no","yes")</f>
        <v>#REF!</v>
      </c>
    </row>
    <row r="200" spans="1:10" x14ac:dyDescent="0.2">
      <c r="A200" s="3"/>
      <c r="B200" s="3"/>
      <c r="C200" s="3"/>
      <c r="D200" s="3"/>
      <c r="E200" s="3"/>
      <c r="F200" s="3"/>
      <c r="G200" s="3"/>
      <c r="H200" s="3"/>
    </row>
    <row r="201" spans="1:10" x14ac:dyDescent="0.2">
      <c r="A201" s="2"/>
      <c r="B201" s="2"/>
      <c r="C201" s="4" t="e" cm="1">
        <f t="array" aca="1" ref="C201" ca="1">_xlfn.XLOOKUP(C$1,INDIRECT("'strategy_Farmer Focus_2021-10-06.xlsx'!"&amp;$A202&amp;"_year"),INDIRECT("'strategy_Farmer Focus_2021-10-06.xlsx'!"&amp;$A202&amp;"_crop"))</f>
        <v>#REF!</v>
      </c>
      <c r="D201" s="4" t="e" cm="1">
        <f t="array" aca="1" ref="D201" ca="1">_xlfn.XLOOKUP(D$1,INDIRECT("'strategy_Farmer Focus_2021-10-06.xlsx'!"&amp;$A202&amp;"_year"),INDIRECT("'strategy_Farmer Focus_2021-10-06.xlsx'!"&amp;$A202&amp;"_crop"))</f>
        <v>#REF!</v>
      </c>
      <c r="E201" s="4" t="e" cm="1">
        <f t="array" aca="1" ref="E201" ca="1">_xlfn.XLOOKUP(E$1,INDIRECT("'strategy_Farmer Focus_2021-10-06.xlsx'!"&amp;$A202&amp;"_year"),INDIRECT("'strategy_Farmer Focus_2021-10-06.xlsx'!"&amp;$A202&amp;"_crop"))</f>
        <v>#REF!</v>
      </c>
      <c r="F201" s="4" t="e" cm="1">
        <f t="array" aca="1" ref="F201" ca="1">_xlfn.XLOOKUP(F$1,INDIRECT("'strategy_Farmer Focus_2021-10-06.xlsx'!"&amp;$A202&amp;"_year"),INDIRECT("'strategy_Farmer Focus_2021-10-06.xlsx'!"&amp;$A202&amp;"_crop"))</f>
        <v>#REF!</v>
      </c>
      <c r="G201" s="4" t="e" cm="1">
        <f t="array" aca="1" ref="G201" ca="1">_xlfn.XLOOKUP(G$1,INDIRECT("'strategy_Farmer Focus_2021-10-06.xlsx'!"&amp;$A202&amp;"_year"),INDIRECT("'strategy_Farmer Focus_2021-10-06.xlsx'!"&amp;$A202&amp;"_crop"))</f>
        <v>#REF!</v>
      </c>
      <c r="H201" s="4" t="e" cm="1">
        <f t="array" aca="1" ref="H201" ca="1">_xlfn.XLOOKUP(H$1,INDIRECT("'strategy_Farmer Focus_2021-10-06.xlsx'!"&amp;$A202&amp;"_year"),INDIRECT("'strategy_Farmer Focus_2021-10-06.xlsx'!"&amp;$A202&amp;"_crop"))</f>
        <v>#REF!</v>
      </c>
      <c r="J201" s="1"/>
    </row>
    <row r="202" spans="1:10" x14ac:dyDescent="0.2">
      <c r="A202" s="5" t="s">
        <v>27</v>
      </c>
      <c r="B202" s="5" t="s">
        <v>1</v>
      </c>
      <c r="C202" s="5">
        <f t="shared" ref="C202" ca="1" si="299">IF(ISNUMBER(SEARCH("wheat",C201)),"wheat",
IF(ISNUMBER(SEARCH("oats",C201)),"oats",
IF(ISNUMBER(SEARCH("barley",C201)),"barley",
IF(ISNUMBER(SEARCH("beans",C201)),"beans",
IF(ISNUMBER(SEARCH("peas",C201)),"peas",
IF(ISNUMBER(SEARCH("maize",C201)),"maize",
IF(ISNUMBER(SEARCH("linseed",C201)),"linseed",
IF(ISNUMBER(SEARCH("osr",C201)),"osr",
IF(ISNUMBER(SEARCH("beet",C201)),"sugarbeet",
IF(ISNUMBER(SEARCH("fallow",C201)),"fallow",
))))))))))</f>
        <v>0</v>
      </c>
      <c r="D202" s="5">
        <f t="shared" ref="D202" ca="1" si="300">IF(ISNUMBER(SEARCH("wheat",D201)),"wheat",
IF(ISNUMBER(SEARCH("oats",D201)),"oats",
IF(ISNUMBER(SEARCH("barley",D201)),"barley",
IF(ISNUMBER(SEARCH("beans",D201)),"beans",
IF(ISNUMBER(SEARCH("peas",D201)),"peas",
IF(ISNUMBER(SEARCH("maize",D201)),"maize",
IF(ISNUMBER(SEARCH("linseed",D201)),"linseed",
IF(ISNUMBER(SEARCH("osr",D201)),"osr",
IF(ISNUMBER(SEARCH("beet",D201)),"sugarbeet",
IF(ISNUMBER(SEARCH("fallow",D201)),"fallow",
))))))))))</f>
        <v>0</v>
      </c>
      <c r="E202" s="5">
        <f t="shared" ref="E202" ca="1" si="301">IF(ISNUMBER(SEARCH("wheat",E201)),"wheat",
IF(ISNUMBER(SEARCH("oats",E201)),"oats",
IF(ISNUMBER(SEARCH("barley",E201)),"barley",
IF(ISNUMBER(SEARCH("beans",E201)),"beans",
IF(ISNUMBER(SEARCH("peas",E201)),"peas",
IF(ISNUMBER(SEARCH("maize",E201)),"maize",
IF(ISNUMBER(SEARCH("linseed",E201)),"linseed",
IF(ISNUMBER(SEARCH("osr",E201)),"osr",
IF(ISNUMBER(SEARCH("beet",E201)),"sugarbeet",
IF(ISNUMBER(SEARCH("fallow",E201)),"fallow",
))))))))))</f>
        <v>0</v>
      </c>
      <c r="F202" s="5">
        <f t="shared" ref="F202" ca="1" si="302">IF(ISNUMBER(SEARCH("wheat",F201)),"wheat",
IF(ISNUMBER(SEARCH("oats",F201)),"oats",
IF(ISNUMBER(SEARCH("barley",F201)),"barley",
IF(ISNUMBER(SEARCH("beans",F201)),"beans",
IF(ISNUMBER(SEARCH("peas",F201)),"peas",
IF(ISNUMBER(SEARCH("maize",F201)),"maize",
IF(ISNUMBER(SEARCH("linseed",F201)),"linseed",
IF(ISNUMBER(SEARCH("osr",F201)),"osr",
IF(ISNUMBER(SEARCH("beet",F201)),"sugarbeet",
IF(ISNUMBER(SEARCH("fallow",F201)),"fallow",
))))))))))</f>
        <v>0</v>
      </c>
      <c r="G202" s="5">
        <f t="shared" ref="G202" ca="1" si="303">IF(ISNUMBER(SEARCH("wheat",G201)),"wheat",
IF(ISNUMBER(SEARCH("oats",G201)),"oats",
IF(ISNUMBER(SEARCH("barley",G201)),"barley",
IF(ISNUMBER(SEARCH("beans",G201)),"beans",
IF(ISNUMBER(SEARCH("peas",G201)),"peas",
IF(ISNUMBER(SEARCH("maize",G201)),"maize",
IF(ISNUMBER(SEARCH("linseed",G201)),"linseed",
IF(ISNUMBER(SEARCH("osr",G201)),"osr",
IF(ISNUMBER(SEARCH("beet",G201)),"sugarbeet",
IF(ISNUMBER(SEARCH("fallow",G201)),"fallow",
))))))))))</f>
        <v>0</v>
      </c>
      <c r="H202" s="5">
        <f t="shared" ref="H202" ca="1" si="304">IF(ISNUMBER(SEARCH("wheat",H201)),"wheat",
IF(ISNUMBER(SEARCH("oats",H201)),"oats",
IF(ISNUMBER(SEARCH("barley",H201)),"barley",
IF(ISNUMBER(SEARCH("beans",H201)),"beans",
IF(ISNUMBER(SEARCH("peas",H201)),"peas",
IF(ISNUMBER(SEARCH("maize",H201)),"maize",
IF(ISNUMBER(SEARCH("linseed",H201)),"linseed",
IF(ISNUMBER(SEARCH("osr",H201)),"osr",
IF(ISNUMBER(SEARCH("beet",H201)),"sugarbeet",
IF(ISNUMBER(SEARCH("fallow",H201)),"fallow",
))))))))))</f>
        <v>0</v>
      </c>
    </row>
    <row r="203" spans="1:10" x14ac:dyDescent="0.2">
      <c r="C203" s="4" t="e" cm="1">
        <f t="array" aca="1" ref="C203" ca="1">_xlfn.XLOOKUP(C$1,INDIRECT("'strategy_Farmer Focus_2021-10-06.xlsx'!"&amp;$A204&amp;"_year"),INDIRECT("'strategy_Farmer Focus_2021-10-06.xlsx'!"&amp;$A204&amp;"_drillmonth"))</f>
        <v>#REF!</v>
      </c>
      <c r="D203" s="4" t="e" cm="1">
        <f t="array" aca="1" ref="D203" ca="1">_xlfn.XLOOKUP(D$1,INDIRECT("'strategy_Farmer Focus_2021-10-06.xlsx'!"&amp;$A204&amp;"_year"),INDIRECT("'strategy_Farmer Focus_2021-10-06.xlsx'!"&amp;$A204&amp;"_drillmonth"))</f>
        <v>#REF!</v>
      </c>
      <c r="E203" s="4" t="e" cm="1">
        <f t="array" aca="1" ref="E203" ca="1">_xlfn.XLOOKUP(E$1,INDIRECT("'strategy_Farmer Focus_2021-10-06.xlsx'!"&amp;$A204&amp;"_year"),INDIRECT("'strategy_Farmer Focus_2021-10-06.xlsx'!"&amp;$A204&amp;"_drillmonth"))</f>
        <v>#REF!</v>
      </c>
      <c r="F203" s="4" t="e" cm="1">
        <f t="array" aca="1" ref="F203" ca="1">_xlfn.XLOOKUP(F$1,INDIRECT("'strategy_Farmer Focus_2021-10-06.xlsx'!"&amp;$A204&amp;"_year"),INDIRECT("'strategy_Farmer Focus_2021-10-06.xlsx'!"&amp;$A204&amp;"_drillmonth"))</f>
        <v>#REF!</v>
      </c>
      <c r="G203" s="4" t="e" cm="1">
        <f t="array" aca="1" ref="G203" ca="1">_xlfn.XLOOKUP(G$1,INDIRECT("'strategy_Farmer Focus_2021-10-06.xlsx'!"&amp;$A204&amp;"_year"),INDIRECT("'strategy_Farmer Focus_2021-10-06.xlsx'!"&amp;$A204&amp;"_drillmonth"))</f>
        <v>#REF!</v>
      </c>
      <c r="H203" s="4" t="e" cm="1">
        <f t="array" aca="1" ref="H203" ca="1">_xlfn.XLOOKUP(H$1,INDIRECT("'strategy_Farmer Focus_2021-10-06.xlsx'!"&amp;$A204&amp;"_year"),INDIRECT("'strategy_Farmer Focus_2021-10-06.xlsx'!"&amp;$A204&amp;"_drillmonth"))</f>
        <v>#REF!</v>
      </c>
    </row>
    <row r="204" spans="1:10" x14ac:dyDescent="0.2">
      <c r="A204" s="5" t="s">
        <v>27</v>
      </c>
      <c r="B204" s="5" t="s">
        <v>3</v>
      </c>
      <c r="C204" s="5" t="str">
        <f ca="1">IF(OR( ISNUMBER(SEARCH("Aug",C203)),  ISNUMBER(SEARCH("Sep",C203)),  ISNUMBER(SEARCH("Oct",C203)),  ISNUMBER(SEARCH("Nov",C203)) ), "autumn","spring")</f>
        <v>spring</v>
      </c>
      <c r="D204" s="5" t="str">
        <f t="shared" ref="D204" ca="1" si="305">IF(OR( ISNUMBER(SEARCH("Aug",D203)),  ISNUMBER(SEARCH("Sep",D203)),  ISNUMBER(SEARCH("Oct",D203)),  ISNUMBER(SEARCH("Nov",D203)) ), "autumn","spring")</f>
        <v>spring</v>
      </c>
      <c r="E204" s="5" t="str">
        <f t="shared" ref="E204" ca="1" si="306">IF(OR( ISNUMBER(SEARCH("Aug",E203)),  ISNUMBER(SEARCH("Sep",E203)),  ISNUMBER(SEARCH("Oct",E203)),  ISNUMBER(SEARCH("Nov",E203)) ), "autumn","spring")</f>
        <v>spring</v>
      </c>
      <c r="F204" s="5" t="str">
        <f t="shared" ref="F204" ca="1" si="307">IF(OR( ISNUMBER(SEARCH("Aug",F203)),  ISNUMBER(SEARCH("Sep",F203)),  ISNUMBER(SEARCH("Oct",F203)),  ISNUMBER(SEARCH("Nov",F203)) ), "autumn","spring")</f>
        <v>spring</v>
      </c>
      <c r="G204" s="5" t="str">
        <f t="shared" ref="G204" ca="1" si="308">IF(OR( ISNUMBER(SEARCH("Aug",G203)),  ISNUMBER(SEARCH("Sep",G203)),  ISNUMBER(SEARCH("Oct",G203)),  ISNUMBER(SEARCH("Nov",G203)) ), "autumn","spring")</f>
        <v>spring</v>
      </c>
      <c r="H204" s="5" t="str">
        <f t="shared" ref="H204" ca="1" si="309">IF(OR( ISNUMBER(SEARCH("Aug",H203)),  ISNUMBER(SEARCH("Sep",H203)),  ISNUMBER(SEARCH("Oct",H203)),  ISNUMBER(SEARCH("Nov",H203)) ), "autumn","spring")</f>
        <v>spring</v>
      </c>
    </row>
    <row r="205" spans="1:10" x14ac:dyDescent="0.2">
      <c r="C205" s="4" t="e" cm="1">
        <f t="array" aca="1" ref="C205" ca="1">_xlfn.XLOOKUP(C$1,INDIRECT("'strategy_Farmer Focus_2021-10-06.xlsx'!"&amp;$A206&amp;"_year"),INDIRECT("'strategy_Farmer Focus_2021-10-06.xlsx'!"&amp;$A206&amp;"_tillage"))</f>
        <v>#REF!</v>
      </c>
      <c r="D205" s="4" t="e" cm="1">
        <f t="array" aca="1" ref="D205" ca="1">_xlfn.XLOOKUP(D$1,INDIRECT("'strategy_Farmer Focus_2021-10-06.xlsx'!"&amp;$A206&amp;"_year"),INDIRECT("'strategy_Farmer Focus_2021-10-06.xlsx'!"&amp;$A206&amp;"_tillage"))</f>
        <v>#REF!</v>
      </c>
      <c r="E205" s="4" t="e" cm="1">
        <f t="array" aca="1" ref="E205" ca="1">_xlfn.XLOOKUP(E$1,INDIRECT("'strategy_Farmer Focus_2021-10-06.xlsx'!"&amp;$A206&amp;"_year"),INDIRECT("'strategy_Farmer Focus_2021-10-06.xlsx'!"&amp;$A206&amp;"_tillage"))</f>
        <v>#REF!</v>
      </c>
      <c r="F205" s="4" t="e" cm="1">
        <f t="array" aca="1" ref="F205" ca="1">_xlfn.XLOOKUP(F$1,INDIRECT("'strategy_Farmer Focus_2021-10-06.xlsx'!"&amp;$A206&amp;"_year"),INDIRECT("'strategy_Farmer Focus_2021-10-06.xlsx'!"&amp;$A206&amp;"_tillage"))</f>
        <v>#REF!</v>
      </c>
      <c r="G205" s="4" t="e" cm="1">
        <f t="array" aca="1" ref="G205" ca="1">_xlfn.XLOOKUP(G$1,INDIRECT("'strategy_Farmer Focus_2021-10-06.xlsx'!"&amp;$A206&amp;"_year"),INDIRECT("'strategy_Farmer Focus_2021-10-06.xlsx'!"&amp;$A206&amp;"_tillage"))</f>
        <v>#REF!</v>
      </c>
      <c r="H205" s="4" t="e" cm="1">
        <f t="array" aca="1" ref="H205" ca="1">_xlfn.XLOOKUP(H$1,INDIRECT("'strategy_Farmer Focus_2021-10-06.xlsx'!"&amp;$A206&amp;"_year"),INDIRECT("'strategy_Farmer Focus_2021-10-06.xlsx'!"&amp;$A206&amp;"_tillage"))</f>
        <v>#REF!</v>
      </c>
    </row>
    <row r="206" spans="1:10" x14ac:dyDescent="0.2">
      <c r="A206" s="5" t="s">
        <v>27</v>
      </c>
      <c r="B206" s="5" t="s">
        <v>4</v>
      </c>
      <c r="C206" s="5" t="str">
        <f ca="1">IF(OR(ISNUMBER(SEARCH("plough",C205)),ISNUMBER(SEARCH("mouldboard",C205))),"inversion",
IF(OR(ISNUMBER(SEARCH("subsoil",C205)),ISNUMBER(SEARCH("sub-soil",C205))),"subsoil",
IF(OR(ISNUMBER(SEARCH("disc",C205)),ISNUMBER(SEARCH("light",C205))),"light",
"none"
)))</f>
        <v>none</v>
      </c>
      <c r="D206" s="5" t="str">
        <f t="shared" ref="D206" ca="1" si="310">IF(OR(ISNUMBER(SEARCH("plough",D205)),ISNUMBER(SEARCH("mouldboard",D205))),"inversion",
IF(OR(ISNUMBER(SEARCH("subsoil",D205)),ISNUMBER(SEARCH("sub-soil",D205))),"subsoil",
IF(OR(ISNUMBER(SEARCH("disc",D205)),ISNUMBER(SEARCH("light",D205))),"light",
"none"
)))</f>
        <v>none</v>
      </c>
      <c r="E206" s="5" t="str">
        <f t="shared" ref="E206" ca="1" si="311">IF(OR(ISNUMBER(SEARCH("plough",E205)),ISNUMBER(SEARCH("mouldboard",E205))),"inversion",
IF(OR(ISNUMBER(SEARCH("subsoil",E205)),ISNUMBER(SEARCH("sub-soil",E205))),"subsoil",
IF(OR(ISNUMBER(SEARCH("disc",E205)),ISNUMBER(SEARCH("light",E205))),"light",
"none"
)))</f>
        <v>none</v>
      </c>
      <c r="F206" s="5" t="str">
        <f t="shared" ref="F206" ca="1" si="312">IF(OR(ISNUMBER(SEARCH("plough",F205)),ISNUMBER(SEARCH("mouldboard",F205))),"inversion",
IF(OR(ISNUMBER(SEARCH("subsoil",F205)),ISNUMBER(SEARCH("sub-soil",F205))),"subsoil",
IF(OR(ISNUMBER(SEARCH("disc",F205)),ISNUMBER(SEARCH("light",F205))),"light",
"none"
)))</f>
        <v>none</v>
      </c>
      <c r="G206" s="5" t="str">
        <f t="shared" ref="G206" ca="1" si="313">IF(OR(ISNUMBER(SEARCH("plough",G205)),ISNUMBER(SEARCH("mouldboard",G205))),"inversion",
IF(OR(ISNUMBER(SEARCH("subsoil",G205)),ISNUMBER(SEARCH("sub-soil",G205))),"subsoil",
IF(OR(ISNUMBER(SEARCH("disc",G205)),ISNUMBER(SEARCH("light",G205))),"light",
"none"
)))</f>
        <v>none</v>
      </c>
      <c r="H206" s="5" t="str">
        <f t="shared" ref="H206" ca="1" si="314">IF(OR(ISNUMBER(SEARCH("plough",H205)),ISNUMBER(SEARCH("mouldboard",H205))),"inversion",
IF(OR(ISNUMBER(SEARCH("subsoil",H205)),ISNUMBER(SEARCH("sub-soil",H205))),"subsoil",
IF(OR(ISNUMBER(SEARCH("disc",H205)),ISNUMBER(SEARCH("light",H205))),"light",
"none"
)))</f>
        <v>none</v>
      </c>
    </row>
    <row r="207" spans="1:10" x14ac:dyDescent="0.2">
      <c r="C207" s="4" t="e" cm="1">
        <f t="array" aca="1" ref="C207" ca="1">_xlfn.XLOOKUP(C$1,INDIRECT("'strategy_Farmer Focus_2021-10-06.xlsx'!"&amp;$A208&amp;"_year"),INDIRECT("'strategy_Farmer Focus_2021-10-06.xlsx'!"&amp;$A208&amp;"_totalgly"))</f>
        <v>#REF!</v>
      </c>
      <c r="D207" s="4" t="e" cm="1">
        <f t="array" aca="1" ref="D207" ca="1">_xlfn.XLOOKUP(D$1,INDIRECT("'strategy_Farmer Focus_2021-10-06.xlsx'!"&amp;$A208&amp;"_year"),INDIRECT("'strategy_Farmer Focus_2021-10-06.xlsx'!"&amp;$A208&amp;"_totalgly"))</f>
        <v>#REF!</v>
      </c>
      <c r="E207" s="4" t="e" cm="1">
        <f t="array" aca="1" ref="E207" ca="1">_xlfn.XLOOKUP(E$1,INDIRECT("'strategy_Farmer Focus_2021-10-06.xlsx'!"&amp;$A208&amp;"_year"),INDIRECT("'strategy_Farmer Focus_2021-10-06.xlsx'!"&amp;$A208&amp;"_totalgly"))</f>
        <v>#REF!</v>
      </c>
      <c r="F207" s="4" t="e" cm="1">
        <f t="array" aca="1" ref="F207" ca="1">_xlfn.XLOOKUP(F$1,INDIRECT("'strategy_Farmer Focus_2021-10-06.xlsx'!"&amp;$A208&amp;"_year"),INDIRECT("'strategy_Farmer Focus_2021-10-06.xlsx'!"&amp;$A208&amp;"_totalgly"))</f>
        <v>#REF!</v>
      </c>
      <c r="G207" s="4" t="e" cm="1">
        <f t="array" aca="1" ref="G207" ca="1">_xlfn.XLOOKUP(G$1,INDIRECT("'strategy_Farmer Focus_2021-10-06.xlsx'!"&amp;$A208&amp;"_year"),INDIRECT("'strategy_Farmer Focus_2021-10-06.xlsx'!"&amp;$A208&amp;"_totalgly"))</f>
        <v>#REF!</v>
      </c>
      <c r="H207" s="4" t="e" cm="1">
        <f t="array" aca="1" ref="H207" ca="1">_xlfn.XLOOKUP(H$1,INDIRECT("'strategy_Farmer Focus_2021-10-06.xlsx'!"&amp;$A208&amp;"_year"),INDIRECT("'strategy_Farmer Focus_2021-10-06.xlsx'!"&amp;$A208&amp;"_totalgly"))</f>
        <v>#REF!</v>
      </c>
    </row>
    <row r="208" spans="1:10" x14ac:dyDescent="0.2">
      <c r="A208" s="5" t="s">
        <v>27</v>
      </c>
      <c r="B208" s="5" t="s">
        <v>5</v>
      </c>
      <c r="C208" s="5" t="e">
        <f ca="1">IF(C207&gt;0, "yes","no")</f>
        <v>#REF!</v>
      </c>
      <c r="D208" s="5" t="e">
        <f t="shared" ref="D208" ca="1" si="315">IF(D207&gt;0, "yes","no")</f>
        <v>#REF!</v>
      </c>
      <c r="E208" s="5" t="e">
        <f t="shared" ref="E208" ca="1" si="316">IF(E207&gt;0, "yes","no")</f>
        <v>#REF!</v>
      </c>
      <c r="F208" s="5" t="e">
        <f t="shared" ref="F208" ca="1" si="317">IF(F207&gt;0, "yes","no")</f>
        <v>#REF!</v>
      </c>
      <c r="G208" s="5" t="e">
        <f t="shared" ref="G208" ca="1" si="318">IF(G207&gt;0, "yes","no")</f>
        <v>#REF!</v>
      </c>
      <c r="H208" s="5" t="e">
        <f t="shared" ref="H208" ca="1" si="319">IF(H207&gt;0, "yes","no")</f>
        <v>#REF!</v>
      </c>
    </row>
    <row r="209" spans="1:10" x14ac:dyDescent="0.2">
      <c r="C209" s="4" t="e" cm="1">
        <f t="array" aca="1" ref="C209" ca="1">_xlfn.XLOOKUP(C$1,INDIRECT("'strategy_Farmer Focus_2021-10-06.xlsx'!"&amp;$A210&amp;"_year"),INDIRECT("'strategy_Farmer Focus_2021-10-06.xlsx'!"&amp;$A210&amp;"_numberautumngly"))</f>
        <v>#REF!</v>
      </c>
      <c r="D209" s="4" t="e" cm="1">
        <f t="array" aca="1" ref="D209" ca="1">_xlfn.XLOOKUP(D$1,INDIRECT("'strategy_Farmer Focus_2021-10-06.xlsx'!"&amp;$A210&amp;"_year"),INDIRECT("'strategy_Farmer Focus_2021-10-06.xlsx'!"&amp;$A210&amp;"_numberautumngly"))</f>
        <v>#REF!</v>
      </c>
      <c r="E209" s="4" t="e" cm="1">
        <f t="array" aca="1" ref="E209" ca="1">_xlfn.XLOOKUP(E$1,INDIRECT("'strategy_Farmer Focus_2021-10-06.xlsx'!"&amp;$A210&amp;"_year"),INDIRECT("'strategy_Farmer Focus_2021-10-06.xlsx'!"&amp;$A210&amp;"_numberautumngly"))</f>
        <v>#REF!</v>
      </c>
      <c r="F209" s="4" t="e" cm="1">
        <f t="array" aca="1" ref="F209" ca="1">_xlfn.XLOOKUP(F$1,INDIRECT("'strategy_Farmer Focus_2021-10-06.xlsx'!"&amp;$A210&amp;"_year"),INDIRECT("'strategy_Farmer Focus_2021-10-06.xlsx'!"&amp;$A210&amp;"_numberautumngly"))</f>
        <v>#REF!</v>
      </c>
      <c r="G209" s="4" t="e" cm="1">
        <f t="array" aca="1" ref="G209" ca="1">_xlfn.XLOOKUP(G$1,INDIRECT("'strategy_Farmer Focus_2021-10-06.xlsx'!"&amp;$A210&amp;"_year"),INDIRECT("'strategy_Farmer Focus_2021-10-06.xlsx'!"&amp;$A210&amp;"_numberautumngly"))</f>
        <v>#REF!</v>
      </c>
      <c r="H209" s="4" t="e" cm="1">
        <f t="array" aca="1" ref="H209" ca="1">_xlfn.XLOOKUP(H$1,INDIRECT("'strategy_Farmer Focus_2021-10-06.xlsx'!"&amp;$A210&amp;"_year"),INDIRECT("'strategy_Farmer Focus_2021-10-06.xlsx'!"&amp;$A210&amp;"_numberautumngly"))</f>
        <v>#REF!</v>
      </c>
    </row>
    <row r="210" spans="1:10" x14ac:dyDescent="0.2">
      <c r="A210" s="5" t="s">
        <v>27</v>
      </c>
      <c r="B210" s="5" t="s">
        <v>6</v>
      </c>
      <c r="C210" s="5" t="e">
        <f ca="1">IF(C209&gt;1, "yes", "no")</f>
        <v>#REF!</v>
      </c>
      <c r="D210" s="5" t="e">
        <f t="shared" ref="D210:H210" ca="1" si="320">IF(D209&gt;1, "yes", "no")</f>
        <v>#REF!</v>
      </c>
      <c r="E210" s="5" t="e">
        <f t="shared" ca="1" si="320"/>
        <v>#REF!</v>
      </c>
      <c r="F210" s="5" t="e">
        <f t="shared" ca="1" si="320"/>
        <v>#REF!</v>
      </c>
      <c r="G210" s="5" t="e">
        <f t="shared" ca="1" si="320"/>
        <v>#REF!</v>
      </c>
      <c r="H210" s="5" t="e">
        <f t="shared" ca="1" si="320"/>
        <v>#REF!</v>
      </c>
    </row>
    <row r="211" spans="1:10" x14ac:dyDescent="0.2">
      <c r="A211" s="5" t="s">
        <v>27</v>
      </c>
      <c r="B211" s="5" t="s">
        <v>7</v>
      </c>
      <c r="C211" s="5" t="e">
        <f ca="1">IF(C209&gt;2, "yes", "no")</f>
        <v>#REF!</v>
      </c>
      <c r="D211" s="5" t="e">
        <f t="shared" ref="D211:H211" ca="1" si="321">IF(D209&gt;2, "yes", "no")</f>
        <v>#REF!</v>
      </c>
      <c r="E211" s="5" t="e">
        <f t="shared" ca="1" si="321"/>
        <v>#REF!</v>
      </c>
      <c r="F211" s="5" t="e">
        <f t="shared" ca="1" si="321"/>
        <v>#REF!</v>
      </c>
      <c r="G211" s="5" t="e">
        <f t="shared" ca="1" si="321"/>
        <v>#REF!</v>
      </c>
      <c r="H211" s="5" t="e">
        <f t="shared" ca="1" si="321"/>
        <v>#REF!</v>
      </c>
    </row>
    <row r="212" spans="1:10" x14ac:dyDescent="0.2">
      <c r="A212" s="5" t="s">
        <v>27</v>
      </c>
      <c r="B212" s="5" t="s">
        <v>8</v>
      </c>
      <c r="C212" s="5" t="e">
        <f ca="1">IF(C209&gt;3, "yes", "no")</f>
        <v>#REF!</v>
      </c>
      <c r="D212" s="5" t="e">
        <f t="shared" ref="D212:H212" ca="1" si="322">IF(D209&gt;3, "yes", "no")</f>
        <v>#REF!</v>
      </c>
      <c r="E212" s="5" t="e">
        <f t="shared" ca="1" si="322"/>
        <v>#REF!</v>
      </c>
      <c r="F212" s="5" t="e">
        <f t="shared" ca="1" si="322"/>
        <v>#REF!</v>
      </c>
      <c r="G212" s="5" t="e">
        <f t="shared" ca="1" si="322"/>
        <v>#REF!</v>
      </c>
      <c r="H212" s="5" t="e">
        <f t="shared" ca="1" si="322"/>
        <v>#REF!</v>
      </c>
    </row>
    <row r="213" spans="1:10" x14ac:dyDescent="0.2">
      <c r="C213" s="4" t="e" cm="1">
        <f t="array" aca="1" ref="C213" ca="1">_xlfn.XLOOKUP(C$1,INDIRECT("'strategy_Farmer Focus_2021-10-06.xlsx'!"&amp;$A214&amp;"_year"),INDIRECT("'strategy_Farmer Focus_2021-10-06.xlsx'!"&amp;$A214&amp;"_totalBGherb"))</f>
        <v>#REF!</v>
      </c>
      <c r="D213" s="4" t="e" cm="1">
        <f t="array" aca="1" ref="D213" ca="1">_xlfn.XLOOKUP(D$1,INDIRECT("'strategy_Farmer Focus_2021-10-06.xlsx'!"&amp;$A214&amp;"_year"),INDIRECT("'strategy_Farmer Focus_2021-10-06.xlsx'!"&amp;$A214&amp;"_totalBGherb"))</f>
        <v>#REF!</v>
      </c>
      <c r="E213" s="4" t="e" cm="1">
        <f t="array" aca="1" ref="E213" ca="1">_xlfn.XLOOKUP(E$1,INDIRECT("'strategy_Farmer Focus_2021-10-06.xlsx'!"&amp;$A214&amp;"_year"),INDIRECT("'strategy_Farmer Focus_2021-10-06.xlsx'!"&amp;$A214&amp;"_totalBGherb"))</f>
        <v>#REF!</v>
      </c>
      <c r="F213" s="4" t="e" cm="1">
        <f t="array" aca="1" ref="F213" ca="1">_xlfn.XLOOKUP(F$1,INDIRECT("'strategy_Farmer Focus_2021-10-06.xlsx'!"&amp;$A214&amp;"_year"),INDIRECT("'strategy_Farmer Focus_2021-10-06.xlsx'!"&amp;$A214&amp;"_totalBGherb"))</f>
        <v>#REF!</v>
      </c>
      <c r="G213" s="4" t="e" cm="1">
        <f t="array" aca="1" ref="G213" ca="1">_xlfn.XLOOKUP(G$1,INDIRECT("'strategy_Farmer Focus_2021-10-06.xlsx'!"&amp;$A214&amp;"_year"),INDIRECT("'strategy_Farmer Focus_2021-10-06.xlsx'!"&amp;$A214&amp;"_totalBGherb"))</f>
        <v>#REF!</v>
      </c>
      <c r="H213" s="4" t="e" cm="1">
        <f t="array" aca="1" ref="H213" ca="1">_xlfn.XLOOKUP(H$1,INDIRECT("'strategy_Farmer Focus_2021-10-06.xlsx'!"&amp;$A214&amp;"_year"),INDIRECT("'strategy_Farmer Focus_2021-10-06.xlsx'!"&amp;$A214&amp;"_totalBGherb"))</f>
        <v>#REF!</v>
      </c>
    </row>
    <row r="214" spans="1:10" x14ac:dyDescent="0.2">
      <c r="A214" s="5" t="s">
        <v>27</v>
      </c>
      <c r="B214" s="5" t="s">
        <v>9</v>
      </c>
      <c r="C214" s="6" t="e">
        <f ca="1">IF(C213&gt;0, "yes","no")</f>
        <v>#REF!</v>
      </c>
      <c r="D214" s="6" t="e">
        <f t="shared" ref="D214" ca="1" si="323">IF(D213&gt;0, "yes","no")</f>
        <v>#REF!</v>
      </c>
      <c r="E214" s="6" t="e">
        <f t="shared" ref="E214" ca="1" si="324">IF(E213&gt;0, "yes","no")</f>
        <v>#REF!</v>
      </c>
      <c r="F214" s="6" t="e">
        <f t="shared" ref="F214" ca="1" si="325">IF(F213&gt;0, "yes","no")</f>
        <v>#REF!</v>
      </c>
      <c r="G214" s="6" t="e">
        <f t="shared" ref="G214" ca="1" si="326">IF(G213&gt;0, "yes","no")</f>
        <v>#REF!</v>
      </c>
      <c r="H214" s="6" t="e">
        <f t="shared" ref="H214" ca="1" si="327">IF(H213&gt;0, "yes","no")</f>
        <v>#REF!</v>
      </c>
    </row>
    <row r="215" spans="1:10" x14ac:dyDescent="0.2">
      <c r="A215" s="5" t="s">
        <v>27</v>
      </c>
      <c r="B215" s="5" t="s">
        <v>10</v>
      </c>
      <c r="C215" s="6" t="e">
        <f ca="1">IF(C213&gt;1, "yes","no")</f>
        <v>#REF!</v>
      </c>
      <c r="D215" s="6" t="e">
        <f t="shared" ref="D215:H215" ca="1" si="328">IF(D213&gt;1, "yes","no")</f>
        <v>#REF!</v>
      </c>
      <c r="E215" s="6" t="e">
        <f t="shared" ca="1" si="328"/>
        <v>#REF!</v>
      </c>
      <c r="F215" s="6" t="e">
        <f t="shared" ca="1" si="328"/>
        <v>#REF!</v>
      </c>
      <c r="G215" s="6" t="e">
        <f t="shared" ca="1" si="328"/>
        <v>#REF!</v>
      </c>
      <c r="H215" s="6" t="e">
        <f t="shared" ca="1" si="328"/>
        <v>#REF!</v>
      </c>
    </row>
    <row r="216" spans="1:10" x14ac:dyDescent="0.2">
      <c r="A216" s="5" t="s">
        <v>27</v>
      </c>
      <c r="B216" s="5" t="s">
        <v>11</v>
      </c>
      <c r="C216" s="6" t="s">
        <v>16</v>
      </c>
      <c r="D216" s="6"/>
      <c r="E216" s="6"/>
      <c r="F216" s="6"/>
      <c r="G216" s="6"/>
      <c r="H216" s="6"/>
    </row>
    <row r="217" spans="1:10" x14ac:dyDescent="0.2">
      <c r="A217" s="5" t="s">
        <v>27</v>
      </c>
      <c r="B217" s="5" t="s">
        <v>12</v>
      </c>
      <c r="C217" s="6" t="s">
        <v>17</v>
      </c>
      <c r="D217" s="6"/>
      <c r="E217" s="6"/>
      <c r="F217" s="6"/>
      <c r="G217" s="6"/>
      <c r="H217" s="6"/>
    </row>
    <row r="218" spans="1:10" x14ac:dyDescent="0.2">
      <c r="A218" s="5" t="s">
        <v>27</v>
      </c>
      <c r="B218" s="5" t="s">
        <v>13</v>
      </c>
      <c r="C218" s="6" t="s">
        <v>17</v>
      </c>
      <c r="D218" s="6"/>
      <c r="E218" s="6"/>
      <c r="F218" s="6"/>
      <c r="G218" s="6"/>
      <c r="H218" s="6"/>
    </row>
    <row r="219" spans="1:10" x14ac:dyDescent="0.2">
      <c r="A219" s="5" t="s">
        <v>27</v>
      </c>
      <c r="B219" s="5" t="s">
        <v>14</v>
      </c>
      <c r="C219" s="5" t="str">
        <f ca="1">IF(OR(C202="fallow",C202="ley"),"no","yes")</f>
        <v>yes</v>
      </c>
      <c r="D219" s="5" t="str">
        <f t="shared" ref="D219:H219" ca="1" si="329">IF(OR(D202="fallow",D202="ley"),"no","yes")</f>
        <v>yes</v>
      </c>
      <c r="E219" s="5" t="str">
        <f t="shared" ca="1" si="329"/>
        <v>yes</v>
      </c>
      <c r="F219" s="5" t="str">
        <f t="shared" ca="1" si="329"/>
        <v>yes</v>
      </c>
      <c r="G219" s="5" t="str">
        <f t="shared" ca="1" si="329"/>
        <v>yes</v>
      </c>
      <c r="H219" s="5" t="str">
        <f t="shared" ca="1" si="329"/>
        <v>yes</v>
      </c>
    </row>
    <row r="220" spans="1:10" x14ac:dyDescent="0.2">
      <c r="C220" s="4" t="e" cm="1">
        <f t="array" aca="1" ref="C220" ca="1">_xlfn.XLOOKUP(C$1,INDIRECT("'strategy_Farmer Focus_2021-10-06.xlsx'!"&amp;$A221&amp;"_year"),INDIRECT("'strategy_Farmer Focus_2021-10-06.xlsx'!"&amp;$A221&amp;"_fert"))</f>
        <v>#REF!</v>
      </c>
      <c r="D220" s="4" t="e" cm="1">
        <f t="array" aca="1" ref="D220" ca="1">_xlfn.XLOOKUP(D$1,INDIRECT("'strategy_Farmer Focus_2021-10-06.xlsx'!"&amp;$A221&amp;"_year"),INDIRECT("'strategy_Farmer Focus_2021-10-06.xlsx'!"&amp;$A221&amp;"_fert"))</f>
        <v>#REF!</v>
      </c>
      <c r="E220" s="4" t="e" cm="1">
        <f t="array" aca="1" ref="E220" ca="1">_xlfn.XLOOKUP(E$1,INDIRECT("'strategy_Farmer Focus_2021-10-06.xlsx'!"&amp;$A221&amp;"_year"),INDIRECT("'strategy_Farmer Focus_2021-10-06.xlsx'!"&amp;$A221&amp;"_fert"))</f>
        <v>#REF!</v>
      </c>
      <c r="F220" s="4" t="e" cm="1">
        <f t="array" aca="1" ref="F220" ca="1">_xlfn.XLOOKUP(F$1,INDIRECT("'strategy_Farmer Focus_2021-10-06.xlsx'!"&amp;$A221&amp;"_year"),INDIRECT("'strategy_Farmer Focus_2021-10-06.xlsx'!"&amp;$A221&amp;"_fert"))</f>
        <v>#REF!</v>
      </c>
      <c r="G220" s="4" t="e" cm="1">
        <f t="array" aca="1" ref="G220" ca="1">_xlfn.XLOOKUP(G$1,INDIRECT("'strategy_Farmer Focus_2021-10-06.xlsx'!"&amp;$A221&amp;"_year"),INDIRECT("'strategy_Farmer Focus_2021-10-06.xlsx'!"&amp;$A221&amp;"_fert"))</f>
        <v>#REF!</v>
      </c>
      <c r="H220" s="4" t="e" cm="1">
        <f t="array" aca="1" ref="H220" ca="1">_xlfn.XLOOKUP(H$1,INDIRECT("'strategy_Farmer Focus_2021-10-06.xlsx'!"&amp;$A221&amp;"_year"),INDIRECT("'strategy_Farmer Focus_2021-10-06.xlsx'!"&amp;$A221&amp;"_fert"))</f>
        <v>#REF!</v>
      </c>
    </row>
    <row r="221" spans="1:10" x14ac:dyDescent="0.2">
      <c r="A221" s="5" t="s">
        <v>27</v>
      </c>
      <c r="B221" s="5" t="s">
        <v>15</v>
      </c>
      <c r="C221" s="5" t="e">
        <f ca="1">IF(C220=0,"no","yes")</f>
        <v>#REF!</v>
      </c>
      <c r="D221" s="5" t="e">
        <f t="shared" ref="D221" ca="1" si="330">IF(D220=0,"no","yes")</f>
        <v>#REF!</v>
      </c>
      <c r="E221" s="5" t="e">
        <f t="shared" ref="E221" ca="1" si="331">IF(E220=0,"no","yes")</f>
        <v>#REF!</v>
      </c>
      <c r="F221" s="5" t="e">
        <f t="shared" ref="F221" ca="1" si="332">IF(F220=0,"no","yes")</f>
        <v>#REF!</v>
      </c>
      <c r="G221" s="5" t="e">
        <f t="shared" ref="G221" ca="1" si="333">IF(G220=0,"no","yes")</f>
        <v>#REF!</v>
      </c>
      <c r="H221" s="5" t="e">
        <f t="shared" ref="H221" ca="1" si="334">IF(H220=0,"no","yes")</f>
        <v>#REF!</v>
      </c>
    </row>
    <row r="222" spans="1:10" x14ac:dyDescent="0.2">
      <c r="A222" s="3"/>
      <c r="B222" s="3"/>
      <c r="C222" s="3"/>
      <c r="D222" s="3"/>
      <c r="E222" s="3"/>
      <c r="F222" s="3"/>
      <c r="G222" s="3"/>
      <c r="H222" s="3"/>
    </row>
    <row r="223" spans="1:10" x14ac:dyDescent="0.2">
      <c r="A223" s="2"/>
      <c r="B223" s="2"/>
      <c r="C223" s="4" t="e" cm="1">
        <f t="array" aca="1" ref="C223" ca="1">_xlfn.XLOOKUP(C$1,INDIRECT("'strategy_Farmer Focus_2021-10-06.xlsx'!"&amp;$A224&amp;"_year"),INDIRECT("'strategy_Farmer Focus_2021-10-06.xlsx'!"&amp;$A224&amp;"_crop"))</f>
        <v>#REF!</v>
      </c>
      <c r="D223" s="4" t="e" cm="1">
        <f t="array" aca="1" ref="D223" ca="1">_xlfn.XLOOKUP(D$1,INDIRECT("'strategy_Farmer Focus_2021-10-06.xlsx'!"&amp;$A224&amp;"_year"),INDIRECT("'strategy_Farmer Focus_2021-10-06.xlsx'!"&amp;$A224&amp;"_crop"))</f>
        <v>#REF!</v>
      </c>
      <c r="E223" s="4" t="e" cm="1">
        <f t="array" aca="1" ref="E223" ca="1">_xlfn.XLOOKUP(E$1,INDIRECT("'strategy_Farmer Focus_2021-10-06.xlsx'!"&amp;$A224&amp;"_year"),INDIRECT("'strategy_Farmer Focus_2021-10-06.xlsx'!"&amp;$A224&amp;"_crop"))</f>
        <v>#REF!</v>
      </c>
      <c r="F223" s="4" t="e" cm="1">
        <f t="array" aca="1" ref="F223" ca="1">_xlfn.XLOOKUP(F$1,INDIRECT("'strategy_Farmer Focus_2021-10-06.xlsx'!"&amp;$A224&amp;"_year"),INDIRECT("'strategy_Farmer Focus_2021-10-06.xlsx'!"&amp;$A224&amp;"_crop"))</f>
        <v>#REF!</v>
      </c>
      <c r="G223" s="4" t="e" cm="1">
        <f t="array" aca="1" ref="G223" ca="1">_xlfn.XLOOKUP(G$1,INDIRECT("'strategy_Farmer Focus_2021-10-06.xlsx'!"&amp;$A224&amp;"_year"),INDIRECT("'strategy_Farmer Focus_2021-10-06.xlsx'!"&amp;$A224&amp;"_crop"))</f>
        <v>#REF!</v>
      </c>
      <c r="H223" s="4" t="e" cm="1">
        <f t="array" aca="1" ref="H223" ca="1">_xlfn.XLOOKUP(H$1,INDIRECT("'strategy_Farmer Focus_2021-10-06.xlsx'!"&amp;$A224&amp;"_year"),INDIRECT("'strategy_Farmer Focus_2021-10-06.xlsx'!"&amp;$A224&amp;"_crop"))</f>
        <v>#REF!</v>
      </c>
      <c r="J223" s="1"/>
    </row>
    <row r="224" spans="1:10" x14ac:dyDescent="0.2">
      <c r="A224" s="5" t="s">
        <v>28</v>
      </c>
      <c r="B224" s="5" t="s">
        <v>1</v>
      </c>
      <c r="C224" s="5">
        <f t="shared" ref="C224" ca="1" si="335">IF(ISNUMBER(SEARCH("wheat",C223)),"wheat",
IF(ISNUMBER(SEARCH("oats",C223)),"oats",
IF(ISNUMBER(SEARCH("barley",C223)),"barley",
IF(ISNUMBER(SEARCH("beans",C223)),"beans",
IF(ISNUMBER(SEARCH("peas",C223)),"peas",
IF(ISNUMBER(SEARCH("maize",C223)),"maize",
IF(ISNUMBER(SEARCH("linseed",C223)),"linseed",
IF(ISNUMBER(SEARCH("osr",C223)),"osr",
IF(ISNUMBER(SEARCH("beet",C223)),"sugarbeet",
IF(ISNUMBER(SEARCH("fallow",C223)),"fallow",
))))))))))</f>
        <v>0</v>
      </c>
      <c r="D224" s="5">
        <f t="shared" ref="D224" ca="1" si="336">IF(ISNUMBER(SEARCH("wheat",D223)),"wheat",
IF(ISNUMBER(SEARCH("oats",D223)),"oats",
IF(ISNUMBER(SEARCH("barley",D223)),"barley",
IF(ISNUMBER(SEARCH("beans",D223)),"beans",
IF(ISNUMBER(SEARCH("peas",D223)),"peas",
IF(ISNUMBER(SEARCH("maize",D223)),"maize",
IF(ISNUMBER(SEARCH("linseed",D223)),"linseed",
IF(ISNUMBER(SEARCH("osr",D223)),"osr",
IF(ISNUMBER(SEARCH("beet",D223)),"sugarbeet",
IF(ISNUMBER(SEARCH("fallow",D223)),"fallow",
))))))))))</f>
        <v>0</v>
      </c>
      <c r="E224" s="5">
        <f t="shared" ref="E224" ca="1" si="337">IF(ISNUMBER(SEARCH("wheat",E223)),"wheat",
IF(ISNUMBER(SEARCH("oats",E223)),"oats",
IF(ISNUMBER(SEARCH("barley",E223)),"barley",
IF(ISNUMBER(SEARCH("beans",E223)),"beans",
IF(ISNUMBER(SEARCH("peas",E223)),"peas",
IF(ISNUMBER(SEARCH("maize",E223)),"maize",
IF(ISNUMBER(SEARCH("linseed",E223)),"linseed",
IF(ISNUMBER(SEARCH("osr",E223)),"osr",
IF(ISNUMBER(SEARCH("beet",E223)),"sugarbeet",
IF(ISNUMBER(SEARCH("fallow",E223)),"fallow",
))))))))))</f>
        <v>0</v>
      </c>
      <c r="F224" s="5">
        <f t="shared" ref="F224" ca="1" si="338">IF(ISNUMBER(SEARCH("wheat",F223)),"wheat",
IF(ISNUMBER(SEARCH("oats",F223)),"oats",
IF(ISNUMBER(SEARCH("barley",F223)),"barley",
IF(ISNUMBER(SEARCH("beans",F223)),"beans",
IF(ISNUMBER(SEARCH("peas",F223)),"peas",
IF(ISNUMBER(SEARCH("maize",F223)),"maize",
IF(ISNUMBER(SEARCH("linseed",F223)),"linseed",
IF(ISNUMBER(SEARCH("osr",F223)),"osr",
IF(ISNUMBER(SEARCH("beet",F223)),"sugarbeet",
IF(ISNUMBER(SEARCH("fallow",F223)),"fallow",
))))))))))</f>
        <v>0</v>
      </c>
      <c r="G224" s="5">
        <f t="shared" ref="G224" ca="1" si="339">IF(ISNUMBER(SEARCH("wheat",G223)),"wheat",
IF(ISNUMBER(SEARCH("oats",G223)),"oats",
IF(ISNUMBER(SEARCH("barley",G223)),"barley",
IF(ISNUMBER(SEARCH("beans",G223)),"beans",
IF(ISNUMBER(SEARCH("peas",G223)),"peas",
IF(ISNUMBER(SEARCH("maize",G223)),"maize",
IF(ISNUMBER(SEARCH("linseed",G223)),"linseed",
IF(ISNUMBER(SEARCH("osr",G223)),"osr",
IF(ISNUMBER(SEARCH("beet",G223)),"sugarbeet",
IF(ISNUMBER(SEARCH("fallow",G223)),"fallow",
))))))))))</f>
        <v>0</v>
      </c>
      <c r="H224" s="5">
        <f t="shared" ref="H224" ca="1" si="340">IF(ISNUMBER(SEARCH("wheat",H223)),"wheat",
IF(ISNUMBER(SEARCH("oats",H223)),"oats",
IF(ISNUMBER(SEARCH("barley",H223)),"barley",
IF(ISNUMBER(SEARCH("beans",H223)),"beans",
IF(ISNUMBER(SEARCH("peas",H223)),"peas",
IF(ISNUMBER(SEARCH("maize",H223)),"maize",
IF(ISNUMBER(SEARCH("linseed",H223)),"linseed",
IF(ISNUMBER(SEARCH("osr",H223)),"osr",
IF(ISNUMBER(SEARCH("beet",H223)),"sugarbeet",
IF(ISNUMBER(SEARCH("fallow",H223)),"fallow",
))))))))))</f>
        <v>0</v>
      </c>
    </row>
    <row r="225" spans="1:8" x14ac:dyDescent="0.2">
      <c r="C225" s="4" t="e" cm="1">
        <f t="array" aca="1" ref="C225" ca="1">_xlfn.XLOOKUP(C$1,INDIRECT("'strategy_Farmer Focus_2021-10-06.xlsx'!"&amp;$A226&amp;"_year"),INDIRECT("'strategy_Farmer Focus_2021-10-06.xlsx'!"&amp;$A226&amp;"_drillmonth"))</f>
        <v>#REF!</v>
      </c>
      <c r="D225" s="4" t="e" cm="1">
        <f t="array" aca="1" ref="D225" ca="1">_xlfn.XLOOKUP(D$1,INDIRECT("'strategy_Farmer Focus_2021-10-06.xlsx'!"&amp;$A226&amp;"_year"),INDIRECT("'strategy_Farmer Focus_2021-10-06.xlsx'!"&amp;$A226&amp;"_drillmonth"))</f>
        <v>#REF!</v>
      </c>
      <c r="E225" s="4" t="e" cm="1">
        <f t="array" aca="1" ref="E225" ca="1">_xlfn.XLOOKUP(E$1,INDIRECT("'strategy_Farmer Focus_2021-10-06.xlsx'!"&amp;$A226&amp;"_year"),INDIRECT("'strategy_Farmer Focus_2021-10-06.xlsx'!"&amp;$A226&amp;"_drillmonth"))</f>
        <v>#REF!</v>
      </c>
      <c r="F225" s="4" t="e" cm="1">
        <f t="array" aca="1" ref="F225" ca="1">_xlfn.XLOOKUP(F$1,INDIRECT("'strategy_Farmer Focus_2021-10-06.xlsx'!"&amp;$A226&amp;"_year"),INDIRECT("'strategy_Farmer Focus_2021-10-06.xlsx'!"&amp;$A226&amp;"_drillmonth"))</f>
        <v>#REF!</v>
      </c>
      <c r="G225" s="4" t="e" cm="1">
        <f t="array" aca="1" ref="G225" ca="1">_xlfn.XLOOKUP(G$1,INDIRECT("'strategy_Farmer Focus_2021-10-06.xlsx'!"&amp;$A226&amp;"_year"),INDIRECT("'strategy_Farmer Focus_2021-10-06.xlsx'!"&amp;$A226&amp;"_drillmonth"))</f>
        <v>#REF!</v>
      </c>
      <c r="H225" s="4" t="e" cm="1">
        <f t="array" aca="1" ref="H225" ca="1">_xlfn.XLOOKUP(H$1,INDIRECT("'strategy_Farmer Focus_2021-10-06.xlsx'!"&amp;$A226&amp;"_year"),INDIRECT("'strategy_Farmer Focus_2021-10-06.xlsx'!"&amp;$A226&amp;"_drillmonth"))</f>
        <v>#REF!</v>
      </c>
    </row>
    <row r="226" spans="1:8" x14ac:dyDescent="0.2">
      <c r="A226" s="5" t="s">
        <v>28</v>
      </c>
      <c r="B226" s="5" t="s">
        <v>3</v>
      </c>
      <c r="C226" s="5" t="str">
        <f ca="1">IF(OR( ISNUMBER(SEARCH("Aug",C225)),  ISNUMBER(SEARCH("Sep",C225)),  ISNUMBER(SEARCH("Oct",C225)),  ISNUMBER(SEARCH("Nov",C225)) ), "autumn","spring")</f>
        <v>spring</v>
      </c>
      <c r="D226" s="5" t="str">
        <f t="shared" ref="D226" ca="1" si="341">IF(OR( ISNUMBER(SEARCH("Aug",D225)),  ISNUMBER(SEARCH("Sep",D225)),  ISNUMBER(SEARCH("Oct",D225)),  ISNUMBER(SEARCH("Nov",D225)) ), "autumn","spring")</f>
        <v>spring</v>
      </c>
      <c r="E226" s="5" t="str">
        <f t="shared" ref="E226" ca="1" si="342">IF(OR( ISNUMBER(SEARCH("Aug",E225)),  ISNUMBER(SEARCH("Sep",E225)),  ISNUMBER(SEARCH("Oct",E225)),  ISNUMBER(SEARCH("Nov",E225)) ), "autumn","spring")</f>
        <v>spring</v>
      </c>
      <c r="F226" s="5" t="str">
        <f t="shared" ref="F226" ca="1" si="343">IF(OR( ISNUMBER(SEARCH("Aug",F225)),  ISNUMBER(SEARCH("Sep",F225)),  ISNUMBER(SEARCH("Oct",F225)),  ISNUMBER(SEARCH("Nov",F225)) ), "autumn","spring")</f>
        <v>spring</v>
      </c>
      <c r="G226" s="5" t="str">
        <f t="shared" ref="G226" ca="1" si="344">IF(OR( ISNUMBER(SEARCH("Aug",G225)),  ISNUMBER(SEARCH("Sep",G225)),  ISNUMBER(SEARCH("Oct",G225)),  ISNUMBER(SEARCH("Nov",G225)) ), "autumn","spring")</f>
        <v>spring</v>
      </c>
      <c r="H226" s="5" t="str">
        <f t="shared" ref="H226" ca="1" si="345">IF(OR( ISNUMBER(SEARCH("Aug",H225)),  ISNUMBER(SEARCH("Sep",H225)),  ISNUMBER(SEARCH("Oct",H225)),  ISNUMBER(SEARCH("Nov",H225)) ), "autumn","spring")</f>
        <v>spring</v>
      </c>
    </row>
    <row r="227" spans="1:8" x14ac:dyDescent="0.2">
      <c r="C227" s="4" t="e" cm="1">
        <f t="array" aca="1" ref="C227" ca="1">_xlfn.XLOOKUP(C$1,INDIRECT("'strategy_Farmer Focus_2021-10-06.xlsx'!"&amp;$A228&amp;"_year"),INDIRECT("'strategy_Farmer Focus_2021-10-06.xlsx'!"&amp;$A228&amp;"_tillage"))</f>
        <v>#REF!</v>
      </c>
      <c r="D227" s="4" t="e" cm="1">
        <f t="array" aca="1" ref="D227" ca="1">_xlfn.XLOOKUP(D$1,INDIRECT("'strategy_Farmer Focus_2021-10-06.xlsx'!"&amp;$A228&amp;"_year"),INDIRECT("'strategy_Farmer Focus_2021-10-06.xlsx'!"&amp;$A228&amp;"_tillage"))</f>
        <v>#REF!</v>
      </c>
      <c r="E227" s="4" t="e" cm="1">
        <f t="array" aca="1" ref="E227" ca="1">_xlfn.XLOOKUP(E$1,INDIRECT("'strategy_Farmer Focus_2021-10-06.xlsx'!"&amp;$A228&amp;"_year"),INDIRECT("'strategy_Farmer Focus_2021-10-06.xlsx'!"&amp;$A228&amp;"_tillage"))</f>
        <v>#REF!</v>
      </c>
      <c r="F227" s="4" t="e" cm="1">
        <f t="array" aca="1" ref="F227" ca="1">_xlfn.XLOOKUP(F$1,INDIRECT("'strategy_Farmer Focus_2021-10-06.xlsx'!"&amp;$A228&amp;"_year"),INDIRECT("'strategy_Farmer Focus_2021-10-06.xlsx'!"&amp;$A228&amp;"_tillage"))</f>
        <v>#REF!</v>
      </c>
      <c r="G227" s="4" t="e" cm="1">
        <f t="array" aca="1" ref="G227" ca="1">_xlfn.XLOOKUP(G$1,INDIRECT("'strategy_Farmer Focus_2021-10-06.xlsx'!"&amp;$A228&amp;"_year"),INDIRECT("'strategy_Farmer Focus_2021-10-06.xlsx'!"&amp;$A228&amp;"_tillage"))</f>
        <v>#REF!</v>
      </c>
      <c r="H227" s="4" t="e" cm="1">
        <f t="array" aca="1" ref="H227" ca="1">_xlfn.XLOOKUP(H$1,INDIRECT("'strategy_Farmer Focus_2021-10-06.xlsx'!"&amp;$A228&amp;"_year"),INDIRECT("'strategy_Farmer Focus_2021-10-06.xlsx'!"&amp;$A228&amp;"_tillage"))</f>
        <v>#REF!</v>
      </c>
    </row>
    <row r="228" spans="1:8" x14ac:dyDescent="0.2">
      <c r="A228" s="5" t="s">
        <v>28</v>
      </c>
      <c r="B228" s="5" t="s">
        <v>4</v>
      </c>
      <c r="C228" s="5" t="str">
        <f ca="1">IF(OR(ISNUMBER(SEARCH("plough",C227)),ISNUMBER(SEARCH("mouldboard",C227))),"inversion",
IF(OR(ISNUMBER(SEARCH("subsoil",C227)),ISNUMBER(SEARCH("sub-soil",C227))),"subsoil",
IF(OR(ISNUMBER(SEARCH("disc",C227)),ISNUMBER(SEARCH("light",C227))),"light",
"none"
)))</f>
        <v>none</v>
      </c>
      <c r="D228" s="5" t="str">
        <f t="shared" ref="D228" ca="1" si="346">IF(OR(ISNUMBER(SEARCH("plough",D227)),ISNUMBER(SEARCH("mouldboard",D227))),"inversion",
IF(OR(ISNUMBER(SEARCH("subsoil",D227)),ISNUMBER(SEARCH("sub-soil",D227))),"subsoil",
IF(OR(ISNUMBER(SEARCH("disc",D227)),ISNUMBER(SEARCH("light",D227))),"light",
"none"
)))</f>
        <v>none</v>
      </c>
      <c r="E228" s="5" t="str">
        <f t="shared" ref="E228" ca="1" si="347">IF(OR(ISNUMBER(SEARCH("plough",E227)),ISNUMBER(SEARCH("mouldboard",E227))),"inversion",
IF(OR(ISNUMBER(SEARCH("subsoil",E227)),ISNUMBER(SEARCH("sub-soil",E227))),"subsoil",
IF(OR(ISNUMBER(SEARCH("disc",E227)),ISNUMBER(SEARCH("light",E227))),"light",
"none"
)))</f>
        <v>none</v>
      </c>
      <c r="F228" s="5" t="str">
        <f t="shared" ref="F228" ca="1" si="348">IF(OR(ISNUMBER(SEARCH("plough",F227)),ISNUMBER(SEARCH("mouldboard",F227))),"inversion",
IF(OR(ISNUMBER(SEARCH("subsoil",F227)),ISNUMBER(SEARCH("sub-soil",F227))),"subsoil",
IF(OR(ISNUMBER(SEARCH("disc",F227)),ISNUMBER(SEARCH("light",F227))),"light",
"none"
)))</f>
        <v>none</v>
      </c>
      <c r="G228" s="5" t="str">
        <f t="shared" ref="G228" ca="1" si="349">IF(OR(ISNUMBER(SEARCH("plough",G227)),ISNUMBER(SEARCH("mouldboard",G227))),"inversion",
IF(OR(ISNUMBER(SEARCH("subsoil",G227)),ISNUMBER(SEARCH("sub-soil",G227))),"subsoil",
IF(OR(ISNUMBER(SEARCH("disc",G227)),ISNUMBER(SEARCH("light",G227))),"light",
"none"
)))</f>
        <v>none</v>
      </c>
      <c r="H228" s="5" t="str">
        <f t="shared" ref="H228" ca="1" si="350">IF(OR(ISNUMBER(SEARCH("plough",H227)),ISNUMBER(SEARCH("mouldboard",H227))),"inversion",
IF(OR(ISNUMBER(SEARCH("subsoil",H227)),ISNUMBER(SEARCH("sub-soil",H227))),"subsoil",
IF(OR(ISNUMBER(SEARCH("disc",H227)),ISNUMBER(SEARCH("light",H227))),"light",
"none"
)))</f>
        <v>none</v>
      </c>
    </row>
    <row r="229" spans="1:8" x14ac:dyDescent="0.2">
      <c r="C229" s="4" t="e" cm="1">
        <f t="array" aca="1" ref="C229" ca="1">_xlfn.XLOOKUP(C$1,INDIRECT("'strategy_Farmer Focus_2021-10-06.xlsx'!"&amp;$A230&amp;"_year"),INDIRECT("'strategy_Farmer Focus_2021-10-06.xlsx'!"&amp;$A230&amp;"_totalgly"))</f>
        <v>#REF!</v>
      </c>
      <c r="D229" s="4" t="e" cm="1">
        <f t="array" aca="1" ref="D229" ca="1">_xlfn.XLOOKUP(D$1,INDIRECT("'strategy_Farmer Focus_2021-10-06.xlsx'!"&amp;$A230&amp;"_year"),INDIRECT("'strategy_Farmer Focus_2021-10-06.xlsx'!"&amp;$A230&amp;"_totalgly"))</f>
        <v>#REF!</v>
      </c>
      <c r="E229" s="4" t="e" cm="1">
        <f t="array" aca="1" ref="E229" ca="1">_xlfn.XLOOKUP(E$1,INDIRECT("'strategy_Farmer Focus_2021-10-06.xlsx'!"&amp;$A230&amp;"_year"),INDIRECT("'strategy_Farmer Focus_2021-10-06.xlsx'!"&amp;$A230&amp;"_totalgly"))</f>
        <v>#REF!</v>
      </c>
      <c r="F229" s="4" t="e" cm="1">
        <f t="array" aca="1" ref="F229" ca="1">_xlfn.XLOOKUP(F$1,INDIRECT("'strategy_Farmer Focus_2021-10-06.xlsx'!"&amp;$A230&amp;"_year"),INDIRECT("'strategy_Farmer Focus_2021-10-06.xlsx'!"&amp;$A230&amp;"_totalgly"))</f>
        <v>#REF!</v>
      </c>
      <c r="G229" s="4" t="e" cm="1">
        <f t="array" aca="1" ref="G229" ca="1">_xlfn.XLOOKUP(G$1,INDIRECT("'strategy_Farmer Focus_2021-10-06.xlsx'!"&amp;$A230&amp;"_year"),INDIRECT("'strategy_Farmer Focus_2021-10-06.xlsx'!"&amp;$A230&amp;"_totalgly"))</f>
        <v>#REF!</v>
      </c>
      <c r="H229" s="4" t="e" cm="1">
        <f t="array" aca="1" ref="H229" ca="1">_xlfn.XLOOKUP(H$1,INDIRECT("'strategy_Farmer Focus_2021-10-06.xlsx'!"&amp;$A230&amp;"_year"),INDIRECT("'strategy_Farmer Focus_2021-10-06.xlsx'!"&amp;$A230&amp;"_totalgly"))</f>
        <v>#REF!</v>
      </c>
    </row>
    <row r="230" spans="1:8" x14ac:dyDescent="0.2">
      <c r="A230" s="5" t="s">
        <v>28</v>
      </c>
      <c r="B230" s="5" t="s">
        <v>5</v>
      </c>
      <c r="C230" s="5" t="e">
        <f ca="1">IF(C229&gt;0, "yes","no")</f>
        <v>#REF!</v>
      </c>
      <c r="D230" s="5" t="e">
        <f t="shared" ref="D230" ca="1" si="351">IF(D229&gt;0, "yes","no")</f>
        <v>#REF!</v>
      </c>
      <c r="E230" s="5" t="e">
        <f t="shared" ref="E230" ca="1" si="352">IF(E229&gt;0, "yes","no")</f>
        <v>#REF!</v>
      </c>
      <c r="F230" s="5" t="e">
        <f t="shared" ref="F230" ca="1" si="353">IF(F229&gt;0, "yes","no")</f>
        <v>#REF!</v>
      </c>
      <c r="G230" s="5" t="e">
        <f t="shared" ref="G230" ca="1" si="354">IF(G229&gt;0, "yes","no")</f>
        <v>#REF!</v>
      </c>
      <c r="H230" s="5" t="e">
        <f t="shared" ref="H230" ca="1" si="355">IF(H229&gt;0, "yes","no")</f>
        <v>#REF!</v>
      </c>
    </row>
    <row r="231" spans="1:8" x14ac:dyDescent="0.2">
      <c r="C231" s="4" t="e" cm="1">
        <f t="array" aca="1" ref="C231" ca="1">_xlfn.XLOOKUP(C$1,INDIRECT("'strategy_Farmer Focus_2021-10-06.xlsx'!"&amp;$A232&amp;"_year"),INDIRECT("'strategy_Farmer Focus_2021-10-06.xlsx'!"&amp;$A232&amp;"_numberautumngly"))</f>
        <v>#REF!</v>
      </c>
      <c r="D231" s="4" t="e" cm="1">
        <f t="array" aca="1" ref="D231" ca="1">_xlfn.XLOOKUP(D$1,INDIRECT("'strategy_Farmer Focus_2021-10-06.xlsx'!"&amp;$A232&amp;"_year"),INDIRECT("'strategy_Farmer Focus_2021-10-06.xlsx'!"&amp;$A232&amp;"_numberautumngly"))</f>
        <v>#REF!</v>
      </c>
      <c r="E231" s="4" t="e" cm="1">
        <f t="array" aca="1" ref="E231" ca="1">_xlfn.XLOOKUP(E$1,INDIRECT("'strategy_Farmer Focus_2021-10-06.xlsx'!"&amp;$A232&amp;"_year"),INDIRECT("'strategy_Farmer Focus_2021-10-06.xlsx'!"&amp;$A232&amp;"_numberautumngly"))</f>
        <v>#REF!</v>
      </c>
      <c r="F231" s="4" t="e" cm="1">
        <f t="array" aca="1" ref="F231" ca="1">_xlfn.XLOOKUP(F$1,INDIRECT("'strategy_Farmer Focus_2021-10-06.xlsx'!"&amp;$A232&amp;"_year"),INDIRECT("'strategy_Farmer Focus_2021-10-06.xlsx'!"&amp;$A232&amp;"_numberautumngly"))</f>
        <v>#REF!</v>
      </c>
      <c r="G231" s="4" t="e" cm="1">
        <f t="array" aca="1" ref="G231" ca="1">_xlfn.XLOOKUP(G$1,INDIRECT("'strategy_Farmer Focus_2021-10-06.xlsx'!"&amp;$A232&amp;"_year"),INDIRECT("'strategy_Farmer Focus_2021-10-06.xlsx'!"&amp;$A232&amp;"_numberautumngly"))</f>
        <v>#REF!</v>
      </c>
      <c r="H231" s="4" t="e" cm="1">
        <f t="array" aca="1" ref="H231" ca="1">_xlfn.XLOOKUP(H$1,INDIRECT("'strategy_Farmer Focus_2021-10-06.xlsx'!"&amp;$A232&amp;"_year"),INDIRECT("'strategy_Farmer Focus_2021-10-06.xlsx'!"&amp;$A232&amp;"_numberautumngly"))</f>
        <v>#REF!</v>
      </c>
    </row>
    <row r="232" spans="1:8" x14ac:dyDescent="0.2">
      <c r="A232" s="5" t="s">
        <v>28</v>
      </c>
      <c r="B232" s="5" t="s">
        <v>6</v>
      </c>
      <c r="C232" s="5" t="e">
        <f ca="1">IF(C231&gt;1, "yes", "no")</f>
        <v>#REF!</v>
      </c>
      <c r="D232" s="5" t="e">
        <f t="shared" ref="D232:H232" ca="1" si="356">IF(D231&gt;1, "yes", "no")</f>
        <v>#REF!</v>
      </c>
      <c r="E232" s="5" t="e">
        <f t="shared" ca="1" si="356"/>
        <v>#REF!</v>
      </c>
      <c r="F232" s="5" t="e">
        <f t="shared" ca="1" si="356"/>
        <v>#REF!</v>
      </c>
      <c r="G232" s="5" t="e">
        <f t="shared" ca="1" si="356"/>
        <v>#REF!</v>
      </c>
      <c r="H232" s="5" t="e">
        <f t="shared" ca="1" si="356"/>
        <v>#REF!</v>
      </c>
    </row>
    <row r="233" spans="1:8" x14ac:dyDescent="0.2">
      <c r="A233" s="5" t="s">
        <v>28</v>
      </c>
      <c r="B233" s="5" t="s">
        <v>7</v>
      </c>
      <c r="C233" s="5" t="e">
        <f ca="1">IF(C231&gt;2, "yes", "no")</f>
        <v>#REF!</v>
      </c>
      <c r="D233" s="5" t="e">
        <f t="shared" ref="D233:H233" ca="1" si="357">IF(D231&gt;2, "yes", "no")</f>
        <v>#REF!</v>
      </c>
      <c r="E233" s="5" t="e">
        <f t="shared" ca="1" si="357"/>
        <v>#REF!</v>
      </c>
      <c r="F233" s="5" t="e">
        <f t="shared" ca="1" si="357"/>
        <v>#REF!</v>
      </c>
      <c r="G233" s="5" t="e">
        <f t="shared" ca="1" si="357"/>
        <v>#REF!</v>
      </c>
      <c r="H233" s="5" t="e">
        <f t="shared" ca="1" si="357"/>
        <v>#REF!</v>
      </c>
    </row>
    <row r="234" spans="1:8" x14ac:dyDescent="0.2">
      <c r="A234" s="5" t="s">
        <v>28</v>
      </c>
      <c r="B234" s="5" t="s">
        <v>8</v>
      </c>
      <c r="C234" s="5" t="e">
        <f ca="1">IF(C231&gt;3, "yes", "no")</f>
        <v>#REF!</v>
      </c>
      <c r="D234" s="5" t="e">
        <f t="shared" ref="D234:H234" ca="1" si="358">IF(D231&gt;3, "yes", "no")</f>
        <v>#REF!</v>
      </c>
      <c r="E234" s="5" t="e">
        <f t="shared" ca="1" si="358"/>
        <v>#REF!</v>
      </c>
      <c r="F234" s="5" t="e">
        <f t="shared" ca="1" si="358"/>
        <v>#REF!</v>
      </c>
      <c r="G234" s="5" t="e">
        <f t="shared" ca="1" si="358"/>
        <v>#REF!</v>
      </c>
      <c r="H234" s="5" t="e">
        <f t="shared" ca="1" si="358"/>
        <v>#REF!</v>
      </c>
    </row>
    <row r="235" spans="1:8" x14ac:dyDescent="0.2">
      <c r="C235" s="4" t="e" cm="1">
        <f t="array" aca="1" ref="C235" ca="1">_xlfn.XLOOKUP(C$1,INDIRECT("'strategy_Farmer Focus_2021-10-06.xlsx'!"&amp;$A236&amp;"_year"),INDIRECT("'strategy_Farmer Focus_2021-10-06.xlsx'!"&amp;$A236&amp;"_totalBGherb"))</f>
        <v>#REF!</v>
      </c>
      <c r="D235" s="4" t="e" cm="1">
        <f t="array" aca="1" ref="D235" ca="1">_xlfn.XLOOKUP(D$1,INDIRECT("'strategy_Farmer Focus_2021-10-06.xlsx'!"&amp;$A236&amp;"_year"),INDIRECT("'strategy_Farmer Focus_2021-10-06.xlsx'!"&amp;$A236&amp;"_totalBGherb"))</f>
        <v>#REF!</v>
      </c>
      <c r="E235" s="4" t="e" cm="1">
        <f t="array" aca="1" ref="E235" ca="1">_xlfn.XLOOKUP(E$1,INDIRECT("'strategy_Farmer Focus_2021-10-06.xlsx'!"&amp;$A236&amp;"_year"),INDIRECT("'strategy_Farmer Focus_2021-10-06.xlsx'!"&amp;$A236&amp;"_totalBGherb"))</f>
        <v>#REF!</v>
      </c>
      <c r="F235" s="4" t="e" cm="1">
        <f t="array" aca="1" ref="F235" ca="1">_xlfn.XLOOKUP(F$1,INDIRECT("'strategy_Farmer Focus_2021-10-06.xlsx'!"&amp;$A236&amp;"_year"),INDIRECT("'strategy_Farmer Focus_2021-10-06.xlsx'!"&amp;$A236&amp;"_totalBGherb"))</f>
        <v>#REF!</v>
      </c>
      <c r="G235" s="4" t="e" cm="1">
        <f t="array" aca="1" ref="G235" ca="1">_xlfn.XLOOKUP(G$1,INDIRECT("'strategy_Farmer Focus_2021-10-06.xlsx'!"&amp;$A236&amp;"_year"),INDIRECT("'strategy_Farmer Focus_2021-10-06.xlsx'!"&amp;$A236&amp;"_totalBGherb"))</f>
        <v>#REF!</v>
      </c>
      <c r="H235" s="4" t="e" cm="1">
        <f t="array" aca="1" ref="H235" ca="1">_xlfn.XLOOKUP(H$1,INDIRECT("'strategy_Farmer Focus_2021-10-06.xlsx'!"&amp;$A236&amp;"_year"),INDIRECT("'strategy_Farmer Focus_2021-10-06.xlsx'!"&amp;$A236&amp;"_totalBGherb"))</f>
        <v>#REF!</v>
      </c>
    </row>
    <row r="236" spans="1:8" x14ac:dyDescent="0.2">
      <c r="A236" s="5" t="s">
        <v>28</v>
      </c>
      <c r="B236" s="5" t="s">
        <v>9</v>
      </c>
      <c r="C236" s="6" t="e">
        <f ca="1">IF(C235&gt;0, "yes","no")</f>
        <v>#REF!</v>
      </c>
      <c r="D236" s="6" t="e">
        <f t="shared" ref="D236" ca="1" si="359">IF(D235&gt;0, "yes","no")</f>
        <v>#REF!</v>
      </c>
      <c r="E236" s="6" t="e">
        <f t="shared" ref="E236" ca="1" si="360">IF(E235&gt;0, "yes","no")</f>
        <v>#REF!</v>
      </c>
      <c r="F236" s="6" t="e">
        <f t="shared" ref="F236" ca="1" si="361">IF(F235&gt;0, "yes","no")</f>
        <v>#REF!</v>
      </c>
      <c r="G236" s="6" t="e">
        <f t="shared" ref="G236" ca="1" si="362">IF(G235&gt;0, "yes","no")</f>
        <v>#REF!</v>
      </c>
      <c r="H236" s="6" t="e">
        <f t="shared" ref="H236" ca="1" si="363">IF(H235&gt;0, "yes","no")</f>
        <v>#REF!</v>
      </c>
    </row>
    <row r="237" spans="1:8" x14ac:dyDescent="0.2">
      <c r="A237" s="5" t="s">
        <v>28</v>
      </c>
      <c r="B237" s="5" t="s">
        <v>10</v>
      </c>
      <c r="C237" s="6" t="e">
        <f ca="1">IF(C235&gt;1, "yes","no")</f>
        <v>#REF!</v>
      </c>
      <c r="D237" s="6" t="e">
        <f t="shared" ref="D237:H237" ca="1" si="364">IF(D235&gt;1, "yes","no")</f>
        <v>#REF!</v>
      </c>
      <c r="E237" s="6" t="e">
        <f t="shared" ca="1" si="364"/>
        <v>#REF!</v>
      </c>
      <c r="F237" s="6" t="e">
        <f t="shared" ca="1" si="364"/>
        <v>#REF!</v>
      </c>
      <c r="G237" s="6" t="e">
        <f t="shared" ca="1" si="364"/>
        <v>#REF!</v>
      </c>
      <c r="H237" s="6" t="e">
        <f t="shared" ca="1" si="364"/>
        <v>#REF!</v>
      </c>
    </row>
    <row r="238" spans="1:8" x14ac:dyDescent="0.2">
      <c r="A238" s="5" t="s">
        <v>28</v>
      </c>
      <c r="B238" s="5" t="s">
        <v>11</v>
      </c>
      <c r="C238" s="6" t="s">
        <v>16</v>
      </c>
      <c r="D238" s="6"/>
      <c r="E238" s="6"/>
      <c r="F238" s="6"/>
      <c r="G238" s="6"/>
      <c r="H238" s="6"/>
    </row>
    <row r="239" spans="1:8" x14ac:dyDescent="0.2">
      <c r="A239" s="5" t="s">
        <v>28</v>
      </c>
      <c r="B239" s="5" t="s">
        <v>12</v>
      </c>
      <c r="C239" s="6" t="s">
        <v>17</v>
      </c>
      <c r="D239" s="6"/>
      <c r="E239" s="6"/>
      <c r="F239" s="6"/>
      <c r="G239" s="6"/>
      <c r="H239" s="6"/>
    </row>
    <row r="240" spans="1:8" x14ac:dyDescent="0.2">
      <c r="A240" s="5" t="s">
        <v>28</v>
      </c>
      <c r="B240" s="5" t="s">
        <v>13</v>
      </c>
      <c r="C240" s="6" t="s">
        <v>17</v>
      </c>
      <c r="D240" s="6"/>
      <c r="E240" s="6"/>
      <c r="F240" s="6"/>
      <c r="G240" s="6"/>
      <c r="H240" s="6"/>
    </row>
    <row r="241" spans="1:10" x14ac:dyDescent="0.2">
      <c r="A241" s="5" t="s">
        <v>28</v>
      </c>
      <c r="B241" s="5" t="s">
        <v>14</v>
      </c>
      <c r="C241" s="5" t="str">
        <f ca="1">IF(OR(C224="fallow",C224="ley"),"no","yes")</f>
        <v>yes</v>
      </c>
      <c r="D241" s="5" t="str">
        <f t="shared" ref="D241:H241" ca="1" si="365">IF(OR(D224="fallow",D224="ley"),"no","yes")</f>
        <v>yes</v>
      </c>
      <c r="E241" s="5" t="str">
        <f t="shared" ca="1" si="365"/>
        <v>yes</v>
      </c>
      <c r="F241" s="5" t="str">
        <f t="shared" ca="1" si="365"/>
        <v>yes</v>
      </c>
      <c r="G241" s="5" t="str">
        <f t="shared" ca="1" si="365"/>
        <v>yes</v>
      </c>
      <c r="H241" s="5" t="str">
        <f t="shared" ca="1" si="365"/>
        <v>yes</v>
      </c>
    </row>
    <row r="242" spans="1:10" x14ac:dyDescent="0.2">
      <c r="C242" s="4" t="e" cm="1">
        <f t="array" aca="1" ref="C242" ca="1">_xlfn.XLOOKUP(C$1,INDIRECT("'strategy_Farmer Focus_2021-10-06.xlsx'!"&amp;$A243&amp;"_year"),INDIRECT("'strategy_Farmer Focus_2021-10-06.xlsx'!"&amp;$A243&amp;"_fert"))</f>
        <v>#REF!</v>
      </c>
      <c r="D242" s="4" t="e" cm="1">
        <f t="array" aca="1" ref="D242" ca="1">_xlfn.XLOOKUP(D$1,INDIRECT("'strategy_Farmer Focus_2021-10-06.xlsx'!"&amp;$A243&amp;"_year"),INDIRECT("'strategy_Farmer Focus_2021-10-06.xlsx'!"&amp;$A243&amp;"_fert"))</f>
        <v>#REF!</v>
      </c>
      <c r="E242" s="4" t="e" cm="1">
        <f t="array" aca="1" ref="E242" ca="1">_xlfn.XLOOKUP(E$1,INDIRECT("'strategy_Farmer Focus_2021-10-06.xlsx'!"&amp;$A243&amp;"_year"),INDIRECT("'strategy_Farmer Focus_2021-10-06.xlsx'!"&amp;$A243&amp;"_fert"))</f>
        <v>#REF!</v>
      </c>
      <c r="F242" s="4" t="e" cm="1">
        <f t="array" aca="1" ref="F242" ca="1">_xlfn.XLOOKUP(F$1,INDIRECT("'strategy_Farmer Focus_2021-10-06.xlsx'!"&amp;$A243&amp;"_year"),INDIRECT("'strategy_Farmer Focus_2021-10-06.xlsx'!"&amp;$A243&amp;"_fert"))</f>
        <v>#REF!</v>
      </c>
      <c r="G242" s="4" t="e" cm="1">
        <f t="array" aca="1" ref="G242" ca="1">_xlfn.XLOOKUP(G$1,INDIRECT("'strategy_Farmer Focus_2021-10-06.xlsx'!"&amp;$A243&amp;"_year"),INDIRECT("'strategy_Farmer Focus_2021-10-06.xlsx'!"&amp;$A243&amp;"_fert"))</f>
        <v>#REF!</v>
      </c>
      <c r="H242" s="4" t="e" cm="1">
        <f t="array" aca="1" ref="H242" ca="1">_xlfn.XLOOKUP(H$1,INDIRECT("'strategy_Farmer Focus_2021-10-06.xlsx'!"&amp;$A243&amp;"_year"),INDIRECT("'strategy_Farmer Focus_2021-10-06.xlsx'!"&amp;$A243&amp;"_fert"))</f>
        <v>#REF!</v>
      </c>
    </row>
    <row r="243" spans="1:10" x14ac:dyDescent="0.2">
      <c r="A243" s="5" t="s">
        <v>28</v>
      </c>
      <c r="B243" s="5" t="s">
        <v>15</v>
      </c>
      <c r="C243" s="5" t="e">
        <f ca="1">IF(C242=0,"no","yes")</f>
        <v>#REF!</v>
      </c>
      <c r="D243" s="5" t="e">
        <f t="shared" ref="D243" ca="1" si="366">IF(D242=0,"no","yes")</f>
        <v>#REF!</v>
      </c>
      <c r="E243" s="5" t="e">
        <f t="shared" ref="E243" ca="1" si="367">IF(E242=0,"no","yes")</f>
        <v>#REF!</v>
      </c>
      <c r="F243" s="5" t="e">
        <f t="shared" ref="F243" ca="1" si="368">IF(F242=0,"no","yes")</f>
        <v>#REF!</v>
      </c>
      <c r="G243" s="5" t="e">
        <f t="shared" ref="G243" ca="1" si="369">IF(G242=0,"no","yes")</f>
        <v>#REF!</v>
      </c>
      <c r="H243" s="5" t="e">
        <f t="shared" ref="H243" ca="1" si="370">IF(H242=0,"no","yes")</f>
        <v>#REF!</v>
      </c>
    </row>
    <row r="244" spans="1:10" x14ac:dyDescent="0.2">
      <c r="A244" s="3"/>
      <c r="B244" s="3"/>
      <c r="C244" s="3"/>
      <c r="D244" s="3"/>
      <c r="E244" s="3"/>
      <c r="F244" s="3"/>
      <c r="G244" s="3"/>
      <c r="H244" s="3"/>
    </row>
    <row r="245" spans="1:10" x14ac:dyDescent="0.2">
      <c r="A245" s="2"/>
      <c r="B245" s="2"/>
      <c r="C245" s="4" t="e" cm="1">
        <f t="array" aca="1" ref="C245" ca="1">_xlfn.XLOOKUP(C$1,INDIRECT("'strategy_Farmer Focus_2021-10-06.xlsx'!"&amp;$A246&amp;"_year"),INDIRECT("'strategy_Farmer Focus_2021-10-06.xlsx'!"&amp;$A246&amp;"_crop"))</f>
        <v>#REF!</v>
      </c>
      <c r="D245" s="4" t="e" cm="1">
        <f t="array" aca="1" ref="D245" ca="1">_xlfn.XLOOKUP(D$1,INDIRECT("'strategy_Farmer Focus_2021-10-06.xlsx'!"&amp;$A246&amp;"_year"),INDIRECT("'strategy_Farmer Focus_2021-10-06.xlsx'!"&amp;$A246&amp;"_crop"))</f>
        <v>#REF!</v>
      </c>
      <c r="E245" s="4" t="e" cm="1">
        <f t="array" aca="1" ref="E245" ca="1">_xlfn.XLOOKUP(E$1,INDIRECT("'strategy_Farmer Focus_2021-10-06.xlsx'!"&amp;$A246&amp;"_year"),INDIRECT("'strategy_Farmer Focus_2021-10-06.xlsx'!"&amp;$A246&amp;"_crop"))</f>
        <v>#REF!</v>
      </c>
      <c r="F245" s="4" t="e" cm="1">
        <f t="array" aca="1" ref="F245" ca="1">_xlfn.XLOOKUP(F$1,INDIRECT("'strategy_Farmer Focus_2021-10-06.xlsx'!"&amp;$A246&amp;"_year"),INDIRECT("'strategy_Farmer Focus_2021-10-06.xlsx'!"&amp;$A246&amp;"_crop"))</f>
        <v>#REF!</v>
      </c>
      <c r="G245" s="4" t="e" cm="1">
        <f t="array" aca="1" ref="G245" ca="1">_xlfn.XLOOKUP(G$1,INDIRECT("'strategy_Farmer Focus_2021-10-06.xlsx'!"&amp;$A246&amp;"_year"),INDIRECT("'strategy_Farmer Focus_2021-10-06.xlsx'!"&amp;$A246&amp;"_crop"))</f>
        <v>#REF!</v>
      </c>
      <c r="H245" s="4" t="e" cm="1">
        <f t="array" aca="1" ref="H245" ca="1">_xlfn.XLOOKUP(H$1,INDIRECT("'strategy_Farmer Focus_2021-10-06.xlsx'!"&amp;$A246&amp;"_year"),INDIRECT("'strategy_Farmer Focus_2021-10-06.xlsx'!"&amp;$A246&amp;"_crop"))</f>
        <v>#REF!</v>
      </c>
      <c r="J245" s="1"/>
    </row>
    <row r="246" spans="1:10" x14ac:dyDescent="0.2">
      <c r="A246" s="5" t="s">
        <v>29</v>
      </c>
      <c r="B246" s="5" t="s">
        <v>1</v>
      </c>
      <c r="C246" s="5">
        <f t="shared" ref="C246" ca="1" si="371">IF(ISNUMBER(SEARCH("wheat",C245)),"wheat",
IF(ISNUMBER(SEARCH("oats",C245)),"oats",
IF(ISNUMBER(SEARCH("barley",C245)),"barley",
IF(ISNUMBER(SEARCH("beans",C245)),"beans",
IF(ISNUMBER(SEARCH("peas",C245)),"peas",
IF(ISNUMBER(SEARCH("maize",C245)),"maize",
IF(ISNUMBER(SEARCH("linseed",C245)),"linseed",
IF(ISNUMBER(SEARCH("osr",C245)),"osr",
IF(ISNUMBER(SEARCH("beet",C245)),"sugarbeet",
IF(ISNUMBER(SEARCH("fallow",C245)),"fallow",
))))))))))</f>
        <v>0</v>
      </c>
      <c r="D246" s="5">
        <f t="shared" ref="D246" ca="1" si="372">IF(ISNUMBER(SEARCH("wheat",D245)),"wheat",
IF(ISNUMBER(SEARCH("oats",D245)),"oats",
IF(ISNUMBER(SEARCH("barley",D245)),"barley",
IF(ISNUMBER(SEARCH("beans",D245)),"beans",
IF(ISNUMBER(SEARCH("peas",D245)),"peas",
IF(ISNUMBER(SEARCH("maize",D245)),"maize",
IF(ISNUMBER(SEARCH("linseed",D245)),"linseed",
IF(ISNUMBER(SEARCH("osr",D245)),"osr",
IF(ISNUMBER(SEARCH("beet",D245)),"sugarbeet",
IF(ISNUMBER(SEARCH("fallow",D245)),"fallow",
))))))))))</f>
        <v>0</v>
      </c>
      <c r="E246" s="5">
        <f t="shared" ref="E246" ca="1" si="373">IF(ISNUMBER(SEARCH("wheat",E245)),"wheat",
IF(ISNUMBER(SEARCH("oats",E245)),"oats",
IF(ISNUMBER(SEARCH("barley",E245)),"barley",
IF(ISNUMBER(SEARCH("beans",E245)),"beans",
IF(ISNUMBER(SEARCH("peas",E245)),"peas",
IF(ISNUMBER(SEARCH("maize",E245)),"maize",
IF(ISNUMBER(SEARCH("linseed",E245)),"linseed",
IF(ISNUMBER(SEARCH("osr",E245)),"osr",
IF(ISNUMBER(SEARCH("beet",E245)),"sugarbeet",
IF(ISNUMBER(SEARCH("fallow",E245)),"fallow",
))))))))))</f>
        <v>0</v>
      </c>
      <c r="F246" s="5">
        <f t="shared" ref="F246" ca="1" si="374">IF(ISNUMBER(SEARCH("wheat",F245)),"wheat",
IF(ISNUMBER(SEARCH("oats",F245)),"oats",
IF(ISNUMBER(SEARCH("barley",F245)),"barley",
IF(ISNUMBER(SEARCH("beans",F245)),"beans",
IF(ISNUMBER(SEARCH("peas",F245)),"peas",
IF(ISNUMBER(SEARCH("maize",F245)),"maize",
IF(ISNUMBER(SEARCH("linseed",F245)),"linseed",
IF(ISNUMBER(SEARCH("osr",F245)),"osr",
IF(ISNUMBER(SEARCH("beet",F245)),"sugarbeet",
IF(ISNUMBER(SEARCH("fallow",F245)),"fallow",
))))))))))</f>
        <v>0</v>
      </c>
      <c r="G246" s="5">
        <f t="shared" ref="G246" ca="1" si="375">IF(ISNUMBER(SEARCH("wheat",G245)),"wheat",
IF(ISNUMBER(SEARCH("oats",G245)),"oats",
IF(ISNUMBER(SEARCH("barley",G245)),"barley",
IF(ISNUMBER(SEARCH("beans",G245)),"beans",
IF(ISNUMBER(SEARCH("peas",G245)),"peas",
IF(ISNUMBER(SEARCH("maize",G245)),"maize",
IF(ISNUMBER(SEARCH("linseed",G245)),"linseed",
IF(ISNUMBER(SEARCH("osr",G245)),"osr",
IF(ISNUMBER(SEARCH("beet",G245)),"sugarbeet",
IF(ISNUMBER(SEARCH("fallow",G245)),"fallow",
))))))))))</f>
        <v>0</v>
      </c>
      <c r="H246" s="5">
        <f t="shared" ref="H246" ca="1" si="376">IF(ISNUMBER(SEARCH("wheat",H245)),"wheat",
IF(ISNUMBER(SEARCH("oats",H245)),"oats",
IF(ISNUMBER(SEARCH("barley",H245)),"barley",
IF(ISNUMBER(SEARCH("beans",H245)),"beans",
IF(ISNUMBER(SEARCH("peas",H245)),"peas",
IF(ISNUMBER(SEARCH("maize",H245)),"maize",
IF(ISNUMBER(SEARCH("linseed",H245)),"linseed",
IF(ISNUMBER(SEARCH("osr",H245)),"osr",
IF(ISNUMBER(SEARCH("beet",H245)),"sugarbeet",
IF(ISNUMBER(SEARCH("fallow",H245)),"fallow",
))))))))))</f>
        <v>0</v>
      </c>
    </row>
    <row r="247" spans="1:10" x14ac:dyDescent="0.2">
      <c r="C247" s="4" t="e" cm="1">
        <f t="array" aca="1" ref="C247" ca="1">_xlfn.XLOOKUP(C$1,INDIRECT("'strategy_Farmer Focus_2021-10-06.xlsx'!"&amp;$A248&amp;"_year"),INDIRECT("'strategy_Farmer Focus_2021-10-06.xlsx'!"&amp;$A248&amp;"_drillmonth"))</f>
        <v>#REF!</v>
      </c>
      <c r="D247" s="4" t="e" cm="1">
        <f t="array" aca="1" ref="D247" ca="1">_xlfn.XLOOKUP(D$1,INDIRECT("'strategy_Farmer Focus_2021-10-06.xlsx'!"&amp;$A248&amp;"_year"),INDIRECT("'strategy_Farmer Focus_2021-10-06.xlsx'!"&amp;$A248&amp;"_drillmonth"))</f>
        <v>#REF!</v>
      </c>
      <c r="E247" s="4" t="e" cm="1">
        <f t="array" aca="1" ref="E247" ca="1">_xlfn.XLOOKUP(E$1,INDIRECT("'strategy_Farmer Focus_2021-10-06.xlsx'!"&amp;$A248&amp;"_year"),INDIRECT("'strategy_Farmer Focus_2021-10-06.xlsx'!"&amp;$A248&amp;"_drillmonth"))</f>
        <v>#REF!</v>
      </c>
      <c r="F247" s="4" t="e" cm="1">
        <f t="array" aca="1" ref="F247" ca="1">_xlfn.XLOOKUP(F$1,INDIRECT("'strategy_Farmer Focus_2021-10-06.xlsx'!"&amp;$A248&amp;"_year"),INDIRECT("'strategy_Farmer Focus_2021-10-06.xlsx'!"&amp;$A248&amp;"_drillmonth"))</f>
        <v>#REF!</v>
      </c>
      <c r="G247" s="4" t="e" cm="1">
        <f t="array" aca="1" ref="G247" ca="1">_xlfn.XLOOKUP(G$1,INDIRECT("'strategy_Farmer Focus_2021-10-06.xlsx'!"&amp;$A248&amp;"_year"),INDIRECT("'strategy_Farmer Focus_2021-10-06.xlsx'!"&amp;$A248&amp;"_drillmonth"))</f>
        <v>#REF!</v>
      </c>
      <c r="H247" s="4" t="e" cm="1">
        <f t="array" aca="1" ref="H247" ca="1">_xlfn.XLOOKUP(H$1,INDIRECT("'strategy_Farmer Focus_2021-10-06.xlsx'!"&amp;$A248&amp;"_year"),INDIRECT("'strategy_Farmer Focus_2021-10-06.xlsx'!"&amp;$A248&amp;"_drillmonth"))</f>
        <v>#REF!</v>
      </c>
    </row>
    <row r="248" spans="1:10" x14ac:dyDescent="0.2">
      <c r="A248" s="5" t="s">
        <v>29</v>
      </c>
      <c r="B248" s="5" t="s">
        <v>3</v>
      </c>
      <c r="C248" s="5" t="str">
        <f ca="1">IF(OR( ISNUMBER(SEARCH("Aug",C247)),  ISNUMBER(SEARCH("Sep",C247)),  ISNUMBER(SEARCH("Oct",C247)),  ISNUMBER(SEARCH("Nov",C247)) ), "autumn","spring")</f>
        <v>spring</v>
      </c>
      <c r="D248" s="5" t="str">
        <f t="shared" ref="D248" ca="1" si="377">IF(OR( ISNUMBER(SEARCH("Aug",D247)),  ISNUMBER(SEARCH("Sep",D247)),  ISNUMBER(SEARCH("Oct",D247)),  ISNUMBER(SEARCH("Nov",D247)) ), "autumn","spring")</f>
        <v>spring</v>
      </c>
      <c r="E248" s="5" t="str">
        <f t="shared" ref="E248" ca="1" si="378">IF(OR( ISNUMBER(SEARCH("Aug",E247)),  ISNUMBER(SEARCH("Sep",E247)),  ISNUMBER(SEARCH("Oct",E247)),  ISNUMBER(SEARCH("Nov",E247)) ), "autumn","spring")</f>
        <v>spring</v>
      </c>
      <c r="F248" s="5" t="str">
        <f t="shared" ref="F248" ca="1" si="379">IF(OR( ISNUMBER(SEARCH("Aug",F247)),  ISNUMBER(SEARCH("Sep",F247)),  ISNUMBER(SEARCH("Oct",F247)),  ISNUMBER(SEARCH("Nov",F247)) ), "autumn","spring")</f>
        <v>spring</v>
      </c>
      <c r="G248" s="5" t="str">
        <f t="shared" ref="G248" ca="1" si="380">IF(OR( ISNUMBER(SEARCH("Aug",G247)),  ISNUMBER(SEARCH("Sep",G247)),  ISNUMBER(SEARCH("Oct",G247)),  ISNUMBER(SEARCH("Nov",G247)) ), "autumn","spring")</f>
        <v>spring</v>
      </c>
      <c r="H248" s="5" t="str">
        <f t="shared" ref="H248" ca="1" si="381">IF(OR( ISNUMBER(SEARCH("Aug",H247)),  ISNUMBER(SEARCH("Sep",H247)),  ISNUMBER(SEARCH("Oct",H247)),  ISNUMBER(SEARCH("Nov",H247)) ), "autumn","spring")</f>
        <v>spring</v>
      </c>
    </row>
    <row r="249" spans="1:10" x14ac:dyDescent="0.2">
      <c r="C249" s="4" t="e" cm="1">
        <f t="array" aca="1" ref="C249" ca="1">_xlfn.XLOOKUP(C$1,INDIRECT("'strategy_Farmer Focus_2021-10-06.xlsx'!"&amp;$A250&amp;"_year"),INDIRECT("'strategy_Farmer Focus_2021-10-06.xlsx'!"&amp;$A250&amp;"_tillage"))</f>
        <v>#REF!</v>
      </c>
      <c r="D249" s="4" t="e" cm="1">
        <f t="array" aca="1" ref="D249" ca="1">_xlfn.XLOOKUP(D$1,INDIRECT("'strategy_Farmer Focus_2021-10-06.xlsx'!"&amp;$A250&amp;"_year"),INDIRECT("'strategy_Farmer Focus_2021-10-06.xlsx'!"&amp;$A250&amp;"_tillage"))</f>
        <v>#REF!</v>
      </c>
      <c r="E249" s="4" t="e" cm="1">
        <f t="array" aca="1" ref="E249" ca="1">_xlfn.XLOOKUP(E$1,INDIRECT("'strategy_Farmer Focus_2021-10-06.xlsx'!"&amp;$A250&amp;"_year"),INDIRECT("'strategy_Farmer Focus_2021-10-06.xlsx'!"&amp;$A250&amp;"_tillage"))</f>
        <v>#REF!</v>
      </c>
      <c r="F249" s="4" t="e" cm="1">
        <f t="array" aca="1" ref="F249" ca="1">_xlfn.XLOOKUP(F$1,INDIRECT("'strategy_Farmer Focus_2021-10-06.xlsx'!"&amp;$A250&amp;"_year"),INDIRECT("'strategy_Farmer Focus_2021-10-06.xlsx'!"&amp;$A250&amp;"_tillage"))</f>
        <v>#REF!</v>
      </c>
      <c r="G249" s="4" t="e" cm="1">
        <f t="array" aca="1" ref="G249" ca="1">_xlfn.XLOOKUP(G$1,INDIRECT("'strategy_Farmer Focus_2021-10-06.xlsx'!"&amp;$A250&amp;"_year"),INDIRECT("'strategy_Farmer Focus_2021-10-06.xlsx'!"&amp;$A250&amp;"_tillage"))</f>
        <v>#REF!</v>
      </c>
      <c r="H249" s="4" t="e" cm="1">
        <f t="array" aca="1" ref="H249" ca="1">_xlfn.XLOOKUP(H$1,INDIRECT("'strategy_Farmer Focus_2021-10-06.xlsx'!"&amp;$A250&amp;"_year"),INDIRECT("'strategy_Farmer Focus_2021-10-06.xlsx'!"&amp;$A250&amp;"_tillage"))</f>
        <v>#REF!</v>
      </c>
    </row>
    <row r="250" spans="1:10" x14ac:dyDescent="0.2">
      <c r="A250" s="5" t="s">
        <v>29</v>
      </c>
      <c r="B250" s="5" t="s">
        <v>4</v>
      </c>
      <c r="C250" s="5" t="str">
        <f ca="1">IF(OR(ISNUMBER(SEARCH("plough",C249)),ISNUMBER(SEARCH("mouldboard",C249))),"inversion",
IF(OR(ISNUMBER(SEARCH("subsoil",C249)),ISNUMBER(SEARCH("sub-soil",C249))),"subsoil",
IF(OR(ISNUMBER(SEARCH("disc",C249)),ISNUMBER(SEARCH("light",C249))),"light",
"none"
)))</f>
        <v>none</v>
      </c>
      <c r="D250" s="5" t="str">
        <f t="shared" ref="D250" ca="1" si="382">IF(OR(ISNUMBER(SEARCH("plough",D249)),ISNUMBER(SEARCH("mouldboard",D249))),"inversion",
IF(OR(ISNUMBER(SEARCH("subsoil",D249)),ISNUMBER(SEARCH("sub-soil",D249))),"subsoil",
IF(OR(ISNUMBER(SEARCH("disc",D249)),ISNUMBER(SEARCH("light",D249))),"light",
"none"
)))</f>
        <v>none</v>
      </c>
      <c r="E250" s="5" t="str">
        <f t="shared" ref="E250" ca="1" si="383">IF(OR(ISNUMBER(SEARCH("plough",E249)),ISNUMBER(SEARCH("mouldboard",E249))),"inversion",
IF(OR(ISNUMBER(SEARCH("subsoil",E249)),ISNUMBER(SEARCH("sub-soil",E249))),"subsoil",
IF(OR(ISNUMBER(SEARCH("disc",E249)),ISNUMBER(SEARCH("light",E249))),"light",
"none"
)))</f>
        <v>none</v>
      </c>
      <c r="F250" s="5" t="str">
        <f t="shared" ref="F250" ca="1" si="384">IF(OR(ISNUMBER(SEARCH("plough",F249)),ISNUMBER(SEARCH("mouldboard",F249))),"inversion",
IF(OR(ISNUMBER(SEARCH("subsoil",F249)),ISNUMBER(SEARCH("sub-soil",F249))),"subsoil",
IF(OR(ISNUMBER(SEARCH("disc",F249)),ISNUMBER(SEARCH("light",F249))),"light",
"none"
)))</f>
        <v>none</v>
      </c>
      <c r="G250" s="5" t="str">
        <f t="shared" ref="G250" ca="1" si="385">IF(OR(ISNUMBER(SEARCH("plough",G249)),ISNUMBER(SEARCH("mouldboard",G249))),"inversion",
IF(OR(ISNUMBER(SEARCH("subsoil",G249)),ISNUMBER(SEARCH("sub-soil",G249))),"subsoil",
IF(OR(ISNUMBER(SEARCH("disc",G249)),ISNUMBER(SEARCH("light",G249))),"light",
"none"
)))</f>
        <v>none</v>
      </c>
      <c r="H250" s="5" t="str">
        <f t="shared" ref="H250" ca="1" si="386">IF(OR(ISNUMBER(SEARCH("plough",H249)),ISNUMBER(SEARCH("mouldboard",H249))),"inversion",
IF(OR(ISNUMBER(SEARCH("subsoil",H249)),ISNUMBER(SEARCH("sub-soil",H249))),"subsoil",
IF(OR(ISNUMBER(SEARCH("disc",H249)),ISNUMBER(SEARCH("light",H249))),"light",
"none"
)))</f>
        <v>none</v>
      </c>
    </row>
    <row r="251" spans="1:10" x14ac:dyDescent="0.2">
      <c r="C251" s="4" t="e" cm="1">
        <f t="array" aca="1" ref="C251" ca="1">_xlfn.XLOOKUP(C$1,INDIRECT("'strategy_Farmer Focus_2021-10-06.xlsx'!"&amp;$A252&amp;"_year"),INDIRECT("'strategy_Farmer Focus_2021-10-06.xlsx'!"&amp;$A252&amp;"_totalgly"))</f>
        <v>#REF!</v>
      </c>
      <c r="D251" s="4" t="e" cm="1">
        <f t="array" aca="1" ref="D251" ca="1">_xlfn.XLOOKUP(D$1,INDIRECT("'strategy_Farmer Focus_2021-10-06.xlsx'!"&amp;$A252&amp;"_year"),INDIRECT("'strategy_Farmer Focus_2021-10-06.xlsx'!"&amp;$A252&amp;"_totalgly"))</f>
        <v>#REF!</v>
      </c>
      <c r="E251" s="4" t="e" cm="1">
        <f t="array" aca="1" ref="E251" ca="1">_xlfn.XLOOKUP(E$1,INDIRECT("'strategy_Farmer Focus_2021-10-06.xlsx'!"&amp;$A252&amp;"_year"),INDIRECT("'strategy_Farmer Focus_2021-10-06.xlsx'!"&amp;$A252&amp;"_totalgly"))</f>
        <v>#REF!</v>
      </c>
      <c r="F251" s="4" t="e" cm="1">
        <f t="array" aca="1" ref="F251" ca="1">_xlfn.XLOOKUP(F$1,INDIRECT("'strategy_Farmer Focus_2021-10-06.xlsx'!"&amp;$A252&amp;"_year"),INDIRECT("'strategy_Farmer Focus_2021-10-06.xlsx'!"&amp;$A252&amp;"_totalgly"))</f>
        <v>#REF!</v>
      </c>
      <c r="G251" s="4" t="e" cm="1">
        <f t="array" aca="1" ref="G251" ca="1">_xlfn.XLOOKUP(G$1,INDIRECT("'strategy_Farmer Focus_2021-10-06.xlsx'!"&amp;$A252&amp;"_year"),INDIRECT("'strategy_Farmer Focus_2021-10-06.xlsx'!"&amp;$A252&amp;"_totalgly"))</f>
        <v>#REF!</v>
      </c>
      <c r="H251" s="4" t="e" cm="1">
        <f t="array" aca="1" ref="H251" ca="1">_xlfn.XLOOKUP(H$1,INDIRECT("'strategy_Farmer Focus_2021-10-06.xlsx'!"&amp;$A252&amp;"_year"),INDIRECT("'strategy_Farmer Focus_2021-10-06.xlsx'!"&amp;$A252&amp;"_totalgly"))</f>
        <v>#REF!</v>
      </c>
    </row>
    <row r="252" spans="1:10" x14ac:dyDescent="0.2">
      <c r="A252" s="5" t="s">
        <v>29</v>
      </c>
      <c r="B252" s="5" t="s">
        <v>5</v>
      </c>
      <c r="C252" s="5" t="e">
        <f ca="1">IF(C251&gt;0, "yes","no")</f>
        <v>#REF!</v>
      </c>
      <c r="D252" s="5" t="e">
        <f t="shared" ref="D252" ca="1" si="387">IF(D251&gt;0, "yes","no")</f>
        <v>#REF!</v>
      </c>
      <c r="E252" s="5" t="e">
        <f t="shared" ref="E252" ca="1" si="388">IF(E251&gt;0, "yes","no")</f>
        <v>#REF!</v>
      </c>
      <c r="F252" s="5" t="e">
        <f t="shared" ref="F252" ca="1" si="389">IF(F251&gt;0, "yes","no")</f>
        <v>#REF!</v>
      </c>
      <c r="G252" s="5" t="e">
        <f t="shared" ref="G252" ca="1" si="390">IF(G251&gt;0, "yes","no")</f>
        <v>#REF!</v>
      </c>
      <c r="H252" s="5" t="e">
        <f t="shared" ref="H252" ca="1" si="391">IF(H251&gt;0, "yes","no")</f>
        <v>#REF!</v>
      </c>
    </row>
    <row r="253" spans="1:10" x14ac:dyDescent="0.2">
      <c r="C253" s="4" t="e" cm="1">
        <f t="array" aca="1" ref="C253" ca="1">_xlfn.XLOOKUP(C$1,INDIRECT("'strategy_Farmer Focus_2021-10-06.xlsx'!"&amp;$A254&amp;"_year"),INDIRECT("'strategy_Farmer Focus_2021-10-06.xlsx'!"&amp;$A254&amp;"_numberautumngly"))</f>
        <v>#REF!</v>
      </c>
      <c r="D253" s="4" t="e" cm="1">
        <f t="array" aca="1" ref="D253" ca="1">_xlfn.XLOOKUP(D$1,INDIRECT("'strategy_Farmer Focus_2021-10-06.xlsx'!"&amp;$A254&amp;"_year"),INDIRECT("'strategy_Farmer Focus_2021-10-06.xlsx'!"&amp;$A254&amp;"_numberautumngly"))</f>
        <v>#REF!</v>
      </c>
      <c r="E253" s="4" t="e" cm="1">
        <f t="array" aca="1" ref="E253" ca="1">_xlfn.XLOOKUP(E$1,INDIRECT("'strategy_Farmer Focus_2021-10-06.xlsx'!"&amp;$A254&amp;"_year"),INDIRECT("'strategy_Farmer Focus_2021-10-06.xlsx'!"&amp;$A254&amp;"_numberautumngly"))</f>
        <v>#REF!</v>
      </c>
      <c r="F253" s="4" t="e" cm="1">
        <f t="array" aca="1" ref="F253" ca="1">_xlfn.XLOOKUP(F$1,INDIRECT("'strategy_Farmer Focus_2021-10-06.xlsx'!"&amp;$A254&amp;"_year"),INDIRECT("'strategy_Farmer Focus_2021-10-06.xlsx'!"&amp;$A254&amp;"_numberautumngly"))</f>
        <v>#REF!</v>
      </c>
      <c r="G253" s="4" t="e" cm="1">
        <f t="array" aca="1" ref="G253" ca="1">_xlfn.XLOOKUP(G$1,INDIRECT("'strategy_Farmer Focus_2021-10-06.xlsx'!"&amp;$A254&amp;"_year"),INDIRECT("'strategy_Farmer Focus_2021-10-06.xlsx'!"&amp;$A254&amp;"_numberautumngly"))</f>
        <v>#REF!</v>
      </c>
      <c r="H253" s="4" t="e" cm="1">
        <f t="array" aca="1" ref="H253" ca="1">_xlfn.XLOOKUP(H$1,INDIRECT("'strategy_Farmer Focus_2021-10-06.xlsx'!"&amp;$A254&amp;"_year"),INDIRECT("'strategy_Farmer Focus_2021-10-06.xlsx'!"&amp;$A254&amp;"_numberautumngly"))</f>
        <v>#REF!</v>
      </c>
    </row>
    <row r="254" spans="1:10" x14ac:dyDescent="0.2">
      <c r="A254" s="5" t="s">
        <v>29</v>
      </c>
      <c r="B254" s="5" t="s">
        <v>6</v>
      </c>
      <c r="C254" s="5" t="e">
        <f ca="1">IF(C253&gt;1, "yes", "no")</f>
        <v>#REF!</v>
      </c>
      <c r="D254" s="5" t="e">
        <f t="shared" ref="D254:H254" ca="1" si="392">IF(D253&gt;1, "yes", "no")</f>
        <v>#REF!</v>
      </c>
      <c r="E254" s="5" t="e">
        <f t="shared" ca="1" si="392"/>
        <v>#REF!</v>
      </c>
      <c r="F254" s="5" t="e">
        <f t="shared" ca="1" si="392"/>
        <v>#REF!</v>
      </c>
      <c r="G254" s="5" t="e">
        <f t="shared" ca="1" si="392"/>
        <v>#REF!</v>
      </c>
      <c r="H254" s="5" t="e">
        <f t="shared" ca="1" si="392"/>
        <v>#REF!</v>
      </c>
    </row>
    <row r="255" spans="1:10" x14ac:dyDescent="0.2">
      <c r="A255" s="5" t="s">
        <v>29</v>
      </c>
      <c r="B255" s="5" t="s">
        <v>7</v>
      </c>
      <c r="C255" s="5" t="e">
        <f ca="1">IF(C253&gt;2, "yes", "no")</f>
        <v>#REF!</v>
      </c>
      <c r="D255" s="5" t="e">
        <f t="shared" ref="D255:H255" ca="1" si="393">IF(D253&gt;2, "yes", "no")</f>
        <v>#REF!</v>
      </c>
      <c r="E255" s="5" t="e">
        <f t="shared" ca="1" si="393"/>
        <v>#REF!</v>
      </c>
      <c r="F255" s="5" t="e">
        <f t="shared" ca="1" si="393"/>
        <v>#REF!</v>
      </c>
      <c r="G255" s="5" t="e">
        <f t="shared" ca="1" si="393"/>
        <v>#REF!</v>
      </c>
      <c r="H255" s="5" t="e">
        <f t="shared" ca="1" si="393"/>
        <v>#REF!</v>
      </c>
    </row>
    <row r="256" spans="1:10" x14ac:dyDescent="0.2">
      <c r="A256" s="5" t="s">
        <v>29</v>
      </c>
      <c r="B256" s="5" t="s">
        <v>8</v>
      </c>
      <c r="C256" s="5" t="e">
        <f ca="1">IF(C253&gt;3, "yes", "no")</f>
        <v>#REF!</v>
      </c>
      <c r="D256" s="5" t="e">
        <f t="shared" ref="D256:H256" ca="1" si="394">IF(D253&gt;3, "yes", "no")</f>
        <v>#REF!</v>
      </c>
      <c r="E256" s="5" t="e">
        <f t="shared" ca="1" si="394"/>
        <v>#REF!</v>
      </c>
      <c r="F256" s="5" t="e">
        <f t="shared" ca="1" si="394"/>
        <v>#REF!</v>
      </c>
      <c r="G256" s="5" t="e">
        <f t="shared" ca="1" si="394"/>
        <v>#REF!</v>
      </c>
      <c r="H256" s="5" t="e">
        <f t="shared" ca="1" si="394"/>
        <v>#REF!</v>
      </c>
    </row>
    <row r="257" spans="1:10" x14ac:dyDescent="0.2">
      <c r="C257" s="4" t="e" cm="1">
        <f t="array" aca="1" ref="C257" ca="1">_xlfn.XLOOKUP(C$1,INDIRECT("'strategy_Farmer Focus_2021-10-06.xlsx'!"&amp;$A258&amp;"_year"),INDIRECT("'strategy_Farmer Focus_2021-10-06.xlsx'!"&amp;$A258&amp;"_totalBGherb"))</f>
        <v>#REF!</v>
      </c>
      <c r="D257" s="4" t="e" cm="1">
        <f t="array" aca="1" ref="D257" ca="1">_xlfn.XLOOKUP(D$1,INDIRECT("'strategy_Farmer Focus_2021-10-06.xlsx'!"&amp;$A258&amp;"_year"),INDIRECT("'strategy_Farmer Focus_2021-10-06.xlsx'!"&amp;$A258&amp;"_totalBGherb"))</f>
        <v>#REF!</v>
      </c>
      <c r="E257" s="4" t="e" cm="1">
        <f t="array" aca="1" ref="E257" ca="1">_xlfn.XLOOKUP(E$1,INDIRECT("'strategy_Farmer Focus_2021-10-06.xlsx'!"&amp;$A258&amp;"_year"),INDIRECT("'strategy_Farmer Focus_2021-10-06.xlsx'!"&amp;$A258&amp;"_totalBGherb"))</f>
        <v>#REF!</v>
      </c>
      <c r="F257" s="4" t="e" cm="1">
        <f t="array" aca="1" ref="F257" ca="1">_xlfn.XLOOKUP(F$1,INDIRECT("'strategy_Farmer Focus_2021-10-06.xlsx'!"&amp;$A258&amp;"_year"),INDIRECT("'strategy_Farmer Focus_2021-10-06.xlsx'!"&amp;$A258&amp;"_totalBGherb"))</f>
        <v>#REF!</v>
      </c>
      <c r="G257" s="4" t="e" cm="1">
        <f t="array" aca="1" ref="G257" ca="1">_xlfn.XLOOKUP(G$1,INDIRECT("'strategy_Farmer Focus_2021-10-06.xlsx'!"&amp;$A258&amp;"_year"),INDIRECT("'strategy_Farmer Focus_2021-10-06.xlsx'!"&amp;$A258&amp;"_totalBGherb"))</f>
        <v>#REF!</v>
      </c>
      <c r="H257" s="4" t="e" cm="1">
        <f t="array" aca="1" ref="H257" ca="1">_xlfn.XLOOKUP(H$1,INDIRECT("'strategy_Farmer Focus_2021-10-06.xlsx'!"&amp;$A258&amp;"_year"),INDIRECT("'strategy_Farmer Focus_2021-10-06.xlsx'!"&amp;$A258&amp;"_totalBGherb"))</f>
        <v>#REF!</v>
      </c>
    </row>
    <row r="258" spans="1:10" x14ac:dyDescent="0.2">
      <c r="A258" s="5" t="s">
        <v>29</v>
      </c>
      <c r="B258" s="5" t="s">
        <v>9</v>
      </c>
      <c r="C258" s="6" t="e">
        <f ca="1">IF(C257&gt;0, "yes","no")</f>
        <v>#REF!</v>
      </c>
      <c r="D258" s="6" t="e">
        <f t="shared" ref="D258" ca="1" si="395">IF(D257&gt;0, "yes","no")</f>
        <v>#REF!</v>
      </c>
      <c r="E258" s="6" t="e">
        <f t="shared" ref="E258" ca="1" si="396">IF(E257&gt;0, "yes","no")</f>
        <v>#REF!</v>
      </c>
      <c r="F258" s="6" t="e">
        <f t="shared" ref="F258" ca="1" si="397">IF(F257&gt;0, "yes","no")</f>
        <v>#REF!</v>
      </c>
      <c r="G258" s="6" t="e">
        <f t="shared" ref="G258" ca="1" si="398">IF(G257&gt;0, "yes","no")</f>
        <v>#REF!</v>
      </c>
      <c r="H258" s="6" t="e">
        <f t="shared" ref="H258" ca="1" si="399">IF(H257&gt;0, "yes","no")</f>
        <v>#REF!</v>
      </c>
    </row>
    <row r="259" spans="1:10" x14ac:dyDescent="0.2">
      <c r="A259" s="5" t="s">
        <v>29</v>
      </c>
      <c r="B259" s="5" t="s">
        <v>10</v>
      </c>
      <c r="C259" s="6" t="e">
        <f ca="1">IF(C257&gt;1, "yes","no")</f>
        <v>#REF!</v>
      </c>
      <c r="D259" s="6" t="e">
        <f t="shared" ref="D259:H259" ca="1" si="400">IF(D257&gt;1, "yes","no")</f>
        <v>#REF!</v>
      </c>
      <c r="E259" s="6" t="e">
        <f t="shared" ca="1" si="400"/>
        <v>#REF!</v>
      </c>
      <c r="F259" s="6" t="e">
        <f t="shared" ca="1" si="400"/>
        <v>#REF!</v>
      </c>
      <c r="G259" s="6" t="e">
        <f t="shared" ca="1" si="400"/>
        <v>#REF!</v>
      </c>
      <c r="H259" s="6" t="e">
        <f t="shared" ca="1" si="400"/>
        <v>#REF!</v>
      </c>
    </row>
    <row r="260" spans="1:10" x14ac:dyDescent="0.2">
      <c r="A260" s="5" t="s">
        <v>29</v>
      </c>
      <c r="B260" s="5" t="s">
        <v>11</v>
      </c>
      <c r="C260" s="6" t="s">
        <v>16</v>
      </c>
      <c r="D260" s="6"/>
      <c r="E260" s="6"/>
      <c r="F260" s="6"/>
      <c r="G260" s="6"/>
      <c r="H260" s="6"/>
    </row>
    <row r="261" spans="1:10" x14ac:dyDescent="0.2">
      <c r="A261" s="5" t="s">
        <v>29</v>
      </c>
      <c r="B261" s="5" t="s">
        <v>12</v>
      </c>
      <c r="C261" s="6" t="s">
        <v>17</v>
      </c>
      <c r="D261" s="6"/>
      <c r="E261" s="6"/>
      <c r="F261" s="6"/>
      <c r="G261" s="6"/>
      <c r="H261" s="6"/>
    </row>
    <row r="262" spans="1:10" x14ac:dyDescent="0.2">
      <c r="A262" s="5" t="s">
        <v>29</v>
      </c>
      <c r="B262" s="5" t="s">
        <v>13</v>
      </c>
      <c r="C262" s="6" t="s">
        <v>17</v>
      </c>
      <c r="D262" s="6"/>
      <c r="E262" s="6"/>
      <c r="F262" s="6"/>
      <c r="G262" s="6"/>
      <c r="H262" s="6"/>
    </row>
    <row r="263" spans="1:10" x14ac:dyDescent="0.2">
      <c r="A263" s="5" t="s">
        <v>29</v>
      </c>
      <c r="B263" s="5" t="s">
        <v>14</v>
      </c>
      <c r="C263" s="5" t="str">
        <f ca="1">IF(OR(C246="fallow",C246="ley"),"no","yes")</f>
        <v>yes</v>
      </c>
      <c r="D263" s="5" t="str">
        <f t="shared" ref="D263:H263" ca="1" si="401">IF(OR(D246="fallow",D246="ley"),"no","yes")</f>
        <v>yes</v>
      </c>
      <c r="E263" s="5" t="str">
        <f t="shared" ca="1" si="401"/>
        <v>yes</v>
      </c>
      <c r="F263" s="5" t="str">
        <f t="shared" ca="1" si="401"/>
        <v>yes</v>
      </c>
      <c r="G263" s="5" t="str">
        <f t="shared" ca="1" si="401"/>
        <v>yes</v>
      </c>
      <c r="H263" s="5" t="str">
        <f t="shared" ca="1" si="401"/>
        <v>yes</v>
      </c>
    </row>
    <row r="264" spans="1:10" x14ac:dyDescent="0.2">
      <c r="C264" s="4" t="e" cm="1">
        <f t="array" aca="1" ref="C264" ca="1">_xlfn.XLOOKUP(C$1,INDIRECT("'strategy_Farmer Focus_2021-10-06.xlsx'!"&amp;$A265&amp;"_year"),INDIRECT("'strategy_Farmer Focus_2021-10-06.xlsx'!"&amp;$A265&amp;"_fert"))</f>
        <v>#REF!</v>
      </c>
      <c r="D264" s="4" t="e" cm="1">
        <f t="array" aca="1" ref="D264" ca="1">_xlfn.XLOOKUP(D$1,INDIRECT("'strategy_Farmer Focus_2021-10-06.xlsx'!"&amp;$A265&amp;"_year"),INDIRECT("'strategy_Farmer Focus_2021-10-06.xlsx'!"&amp;$A265&amp;"_fert"))</f>
        <v>#REF!</v>
      </c>
      <c r="E264" s="4" t="e" cm="1">
        <f t="array" aca="1" ref="E264" ca="1">_xlfn.XLOOKUP(E$1,INDIRECT("'strategy_Farmer Focus_2021-10-06.xlsx'!"&amp;$A265&amp;"_year"),INDIRECT("'strategy_Farmer Focus_2021-10-06.xlsx'!"&amp;$A265&amp;"_fert"))</f>
        <v>#REF!</v>
      </c>
      <c r="F264" s="4" t="e" cm="1">
        <f t="array" aca="1" ref="F264" ca="1">_xlfn.XLOOKUP(F$1,INDIRECT("'strategy_Farmer Focus_2021-10-06.xlsx'!"&amp;$A265&amp;"_year"),INDIRECT("'strategy_Farmer Focus_2021-10-06.xlsx'!"&amp;$A265&amp;"_fert"))</f>
        <v>#REF!</v>
      </c>
      <c r="G264" s="4" t="e" cm="1">
        <f t="array" aca="1" ref="G264" ca="1">_xlfn.XLOOKUP(G$1,INDIRECT("'strategy_Farmer Focus_2021-10-06.xlsx'!"&amp;$A265&amp;"_year"),INDIRECT("'strategy_Farmer Focus_2021-10-06.xlsx'!"&amp;$A265&amp;"_fert"))</f>
        <v>#REF!</v>
      </c>
      <c r="H264" s="4" t="e" cm="1">
        <f t="array" aca="1" ref="H264" ca="1">_xlfn.XLOOKUP(H$1,INDIRECT("'strategy_Farmer Focus_2021-10-06.xlsx'!"&amp;$A265&amp;"_year"),INDIRECT("'strategy_Farmer Focus_2021-10-06.xlsx'!"&amp;$A265&amp;"_fert"))</f>
        <v>#REF!</v>
      </c>
    </row>
    <row r="265" spans="1:10" x14ac:dyDescent="0.2">
      <c r="A265" s="5" t="s">
        <v>29</v>
      </c>
      <c r="B265" s="5" t="s">
        <v>15</v>
      </c>
      <c r="C265" s="5" t="e">
        <f ca="1">IF(C264=0,"no","yes")</f>
        <v>#REF!</v>
      </c>
      <c r="D265" s="5" t="e">
        <f t="shared" ref="D265" ca="1" si="402">IF(D264=0,"no","yes")</f>
        <v>#REF!</v>
      </c>
      <c r="E265" s="5" t="e">
        <f t="shared" ref="E265" ca="1" si="403">IF(E264=0,"no","yes")</f>
        <v>#REF!</v>
      </c>
      <c r="F265" s="5" t="e">
        <f t="shared" ref="F265" ca="1" si="404">IF(F264=0,"no","yes")</f>
        <v>#REF!</v>
      </c>
      <c r="G265" s="5" t="e">
        <f t="shared" ref="G265" ca="1" si="405">IF(G264=0,"no","yes")</f>
        <v>#REF!</v>
      </c>
      <c r="H265" s="5" t="e">
        <f t="shared" ref="H265" ca="1" si="406">IF(H264=0,"no","yes")</f>
        <v>#REF!</v>
      </c>
    </row>
    <row r="266" spans="1:10" x14ac:dyDescent="0.2">
      <c r="A266" s="3"/>
      <c r="B266" s="3"/>
      <c r="C266" s="3"/>
      <c r="D266" s="3"/>
      <c r="E266" s="3"/>
      <c r="F266" s="3"/>
      <c r="G266" s="3"/>
      <c r="H266" s="3"/>
    </row>
    <row r="267" spans="1:10" x14ac:dyDescent="0.2">
      <c r="A267" s="2"/>
      <c r="B267" s="2"/>
      <c r="C267" s="4" t="e" cm="1">
        <f t="array" aca="1" ref="C267" ca="1">_xlfn.XLOOKUP(C$1,INDIRECT("'strategy_Farmer Focus_2021-10-06.xlsx'!"&amp;$A268&amp;"_year"),INDIRECT("'strategy_Farmer Focus_2021-10-06.xlsx'!"&amp;$A268&amp;"_crop"))</f>
        <v>#REF!</v>
      </c>
      <c r="D267" s="4" t="e" cm="1">
        <f t="array" aca="1" ref="D267" ca="1">_xlfn.XLOOKUP(D$1,INDIRECT("'strategy_Farmer Focus_2021-10-06.xlsx'!"&amp;$A268&amp;"_year"),INDIRECT("'strategy_Farmer Focus_2021-10-06.xlsx'!"&amp;$A268&amp;"_crop"))</f>
        <v>#REF!</v>
      </c>
      <c r="E267" s="4" t="e" cm="1">
        <f t="array" aca="1" ref="E267" ca="1">_xlfn.XLOOKUP(E$1,INDIRECT("'strategy_Farmer Focus_2021-10-06.xlsx'!"&amp;$A268&amp;"_year"),INDIRECT("'strategy_Farmer Focus_2021-10-06.xlsx'!"&amp;$A268&amp;"_crop"))</f>
        <v>#REF!</v>
      </c>
      <c r="F267" s="4" t="e" cm="1">
        <f t="array" aca="1" ref="F267" ca="1">_xlfn.XLOOKUP(F$1,INDIRECT("'strategy_Farmer Focus_2021-10-06.xlsx'!"&amp;$A268&amp;"_year"),INDIRECT("'strategy_Farmer Focus_2021-10-06.xlsx'!"&amp;$A268&amp;"_crop"))</f>
        <v>#REF!</v>
      </c>
      <c r="G267" s="4" t="e" cm="1">
        <f t="array" aca="1" ref="G267" ca="1">_xlfn.XLOOKUP(G$1,INDIRECT("'strategy_Farmer Focus_2021-10-06.xlsx'!"&amp;$A268&amp;"_year"),INDIRECT("'strategy_Farmer Focus_2021-10-06.xlsx'!"&amp;$A268&amp;"_crop"))</f>
        <v>#REF!</v>
      </c>
      <c r="H267" s="4" t="e" cm="1">
        <f t="array" aca="1" ref="H267" ca="1">_xlfn.XLOOKUP(H$1,INDIRECT("'strategy_Farmer Focus_2021-10-06.xlsx'!"&amp;$A268&amp;"_year"),INDIRECT("'strategy_Farmer Focus_2021-10-06.xlsx'!"&amp;$A268&amp;"_crop"))</f>
        <v>#REF!</v>
      </c>
      <c r="J267" s="1"/>
    </row>
    <row r="268" spans="1:10" x14ac:dyDescent="0.2">
      <c r="A268" s="5" t="s">
        <v>30</v>
      </c>
      <c r="B268" s="5" t="s">
        <v>1</v>
      </c>
      <c r="C268" s="5">
        <f t="shared" ref="C268" ca="1" si="407">IF(ISNUMBER(SEARCH("wheat",C267)),"wheat",
IF(ISNUMBER(SEARCH("oats",C267)),"oats",
IF(ISNUMBER(SEARCH("barley",C267)),"barley",
IF(ISNUMBER(SEARCH("beans",C267)),"beans",
IF(ISNUMBER(SEARCH("peas",C267)),"peas",
IF(ISNUMBER(SEARCH("maize",C267)),"maize",
IF(ISNUMBER(SEARCH("linseed",C267)),"linseed",
IF(ISNUMBER(SEARCH("osr",C267)),"osr",
IF(ISNUMBER(SEARCH("beet",C267)),"sugarbeet",
IF(ISNUMBER(SEARCH("fallow",C267)),"fallow",
))))))))))</f>
        <v>0</v>
      </c>
      <c r="D268" s="5">
        <f t="shared" ref="D268" ca="1" si="408">IF(ISNUMBER(SEARCH("wheat",D267)),"wheat",
IF(ISNUMBER(SEARCH("oats",D267)),"oats",
IF(ISNUMBER(SEARCH("barley",D267)),"barley",
IF(ISNUMBER(SEARCH("beans",D267)),"beans",
IF(ISNUMBER(SEARCH("peas",D267)),"peas",
IF(ISNUMBER(SEARCH("maize",D267)),"maize",
IF(ISNUMBER(SEARCH("linseed",D267)),"linseed",
IF(ISNUMBER(SEARCH("osr",D267)),"osr",
IF(ISNUMBER(SEARCH("beet",D267)),"sugarbeet",
IF(ISNUMBER(SEARCH("fallow",D267)),"fallow",
))))))))))</f>
        <v>0</v>
      </c>
      <c r="E268" s="5">
        <f t="shared" ref="E268" ca="1" si="409">IF(ISNUMBER(SEARCH("wheat",E267)),"wheat",
IF(ISNUMBER(SEARCH("oats",E267)),"oats",
IF(ISNUMBER(SEARCH("barley",E267)),"barley",
IF(ISNUMBER(SEARCH("beans",E267)),"beans",
IF(ISNUMBER(SEARCH("peas",E267)),"peas",
IF(ISNUMBER(SEARCH("maize",E267)),"maize",
IF(ISNUMBER(SEARCH("linseed",E267)),"linseed",
IF(ISNUMBER(SEARCH("osr",E267)),"osr",
IF(ISNUMBER(SEARCH("beet",E267)),"sugarbeet",
IF(ISNUMBER(SEARCH("fallow",E267)),"fallow",
))))))))))</f>
        <v>0</v>
      </c>
      <c r="F268" s="5">
        <f t="shared" ref="F268" ca="1" si="410">IF(ISNUMBER(SEARCH("wheat",F267)),"wheat",
IF(ISNUMBER(SEARCH("oats",F267)),"oats",
IF(ISNUMBER(SEARCH("barley",F267)),"barley",
IF(ISNUMBER(SEARCH("beans",F267)),"beans",
IF(ISNUMBER(SEARCH("peas",F267)),"peas",
IF(ISNUMBER(SEARCH("maize",F267)),"maize",
IF(ISNUMBER(SEARCH("linseed",F267)),"linseed",
IF(ISNUMBER(SEARCH("osr",F267)),"osr",
IF(ISNUMBER(SEARCH("beet",F267)),"sugarbeet",
IF(ISNUMBER(SEARCH("fallow",F267)),"fallow",
))))))))))</f>
        <v>0</v>
      </c>
      <c r="G268" s="5">
        <f t="shared" ref="G268" ca="1" si="411">IF(ISNUMBER(SEARCH("wheat",G267)),"wheat",
IF(ISNUMBER(SEARCH("oats",G267)),"oats",
IF(ISNUMBER(SEARCH("barley",G267)),"barley",
IF(ISNUMBER(SEARCH("beans",G267)),"beans",
IF(ISNUMBER(SEARCH("peas",G267)),"peas",
IF(ISNUMBER(SEARCH("maize",G267)),"maize",
IF(ISNUMBER(SEARCH("linseed",G267)),"linseed",
IF(ISNUMBER(SEARCH("osr",G267)),"osr",
IF(ISNUMBER(SEARCH("beet",G267)),"sugarbeet",
IF(ISNUMBER(SEARCH("fallow",G267)),"fallow",
))))))))))</f>
        <v>0</v>
      </c>
      <c r="H268" s="5">
        <f t="shared" ref="H268" ca="1" si="412">IF(ISNUMBER(SEARCH("wheat",H267)),"wheat",
IF(ISNUMBER(SEARCH("oats",H267)),"oats",
IF(ISNUMBER(SEARCH("barley",H267)),"barley",
IF(ISNUMBER(SEARCH("beans",H267)),"beans",
IF(ISNUMBER(SEARCH("peas",H267)),"peas",
IF(ISNUMBER(SEARCH("maize",H267)),"maize",
IF(ISNUMBER(SEARCH("linseed",H267)),"linseed",
IF(ISNUMBER(SEARCH("osr",H267)),"osr",
IF(ISNUMBER(SEARCH("beet",H267)),"sugarbeet",
IF(ISNUMBER(SEARCH("fallow",H267)),"fallow",
))))))))))</f>
        <v>0</v>
      </c>
    </row>
    <row r="269" spans="1:10" x14ac:dyDescent="0.2">
      <c r="C269" s="4" t="e" cm="1">
        <f t="array" aca="1" ref="C269" ca="1">_xlfn.XLOOKUP(C$1,INDIRECT("'strategy_Farmer Focus_2021-10-06.xlsx'!"&amp;$A270&amp;"_year"),INDIRECT("'strategy_Farmer Focus_2021-10-06.xlsx'!"&amp;$A270&amp;"_drillmonth"))</f>
        <v>#REF!</v>
      </c>
      <c r="D269" s="4" t="e" cm="1">
        <f t="array" aca="1" ref="D269" ca="1">_xlfn.XLOOKUP(D$1,INDIRECT("'strategy_Farmer Focus_2021-10-06.xlsx'!"&amp;$A270&amp;"_year"),INDIRECT("'strategy_Farmer Focus_2021-10-06.xlsx'!"&amp;$A270&amp;"_drillmonth"))</f>
        <v>#REF!</v>
      </c>
      <c r="E269" s="4" t="e" cm="1">
        <f t="array" aca="1" ref="E269" ca="1">_xlfn.XLOOKUP(E$1,INDIRECT("'strategy_Farmer Focus_2021-10-06.xlsx'!"&amp;$A270&amp;"_year"),INDIRECT("'strategy_Farmer Focus_2021-10-06.xlsx'!"&amp;$A270&amp;"_drillmonth"))</f>
        <v>#REF!</v>
      </c>
      <c r="F269" s="4" t="e" cm="1">
        <f t="array" aca="1" ref="F269" ca="1">_xlfn.XLOOKUP(F$1,INDIRECT("'strategy_Farmer Focus_2021-10-06.xlsx'!"&amp;$A270&amp;"_year"),INDIRECT("'strategy_Farmer Focus_2021-10-06.xlsx'!"&amp;$A270&amp;"_drillmonth"))</f>
        <v>#REF!</v>
      </c>
      <c r="G269" s="4" t="e" cm="1">
        <f t="array" aca="1" ref="G269" ca="1">_xlfn.XLOOKUP(G$1,INDIRECT("'strategy_Farmer Focus_2021-10-06.xlsx'!"&amp;$A270&amp;"_year"),INDIRECT("'strategy_Farmer Focus_2021-10-06.xlsx'!"&amp;$A270&amp;"_drillmonth"))</f>
        <v>#REF!</v>
      </c>
      <c r="H269" s="4" t="e" cm="1">
        <f t="array" aca="1" ref="H269" ca="1">_xlfn.XLOOKUP(H$1,INDIRECT("'strategy_Farmer Focus_2021-10-06.xlsx'!"&amp;$A270&amp;"_year"),INDIRECT("'strategy_Farmer Focus_2021-10-06.xlsx'!"&amp;$A270&amp;"_drillmonth"))</f>
        <v>#REF!</v>
      </c>
    </row>
    <row r="270" spans="1:10" x14ac:dyDescent="0.2">
      <c r="A270" s="5" t="s">
        <v>30</v>
      </c>
      <c r="B270" s="5" t="s">
        <v>3</v>
      </c>
      <c r="C270" s="5" t="str">
        <f ca="1">IF(OR( ISNUMBER(SEARCH("Aug",C269)),  ISNUMBER(SEARCH("Sep",C269)),  ISNUMBER(SEARCH("Oct",C269)),  ISNUMBER(SEARCH("Nov",C269)) ), "autumn","spring")</f>
        <v>spring</v>
      </c>
      <c r="D270" s="5" t="str">
        <f t="shared" ref="D270" ca="1" si="413">IF(OR( ISNUMBER(SEARCH("Aug",D269)),  ISNUMBER(SEARCH("Sep",D269)),  ISNUMBER(SEARCH("Oct",D269)),  ISNUMBER(SEARCH("Nov",D269)) ), "autumn","spring")</f>
        <v>spring</v>
      </c>
      <c r="E270" s="5" t="str">
        <f t="shared" ref="E270" ca="1" si="414">IF(OR( ISNUMBER(SEARCH("Aug",E269)),  ISNUMBER(SEARCH("Sep",E269)),  ISNUMBER(SEARCH("Oct",E269)),  ISNUMBER(SEARCH("Nov",E269)) ), "autumn","spring")</f>
        <v>spring</v>
      </c>
      <c r="F270" s="5" t="str">
        <f t="shared" ref="F270" ca="1" si="415">IF(OR( ISNUMBER(SEARCH("Aug",F269)),  ISNUMBER(SEARCH("Sep",F269)),  ISNUMBER(SEARCH("Oct",F269)),  ISNUMBER(SEARCH("Nov",F269)) ), "autumn","spring")</f>
        <v>spring</v>
      </c>
      <c r="G270" s="5" t="str">
        <f t="shared" ref="G270" ca="1" si="416">IF(OR( ISNUMBER(SEARCH("Aug",G269)),  ISNUMBER(SEARCH("Sep",G269)),  ISNUMBER(SEARCH("Oct",G269)),  ISNUMBER(SEARCH("Nov",G269)) ), "autumn","spring")</f>
        <v>spring</v>
      </c>
      <c r="H270" s="5" t="str">
        <f t="shared" ref="H270" ca="1" si="417">IF(OR( ISNUMBER(SEARCH("Aug",H269)),  ISNUMBER(SEARCH("Sep",H269)),  ISNUMBER(SEARCH("Oct",H269)),  ISNUMBER(SEARCH("Nov",H269)) ), "autumn","spring")</f>
        <v>spring</v>
      </c>
    </row>
    <row r="271" spans="1:10" x14ac:dyDescent="0.2">
      <c r="C271" s="4" t="e" cm="1">
        <f t="array" aca="1" ref="C271" ca="1">_xlfn.XLOOKUP(C$1,INDIRECT("'strategy_Farmer Focus_2021-10-06.xlsx'!"&amp;$A272&amp;"_year"),INDIRECT("'strategy_Farmer Focus_2021-10-06.xlsx'!"&amp;$A272&amp;"_tillage"))</f>
        <v>#REF!</v>
      </c>
      <c r="D271" s="4" t="e" cm="1">
        <f t="array" aca="1" ref="D271" ca="1">_xlfn.XLOOKUP(D$1,INDIRECT("'strategy_Farmer Focus_2021-10-06.xlsx'!"&amp;$A272&amp;"_year"),INDIRECT("'strategy_Farmer Focus_2021-10-06.xlsx'!"&amp;$A272&amp;"_tillage"))</f>
        <v>#REF!</v>
      </c>
      <c r="E271" s="4" t="e" cm="1">
        <f t="array" aca="1" ref="E271" ca="1">_xlfn.XLOOKUP(E$1,INDIRECT("'strategy_Farmer Focus_2021-10-06.xlsx'!"&amp;$A272&amp;"_year"),INDIRECT("'strategy_Farmer Focus_2021-10-06.xlsx'!"&amp;$A272&amp;"_tillage"))</f>
        <v>#REF!</v>
      </c>
      <c r="F271" s="4" t="e" cm="1">
        <f t="array" aca="1" ref="F271" ca="1">_xlfn.XLOOKUP(F$1,INDIRECT("'strategy_Farmer Focus_2021-10-06.xlsx'!"&amp;$A272&amp;"_year"),INDIRECT("'strategy_Farmer Focus_2021-10-06.xlsx'!"&amp;$A272&amp;"_tillage"))</f>
        <v>#REF!</v>
      </c>
      <c r="G271" s="4" t="e" cm="1">
        <f t="array" aca="1" ref="G271" ca="1">_xlfn.XLOOKUP(G$1,INDIRECT("'strategy_Farmer Focus_2021-10-06.xlsx'!"&amp;$A272&amp;"_year"),INDIRECT("'strategy_Farmer Focus_2021-10-06.xlsx'!"&amp;$A272&amp;"_tillage"))</f>
        <v>#REF!</v>
      </c>
      <c r="H271" s="4" t="e" cm="1">
        <f t="array" aca="1" ref="H271" ca="1">_xlfn.XLOOKUP(H$1,INDIRECT("'strategy_Farmer Focus_2021-10-06.xlsx'!"&amp;$A272&amp;"_year"),INDIRECT("'strategy_Farmer Focus_2021-10-06.xlsx'!"&amp;$A272&amp;"_tillage"))</f>
        <v>#REF!</v>
      </c>
    </row>
    <row r="272" spans="1:10" x14ac:dyDescent="0.2">
      <c r="A272" s="5" t="s">
        <v>30</v>
      </c>
      <c r="B272" s="5" t="s">
        <v>4</v>
      </c>
      <c r="C272" s="5" t="str">
        <f ca="1">IF(OR(ISNUMBER(SEARCH("plough",C271)),ISNUMBER(SEARCH("mouldboard",C271))),"inversion",
IF(OR(ISNUMBER(SEARCH("subsoil",C271)),ISNUMBER(SEARCH("sub-soil",C271))),"subsoil",
IF(OR(ISNUMBER(SEARCH("disc",C271)),ISNUMBER(SEARCH("light",C271))),"light",
"none"
)))</f>
        <v>none</v>
      </c>
      <c r="D272" s="5" t="str">
        <f t="shared" ref="D272" ca="1" si="418">IF(OR(ISNUMBER(SEARCH("plough",D271)),ISNUMBER(SEARCH("mouldboard",D271))),"inversion",
IF(OR(ISNUMBER(SEARCH("subsoil",D271)),ISNUMBER(SEARCH("sub-soil",D271))),"subsoil",
IF(OR(ISNUMBER(SEARCH("disc",D271)),ISNUMBER(SEARCH("light",D271))),"light",
"none"
)))</f>
        <v>none</v>
      </c>
      <c r="E272" s="5" t="str">
        <f t="shared" ref="E272" ca="1" si="419">IF(OR(ISNUMBER(SEARCH("plough",E271)),ISNUMBER(SEARCH("mouldboard",E271))),"inversion",
IF(OR(ISNUMBER(SEARCH("subsoil",E271)),ISNUMBER(SEARCH("sub-soil",E271))),"subsoil",
IF(OR(ISNUMBER(SEARCH("disc",E271)),ISNUMBER(SEARCH("light",E271))),"light",
"none"
)))</f>
        <v>none</v>
      </c>
      <c r="F272" s="5" t="str">
        <f t="shared" ref="F272" ca="1" si="420">IF(OR(ISNUMBER(SEARCH("plough",F271)),ISNUMBER(SEARCH("mouldboard",F271))),"inversion",
IF(OR(ISNUMBER(SEARCH("subsoil",F271)),ISNUMBER(SEARCH("sub-soil",F271))),"subsoil",
IF(OR(ISNUMBER(SEARCH("disc",F271)),ISNUMBER(SEARCH("light",F271))),"light",
"none"
)))</f>
        <v>none</v>
      </c>
      <c r="G272" s="5" t="str">
        <f t="shared" ref="G272" ca="1" si="421">IF(OR(ISNUMBER(SEARCH("plough",G271)),ISNUMBER(SEARCH("mouldboard",G271))),"inversion",
IF(OR(ISNUMBER(SEARCH("subsoil",G271)),ISNUMBER(SEARCH("sub-soil",G271))),"subsoil",
IF(OR(ISNUMBER(SEARCH("disc",G271)),ISNUMBER(SEARCH("light",G271))),"light",
"none"
)))</f>
        <v>none</v>
      </c>
      <c r="H272" s="5" t="str">
        <f t="shared" ref="H272" ca="1" si="422">IF(OR(ISNUMBER(SEARCH("plough",H271)),ISNUMBER(SEARCH("mouldboard",H271))),"inversion",
IF(OR(ISNUMBER(SEARCH("subsoil",H271)),ISNUMBER(SEARCH("sub-soil",H271))),"subsoil",
IF(OR(ISNUMBER(SEARCH("disc",H271)),ISNUMBER(SEARCH("light",H271))),"light",
"none"
)))</f>
        <v>none</v>
      </c>
    </row>
    <row r="273" spans="1:8" x14ac:dyDescent="0.2">
      <c r="C273" s="4" t="e" cm="1">
        <f t="array" aca="1" ref="C273" ca="1">_xlfn.XLOOKUP(C$1,INDIRECT("'strategy_Farmer Focus_2021-10-06.xlsx'!"&amp;$A274&amp;"_year"),INDIRECT("'strategy_Farmer Focus_2021-10-06.xlsx'!"&amp;$A274&amp;"_totalgly"))</f>
        <v>#REF!</v>
      </c>
      <c r="D273" s="4" t="e" cm="1">
        <f t="array" aca="1" ref="D273" ca="1">_xlfn.XLOOKUP(D$1,INDIRECT("'strategy_Farmer Focus_2021-10-06.xlsx'!"&amp;$A274&amp;"_year"),INDIRECT("'strategy_Farmer Focus_2021-10-06.xlsx'!"&amp;$A274&amp;"_totalgly"))</f>
        <v>#REF!</v>
      </c>
      <c r="E273" s="4" t="e" cm="1">
        <f t="array" aca="1" ref="E273" ca="1">_xlfn.XLOOKUP(E$1,INDIRECT("'strategy_Farmer Focus_2021-10-06.xlsx'!"&amp;$A274&amp;"_year"),INDIRECT("'strategy_Farmer Focus_2021-10-06.xlsx'!"&amp;$A274&amp;"_totalgly"))</f>
        <v>#REF!</v>
      </c>
      <c r="F273" s="4" t="e" cm="1">
        <f t="array" aca="1" ref="F273" ca="1">_xlfn.XLOOKUP(F$1,INDIRECT("'strategy_Farmer Focus_2021-10-06.xlsx'!"&amp;$A274&amp;"_year"),INDIRECT("'strategy_Farmer Focus_2021-10-06.xlsx'!"&amp;$A274&amp;"_totalgly"))</f>
        <v>#REF!</v>
      </c>
      <c r="G273" s="4" t="e" cm="1">
        <f t="array" aca="1" ref="G273" ca="1">_xlfn.XLOOKUP(G$1,INDIRECT("'strategy_Farmer Focus_2021-10-06.xlsx'!"&amp;$A274&amp;"_year"),INDIRECT("'strategy_Farmer Focus_2021-10-06.xlsx'!"&amp;$A274&amp;"_totalgly"))</f>
        <v>#REF!</v>
      </c>
      <c r="H273" s="4" t="e" cm="1">
        <f t="array" aca="1" ref="H273" ca="1">_xlfn.XLOOKUP(H$1,INDIRECT("'strategy_Farmer Focus_2021-10-06.xlsx'!"&amp;$A274&amp;"_year"),INDIRECT("'strategy_Farmer Focus_2021-10-06.xlsx'!"&amp;$A274&amp;"_totalgly"))</f>
        <v>#REF!</v>
      </c>
    </row>
    <row r="274" spans="1:8" x14ac:dyDescent="0.2">
      <c r="A274" s="5" t="s">
        <v>30</v>
      </c>
      <c r="B274" s="5" t="s">
        <v>5</v>
      </c>
      <c r="C274" s="5" t="e">
        <f ca="1">IF(C273&gt;0, "yes","no")</f>
        <v>#REF!</v>
      </c>
      <c r="D274" s="5" t="e">
        <f t="shared" ref="D274" ca="1" si="423">IF(D273&gt;0, "yes","no")</f>
        <v>#REF!</v>
      </c>
      <c r="E274" s="5" t="e">
        <f t="shared" ref="E274" ca="1" si="424">IF(E273&gt;0, "yes","no")</f>
        <v>#REF!</v>
      </c>
      <c r="F274" s="5" t="e">
        <f t="shared" ref="F274" ca="1" si="425">IF(F273&gt;0, "yes","no")</f>
        <v>#REF!</v>
      </c>
      <c r="G274" s="5" t="e">
        <f t="shared" ref="G274" ca="1" si="426">IF(G273&gt;0, "yes","no")</f>
        <v>#REF!</v>
      </c>
      <c r="H274" s="5" t="e">
        <f t="shared" ref="H274" ca="1" si="427">IF(H273&gt;0, "yes","no")</f>
        <v>#REF!</v>
      </c>
    </row>
    <row r="275" spans="1:8" x14ac:dyDescent="0.2">
      <c r="C275" s="4" t="e" cm="1">
        <f t="array" aca="1" ref="C275" ca="1">_xlfn.XLOOKUP(C$1,INDIRECT("'strategy_Farmer Focus_2021-10-06.xlsx'!"&amp;$A276&amp;"_year"),INDIRECT("'strategy_Farmer Focus_2021-10-06.xlsx'!"&amp;$A276&amp;"_numberautumngly"))</f>
        <v>#REF!</v>
      </c>
      <c r="D275" s="4" t="e" cm="1">
        <f t="array" aca="1" ref="D275" ca="1">_xlfn.XLOOKUP(D$1,INDIRECT("'strategy_Farmer Focus_2021-10-06.xlsx'!"&amp;$A276&amp;"_year"),INDIRECT("'strategy_Farmer Focus_2021-10-06.xlsx'!"&amp;$A276&amp;"_numberautumngly"))</f>
        <v>#REF!</v>
      </c>
      <c r="E275" s="4" t="e" cm="1">
        <f t="array" aca="1" ref="E275" ca="1">_xlfn.XLOOKUP(E$1,INDIRECT("'strategy_Farmer Focus_2021-10-06.xlsx'!"&amp;$A276&amp;"_year"),INDIRECT("'strategy_Farmer Focus_2021-10-06.xlsx'!"&amp;$A276&amp;"_numberautumngly"))</f>
        <v>#REF!</v>
      </c>
      <c r="F275" s="4" t="e" cm="1">
        <f t="array" aca="1" ref="F275" ca="1">_xlfn.XLOOKUP(F$1,INDIRECT("'strategy_Farmer Focus_2021-10-06.xlsx'!"&amp;$A276&amp;"_year"),INDIRECT("'strategy_Farmer Focus_2021-10-06.xlsx'!"&amp;$A276&amp;"_numberautumngly"))</f>
        <v>#REF!</v>
      </c>
      <c r="G275" s="4" t="e" cm="1">
        <f t="array" aca="1" ref="G275" ca="1">_xlfn.XLOOKUP(G$1,INDIRECT("'strategy_Farmer Focus_2021-10-06.xlsx'!"&amp;$A276&amp;"_year"),INDIRECT("'strategy_Farmer Focus_2021-10-06.xlsx'!"&amp;$A276&amp;"_numberautumngly"))</f>
        <v>#REF!</v>
      </c>
      <c r="H275" s="4" t="e" cm="1">
        <f t="array" aca="1" ref="H275" ca="1">_xlfn.XLOOKUP(H$1,INDIRECT("'strategy_Farmer Focus_2021-10-06.xlsx'!"&amp;$A276&amp;"_year"),INDIRECT("'strategy_Farmer Focus_2021-10-06.xlsx'!"&amp;$A276&amp;"_numberautumngly"))</f>
        <v>#REF!</v>
      </c>
    </row>
    <row r="276" spans="1:8" x14ac:dyDescent="0.2">
      <c r="A276" s="5" t="s">
        <v>30</v>
      </c>
      <c r="B276" s="5" t="s">
        <v>6</v>
      </c>
      <c r="C276" s="5" t="e">
        <f ca="1">IF(C275&gt;1, "yes", "no")</f>
        <v>#REF!</v>
      </c>
      <c r="D276" s="5" t="e">
        <f t="shared" ref="D276:H276" ca="1" si="428">IF(D275&gt;1, "yes", "no")</f>
        <v>#REF!</v>
      </c>
      <c r="E276" s="5" t="e">
        <f t="shared" ca="1" si="428"/>
        <v>#REF!</v>
      </c>
      <c r="F276" s="5" t="e">
        <f t="shared" ca="1" si="428"/>
        <v>#REF!</v>
      </c>
      <c r="G276" s="5" t="e">
        <f t="shared" ca="1" si="428"/>
        <v>#REF!</v>
      </c>
      <c r="H276" s="5" t="e">
        <f t="shared" ca="1" si="428"/>
        <v>#REF!</v>
      </c>
    </row>
    <row r="277" spans="1:8" x14ac:dyDescent="0.2">
      <c r="A277" s="5" t="s">
        <v>30</v>
      </c>
      <c r="B277" s="5" t="s">
        <v>7</v>
      </c>
      <c r="C277" s="5" t="e">
        <f ca="1">IF(C275&gt;2, "yes", "no")</f>
        <v>#REF!</v>
      </c>
      <c r="D277" s="5" t="e">
        <f t="shared" ref="D277:H277" ca="1" si="429">IF(D275&gt;2, "yes", "no")</f>
        <v>#REF!</v>
      </c>
      <c r="E277" s="5" t="e">
        <f t="shared" ca="1" si="429"/>
        <v>#REF!</v>
      </c>
      <c r="F277" s="5" t="e">
        <f t="shared" ca="1" si="429"/>
        <v>#REF!</v>
      </c>
      <c r="G277" s="5" t="e">
        <f t="shared" ca="1" si="429"/>
        <v>#REF!</v>
      </c>
      <c r="H277" s="5" t="e">
        <f t="shared" ca="1" si="429"/>
        <v>#REF!</v>
      </c>
    </row>
    <row r="278" spans="1:8" x14ac:dyDescent="0.2">
      <c r="A278" s="5" t="s">
        <v>30</v>
      </c>
      <c r="B278" s="5" t="s">
        <v>8</v>
      </c>
      <c r="C278" s="5" t="e">
        <f ca="1">IF(C275&gt;3, "yes", "no")</f>
        <v>#REF!</v>
      </c>
      <c r="D278" s="5" t="e">
        <f t="shared" ref="D278:H278" ca="1" si="430">IF(D275&gt;3, "yes", "no")</f>
        <v>#REF!</v>
      </c>
      <c r="E278" s="5" t="e">
        <f t="shared" ca="1" si="430"/>
        <v>#REF!</v>
      </c>
      <c r="F278" s="5" t="e">
        <f t="shared" ca="1" si="430"/>
        <v>#REF!</v>
      </c>
      <c r="G278" s="5" t="e">
        <f t="shared" ca="1" si="430"/>
        <v>#REF!</v>
      </c>
      <c r="H278" s="5" t="e">
        <f t="shared" ca="1" si="430"/>
        <v>#REF!</v>
      </c>
    </row>
    <row r="279" spans="1:8" x14ac:dyDescent="0.2">
      <c r="C279" s="4" t="e" cm="1">
        <f t="array" aca="1" ref="C279" ca="1">_xlfn.XLOOKUP(C$1,INDIRECT("'strategy_Farmer Focus_2021-10-06.xlsx'!"&amp;$A280&amp;"_year"),INDIRECT("'strategy_Farmer Focus_2021-10-06.xlsx'!"&amp;$A280&amp;"_totalBGherb"))</f>
        <v>#REF!</v>
      </c>
      <c r="D279" s="4" t="e" cm="1">
        <f t="array" aca="1" ref="D279" ca="1">_xlfn.XLOOKUP(D$1,INDIRECT("'strategy_Farmer Focus_2021-10-06.xlsx'!"&amp;$A280&amp;"_year"),INDIRECT("'strategy_Farmer Focus_2021-10-06.xlsx'!"&amp;$A280&amp;"_totalBGherb"))</f>
        <v>#REF!</v>
      </c>
      <c r="E279" s="4" t="e" cm="1">
        <f t="array" aca="1" ref="E279" ca="1">_xlfn.XLOOKUP(E$1,INDIRECT("'strategy_Farmer Focus_2021-10-06.xlsx'!"&amp;$A280&amp;"_year"),INDIRECT("'strategy_Farmer Focus_2021-10-06.xlsx'!"&amp;$A280&amp;"_totalBGherb"))</f>
        <v>#REF!</v>
      </c>
      <c r="F279" s="4" t="e" cm="1">
        <f t="array" aca="1" ref="F279" ca="1">_xlfn.XLOOKUP(F$1,INDIRECT("'strategy_Farmer Focus_2021-10-06.xlsx'!"&amp;$A280&amp;"_year"),INDIRECT("'strategy_Farmer Focus_2021-10-06.xlsx'!"&amp;$A280&amp;"_totalBGherb"))</f>
        <v>#REF!</v>
      </c>
      <c r="G279" s="4" t="e" cm="1">
        <f t="array" aca="1" ref="G279" ca="1">_xlfn.XLOOKUP(G$1,INDIRECT("'strategy_Farmer Focus_2021-10-06.xlsx'!"&amp;$A280&amp;"_year"),INDIRECT("'strategy_Farmer Focus_2021-10-06.xlsx'!"&amp;$A280&amp;"_totalBGherb"))</f>
        <v>#REF!</v>
      </c>
      <c r="H279" s="4" t="e" cm="1">
        <f t="array" aca="1" ref="H279" ca="1">_xlfn.XLOOKUP(H$1,INDIRECT("'strategy_Farmer Focus_2021-10-06.xlsx'!"&amp;$A280&amp;"_year"),INDIRECT("'strategy_Farmer Focus_2021-10-06.xlsx'!"&amp;$A280&amp;"_totalBGherb"))</f>
        <v>#REF!</v>
      </c>
    </row>
    <row r="280" spans="1:8" x14ac:dyDescent="0.2">
      <c r="A280" s="5" t="s">
        <v>30</v>
      </c>
      <c r="B280" s="5" t="s">
        <v>9</v>
      </c>
      <c r="C280" s="6" t="e">
        <f ca="1">IF(C279&gt;0, "yes","no")</f>
        <v>#REF!</v>
      </c>
      <c r="D280" s="6" t="e">
        <f t="shared" ref="D280" ca="1" si="431">IF(D279&gt;0, "yes","no")</f>
        <v>#REF!</v>
      </c>
      <c r="E280" s="6" t="e">
        <f t="shared" ref="E280" ca="1" si="432">IF(E279&gt;0, "yes","no")</f>
        <v>#REF!</v>
      </c>
      <c r="F280" s="6" t="e">
        <f t="shared" ref="F280" ca="1" si="433">IF(F279&gt;0, "yes","no")</f>
        <v>#REF!</v>
      </c>
      <c r="G280" s="6" t="e">
        <f t="shared" ref="G280" ca="1" si="434">IF(G279&gt;0, "yes","no")</f>
        <v>#REF!</v>
      </c>
      <c r="H280" s="6" t="e">
        <f t="shared" ref="H280" ca="1" si="435">IF(H279&gt;0, "yes","no")</f>
        <v>#REF!</v>
      </c>
    </row>
    <row r="281" spans="1:8" x14ac:dyDescent="0.2">
      <c r="A281" s="5" t="s">
        <v>30</v>
      </c>
      <c r="B281" s="5" t="s">
        <v>10</v>
      </c>
      <c r="C281" s="6" t="e">
        <f ca="1">IF(C279&gt;1, "yes","no")</f>
        <v>#REF!</v>
      </c>
      <c r="D281" s="6" t="e">
        <f t="shared" ref="D281:H281" ca="1" si="436">IF(D279&gt;1, "yes","no")</f>
        <v>#REF!</v>
      </c>
      <c r="E281" s="6" t="e">
        <f t="shared" ca="1" si="436"/>
        <v>#REF!</v>
      </c>
      <c r="F281" s="6" t="e">
        <f t="shared" ca="1" si="436"/>
        <v>#REF!</v>
      </c>
      <c r="G281" s="6" t="e">
        <f t="shared" ca="1" si="436"/>
        <v>#REF!</v>
      </c>
      <c r="H281" s="6" t="e">
        <f t="shared" ca="1" si="436"/>
        <v>#REF!</v>
      </c>
    </row>
    <row r="282" spans="1:8" x14ac:dyDescent="0.2">
      <c r="A282" s="5" t="s">
        <v>30</v>
      </c>
      <c r="B282" s="5" t="s">
        <v>11</v>
      </c>
      <c r="C282" s="6" t="s">
        <v>16</v>
      </c>
      <c r="D282" s="6"/>
      <c r="E282" s="6"/>
      <c r="F282" s="6"/>
      <c r="G282" s="6"/>
      <c r="H282" s="6"/>
    </row>
    <row r="283" spans="1:8" x14ac:dyDescent="0.2">
      <c r="A283" s="5" t="s">
        <v>30</v>
      </c>
      <c r="B283" s="5" t="s">
        <v>12</v>
      </c>
      <c r="C283" s="6" t="s">
        <v>17</v>
      </c>
      <c r="D283" s="6"/>
      <c r="E283" s="6"/>
      <c r="F283" s="6"/>
      <c r="G283" s="6"/>
      <c r="H283" s="6"/>
    </row>
    <row r="284" spans="1:8" x14ac:dyDescent="0.2">
      <c r="A284" s="5" t="s">
        <v>30</v>
      </c>
      <c r="B284" s="5" t="s">
        <v>13</v>
      </c>
      <c r="C284" s="6" t="s">
        <v>17</v>
      </c>
      <c r="D284" s="6"/>
      <c r="E284" s="6"/>
      <c r="F284" s="6"/>
      <c r="G284" s="6"/>
      <c r="H284" s="6"/>
    </row>
    <row r="285" spans="1:8" x14ac:dyDescent="0.2">
      <c r="A285" s="5" t="s">
        <v>30</v>
      </c>
      <c r="B285" s="5" t="s">
        <v>14</v>
      </c>
      <c r="C285" s="5" t="str">
        <f ca="1">IF(OR(C268="fallow",C268="ley"),"no","yes")</f>
        <v>yes</v>
      </c>
      <c r="D285" s="5" t="str">
        <f t="shared" ref="D285:H285" ca="1" si="437">IF(OR(D268="fallow",D268="ley"),"no","yes")</f>
        <v>yes</v>
      </c>
      <c r="E285" s="5" t="str">
        <f t="shared" ca="1" si="437"/>
        <v>yes</v>
      </c>
      <c r="F285" s="5" t="str">
        <f t="shared" ca="1" si="437"/>
        <v>yes</v>
      </c>
      <c r="G285" s="5" t="str">
        <f t="shared" ca="1" si="437"/>
        <v>yes</v>
      </c>
      <c r="H285" s="5" t="str">
        <f t="shared" ca="1" si="437"/>
        <v>yes</v>
      </c>
    </row>
    <row r="286" spans="1:8" x14ac:dyDescent="0.2">
      <c r="C286" s="4" t="e" cm="1">
        <f t="array" aca="1" ref="C286" ca="1">_xlfn.XLOOKUP(C$1,INDIRECT("'strategy_Farmer Focus_2021-10-06.xlsx'!"&amp;$A287&amp;"_year"),INDIRECT("'strategy_Farmer Focus_2021-10-06.xlsx'!"&amp;$A287&amp;"_fert"))</f>
        <v>#REF!</v>
      </c>
      <c r="D286" s="4" t="e" cm="1">
        <f t="array" aca="1" ref="D286" ca="1">_xlfn.XLOOKUP(D$1,INDIRECT("'strategy_Farmer Focus_2021-10-06.xlsx'!"&amp;$A287&amp;"_year"),INDIRECT("'strategy_Farmer Focus_2021-10-06.xlsx'!"&amp;$A287&amp;"_fert"))</f>
        <v>#REF!</v>
      </c>
      <c r="E286" s="4" t="e" cm="1">
        <f t="array" aca="1" ref="E286" ca="1">_xlfn.XLOOKUP(E$1,INDIRECT("'strategy_Farmer Focus_2021-10-06.xlsx'!"&amp;$A287&amp;"_year"),INDIRECT("'strategy_Farmer Focus_2021-10-06.xlsx'!"&amp;$A287&amp;"_fert"))</f>
        <v>#REF!</v>
      </c>
      <c r="F286" s="4" t="e" cm="1">
        <f t="array" aca="1" ref="F286" ca="1">_xlfn.XLOOKUP(F$1,INDIRECT("'strategy_Farmer Focus_2021-10-06.xlsx'!"&amp;$A287&amp;"_year"),INDIRECT("'strategy_Farmer Focus_2021-10-06.xlsx'!"&amp;$A287&amp;"_fert"))</f>
        <v>#REF!</v>
      </c>
      <c r="G286" s="4" t="e" cm="1">
        <f t="array" aca="1" ref="G286" ca="1">_xlfn.XLOOKUP(G$1,INDIRECT("'strategy_Farmer Focus_2021-10-06.xlsx'!"&amp;$A287&amp;"_year"),INDIRECT("'strategy_Farmer Focus_2021-10-06.xlsx'!"&amp;$A287&amp;"_fert"))</f>
        <v>#REF!</v>
      </c>
      <c r="H286" s="4" t="e" cm="1">
        <f t="array" aca="1" ref="H286" ca="1">_xlfn.XLOOKUP(H$1,INDIRECT("'strategy_Farmer Focus_2021-10-06.xlsx'!"&amp;$A287&amp;"_year"),INDIRECT("'strategy_Farmer Focus_2021-10-06.xlsx'!"&amp;$A287&amp;"_fert"))</f>
        <v>#REF!</v>
      </c>
    </row>
    <row r="287" spans="1:8" x14ac:dyDescent="0.2">
      <c r="A287" s="5" t="s">
        <v>30</v>
      </c>
      <c r="B287" s="5" t="s">
        <v>15</v>
      </c>
      <c r="C287" s="5" t="e">
        <f ca="1">IF(C286=0,"no","yes")</f>
        <v>#REF!</v>
      </c>
      <c r="D287" s="5" t="e">
        <f t="shared" ref="D287" ca="1" si="438">IF(D286=0,"no","yes")</f>
        <v>#REF!</v>
      </c>
      <c r="E287" s="5" t="e">
        <f t="shared" ref="E287" ca="1" si="439">IF(E286=0,"no","yes")</f>
        <v>#REF!</v>
      </c>
      <c r="F287" s="5" t="e">
        <f t="shared" ref="F287" ca="1" si="440">IF(F286=0,"no","yes")</f>
        <v>#REF!</v>
      </c>
      <c r="G287" s="5" t="e">
        <f t="shared" ref="G287" ca="1" si="441">IF(G286=0,"no","yes")</f>
        <v>#REF!</v>
      </c>
      <c r="H287" s="5" t="e">
        <f t="shared" ref="H287" ca="1" si="442">IF(H286=0,"no","yes")</f>
        <v>#REF!</v>
      </c>
    </row>
    <row r="288" spans="1:8" x14ac:dyDescent="0.2">
      <c r="A288" s="3"/>
      <c r="B288" s="3"/>
      <c r="C288" s="3"/>
      <c r="D288" s="3"/>
      <c r="E288" s="3"/>
      <c r="F288" s="3"/>
      <c r="G288" s="3"/>
      <c r="H288" s="3"/>
    </row>
    <row r="289" spans="1:10" x14ac:dyDescent="0.2">
      <c r="A289" s="2"/>
      <c r="B289" s="2"/>
      <c r="C289" s="4" t="e" cm="1">
        <f t="array" aca="1" ref="C289" ca="1">_xlfn.XLOOKUP(C$1,INDIRECT("'strategy_Farmer Focus_2021-10-06.xlsx'!"&amp;$A290&amp;"_year"),INDIRECT("'strategy_Farmer Focus_2021-10-06.xlsx'!"&amp;$A290&amp;"_crop"))</f>
        <v>#REF!</v>
      </c>
      <c r="D289" s="4" t="e" cm="1">
        <f t="array" aca="1" ref="D289" ca="1">_xlfn.XLOOKUP(D$1,INDIRECT("'strategy_Farmer Focus_2021-10-06.xlsx'!"&amp;$A290&amp;"_year"),INDIRECT("'strategy_Farmer Focus_2021-10-06.xlsx'!"&amp;$A290&amp;"_crop"))</f>
        <v>#REF!</v>
      </c>
      <c r="E289" s="4" t="e" cm="1">
        <f t="array" aca="1" ref="E289" ca="1">_xlfn.XLOOKUP(E$1,INDIRECT("'strategy_Farmer Focus_2021-10-06.xlsx'!"&amp;$A290&amp;"_year"),INDIRECT("'strategy_Farmer Focus_2021-10-06.xlsx'!"&amp;$A290&amp;"_crop"))</f>
        <v>#REF!</v>
      </c>
      <c r="F289" s="4" t="e" cm="1">
        <f t="array" aca="1" ref="F289" ca="1">_xlfn.XLOOKUP(F$1,INDIRECT("'strategy_Farmer Focus_2021-10-06.xlsx'!"&amp;$A290&amp;"_year"),INDIRECT("'strategy_Farmer Focus_2021-10-06.xlsx'!"&amp;$A290&amp;"_crop"))</f>
        <v>#REF!</v>
      </c>
      <c r="G289" s="4" t="e" cm="1">
        <f t="array" aca="1" ref="G289" ca="1">_xlfn.XLOOKUP(G$1,INDIRECT("'strategy_Farmer Focus_2021-10-06.xlsx'!"&amp;$A290&amp;"_year"),INDIRECT("'strategy_Farmer Focus_2021-10-06.xlsx'!"&amp;$A290&amp;"_crop"))</f>
        <v>#REF!</v>
      </c>
      <c r="H289" s="4" t="e" cm="1">
        <f t="array" aca="1" ref="H289" ca="1">_xlfn.XLOOKUP(H$1,INDIRECT("'strategy_Farmer Focus_2021-10-06.xlsx'!"&amp;$A290&amp;"_year"),INDIRECT("'strategy_Farmer Focus_2021-10-06.xlsx'!"&amp;$A290&amp;"_crop"))</f>
        <v>#REF!</v>
      </c>
      <c r="J289" s="1"/>
    </row>
    <row r="290" spans="1:10" x14ac:dyDescent="0.2">
      <c r="A290" s="5" t="s">
        <v>31</v>
      </c>
      <c r="B290" s="5" t="s">
        <v>1</v>
      </c>
      <c r="C290" s="5">
        <f t="shared" ref="C290" ca="1" si="443">IF(ISNUMBER(SEARCH("wheat",C289)),"wheat",
IF(ISNUMBER(SEARCH("oats",C289)),"oats",
IF(ISNUMBER(SEARCH("barley",C289)),"barley",
IF(ISNUMBER(SEARCH("beans",C289)),"beans",
IF(ISNUMBER(SEARCH("peas",C289)),"peas",
IF(ISNUMBER(SEARCH("maize",C289)),"maize",
IF(ISNUMBER(SEARCH("linseed",C289)),"linseed",
IF(ISNUMBER(SEARCH("osr",C289)),"osr",
IF(ISNUMBER(SEARCH("beet",C289)),"sugarbeet",
IF(ISNUMBER(SEARCH("fallow",C289)),"fallow",
))))))))))</f>
        <v>0</v>
      </c>
      <c r="D290" s="5">
        <f t="shared" ref="D290" ca="1" si="444">IF(ISNUMBER(SEARCH("wheat",D289)),"wheat",
IF(ISNUMBER(SEARCH("oats",D289)),"oats",
IF(ISNUMBER(SEARCH("barley",D289)),"barley",
IF(ISNUMBER(SEARCH("beans",D289)),"beans",
IF(ISNUMBER(SEARCH("peas",D289)),"peas",
IF(ISNUMBER(SEARCH("maize",D289)),"maize",
IF(ISNUMBER(SEARCH("linseed",D289)),"linseed",
IF(ISNUMBER(SEARCH("osr",D289)),"osr",
IF(ISNUMBER(SEARCH("beet",D289)),"sugarbeet",
IF(ISNUMBER(SEARCH("fallow",D289)),"fallow",
))))))))))</f>
        <v>0</v>
      </c>
      <c r="E290" s="5">
        <f t="shared" ref="E290" ca="1" si="445">IF(ISNUMBER(SEARCH("wheat",E289)),"wheat",
IF(ISNUMBER(SEARCH("oats",E289)),"oats",
IF(ISNUMBER(SEARCH("barley",E289)),"barley",
IF(ISNUMBER(SEARCH("beans",E289)),"beans",
IF(ISNUMBER(SEARCH("peas",E289)),"peas",
IF(ISNUMBER(SEARCH("maize",E289)),"maize",
IF(ISNUMBER(SEARCH("linseed",E289)),"linseed",
IF(ISNUMBER(SEARCH("osr",E289)),"osr",
IF(ISNUMBER(SEARCH("beet",E289)),"sugarbeet",
IF(ISNUMBER(SEARCH("fallow",E289)),"fallow",
))))))))))</f>
        <v>0</v>
      </c>
      <c r="F290" s="5">
        <f t="shared" ref="F290" ca="1" si="446">IF(ISNUMBER(SEARCH("wheat",F289)),"wheat",
IF(ISNUMBER(SEARCH("oats",F289)),"oats",
IF(ISNUMBER(SEARCH("barley",F289)),"barley",
IF(ISNUMBER(SEARCH("beans",F289)),"beans",
IF(ISNUMBER(SEARCH("peas",F289)),"peas",
IF(ISNUMBER(SEARCH("maize",F289)),"maize",
IF(ISNUMBER(SEARCH("linseed",F289)),"linseed",
IF(ISNUMBER(SEARCH("osr",F289)),"osr",
IF(ISNUMBER(SEARCH("beet",F289)),"sugarbeet",
IF(ISNUMBER(SEARCH("fallow",F289)),"fallow",
))))))))))</f>
        <v>0</v>
      </c>
      <c r="G290" s="5">
        <f t="shared" ref="G290" ca="1" si="447">IF(ISNUMBER(SEARCH("wheat",G289)),"wheat",
IF(ISNUMBER(SEARCH("oats",G289)),"oats",
IF(ISNUMBER(SEARCH("barley",G289)),"barley",
IF(ISNUMBER(SEARCH("beans",G289)),"beans",
IF(ISNUMBER(SEARCH("peas",G289)),"peas",
IF(ISNUMBER(SEARCH("maize",G289)),"maize",
IF(ISNUMBER(SEARCH("linseed",G289)),"linseed",
IF(ISNUMBER(SEARCH("osr",G289)),"osr",
IF(ISNUMBER(SEARCH("beet",G289)),"sugarbeet",
IF(ISNUMBER(SEARCH("fallow",G289)),"fallow",
))))))))))</f>
        <v>0</v>
      </c>
      <c r="H290" s="5">
        <f t="shared" ref="H290" ca="1" si="448">IF(ISNUMBER(SEARCH("wheat",H289)),"wheat",
IF(ISNUMBER(SEARCH("oats",H289)),"oats",
IF(ISNUMBER(SEARCH("barley",H289)),"barley",
IF(ISNUMBER(SEARCH("beans",H289)),"beans",
IF(ISNUMBER(SEARCH("peas",H289)),"peas",
IF(ISNUMBER(SEARCH("maize",H289)),"maize",
IF(ISNUMBER(SEARCH("linseed",H289)),"linseed",
IF(ISNUMBER(SEARCH("osr",H289)),"osr",
IF(ISNUMBER(SEARCH("beet",H289)),"sugarbeet",
IF(ISNUMBER(SEARCH("fallow",H289)),"fallow",
))))))))))</f>
        <v>0</v>
      </c>
    </row>
    <row r="291" spans="1:10" x14ac:dyDescent="0.2">
      <c r="C291" s="4" t="e" cm="1">
        <f t="array" aca="1" ref="C291" ca="1">_xlfn.XLOOKUP(C$1,INDIRECT("'strategy_Farmer Focus_2021-10-06.xlsx'!"&amp;$A292&amp;"_year"),INDIRECT("'strategy_Farmer Focus_2021-10-06.xlsx'!"&amp;$A292&amp;"_drillmonth"))</f>
        <v>#REF!</v>
      </c>
      <c r="D291" s="4" t="e" cm="1">
        <f t="array" aca="1" ref="D291" ca="1">_xlfn.XLOOKUP(D$1,INDIRECT("'strategy_Farmer Focus_2021-10-06.xlsx'!"&amp;$A292&amp;"_year"),INDIRECT("'strategy_Farmer Focus_2021-10-06.xlsx'!"&amp;$A292&amp;"_drillmonth"))</f>
        <v>#REF!</v>
      </c>
      <c r="E291" s="4" t="e" cm="1">
        <f t="array" aca="1" ref="E291" ca="1">_xlfn.XLOOKUP(E$1,INDIRECT("'strategy_Farmer Focus_2021-10-06.xlsx'!"&amp;$A292&amp;"_year"),INDIRECT("'strategy_Farmer Focus_2021-10-06.xlsx'!"&amp;$A292&amp;"_drillmonth"))</f>
        <v>#REF!</v>
      </c>
      <c r="F291" s="4" t="e" cm="1">
        <f t="array" aca="1" ref="F291" ca="1">_xlfn.XLOOKUP(F$1,INDIRECT("'strategy_Farmer Focus_2021-10-06.xlsx'!"&amp;$A292&amp;"_year"),INDIRECT("'strategy_Farmer Focus_2021-10-06.xlsx'!"&amp;$A292&amp;"_drillmonth"))</f>
        <v>#REF!</v>
      </c>
      <c r="G291" s="4" t="e" cm="1">
        <f t="array" aca="1" ref="G291" ca="1">_xlfn.XLOOKUP(G$1,INDIRECT("'strategy_Farmer Focus_2021-10-06.xlsx'!"&amp;$A292&amp;"_year"),INDIRECT("'strategy_Farmer Focus_2021-10-06.xlsx'!"&amp;$A292&amp;"_drillmonth"))</f>
        <v>#REF!</v>
      </c>
      <c r="H291" s="4" t="e" cm="1">
        <f t="array" aca="1" ref="H291" ca="1">_xlfn.XLOOKUP(H$1,INDIRECT("'strategy_Farmer Focus_2021-10-06.xlsx'!"&amp;$A292&amp;"_year"),INDIRECT("'strategy_Farmer Focus_2021-10-06.xlsx'!"&amp;$A292&amp;"_drillmonth"))</f>
        <v>#REF!</v>
      </c>
    </row>
    <row r="292" spans="1:10" x14ac:dyDescent="0.2">
      <c r="A292" s="5" t="s">
        <v>31</v>
      </c>
      <c r="B292" s="5" t="s">
        <v>3</v>
      </c>
      <c r="C292" s="5" t="str">
        <f ca="1">IF(OR( ISNUMBER(SEARCH("Aug",C291)),  ISNUMBER(SEARCH("Sep",C291)),  ISNUMBER(SEARCH("Oct",C291)),  ISNUMBER(SEARCH("Nov",C291)) ), "autumn","spring")</f>
        <v>spring</v>
      </c>
      <c r="D292" s="5" t="str">
        <f t="shared" ref="D292" ca="1" si="449">IF(OR( ISNUMBER(SEARCH("Aug",D291)),  ISNUMBER(SEARCH("Sep",D291)),  ISNUMBER(SEARCH("Oct",D291)),  ISNUMBER(SEARCH("Nov",D291)) ), "autumn","spring")</f>
        <v>spring</v>
      </c>
      <c r="E292" s="5" t="str">
        <f t="shared" ref="E292" ca="1" si="450">IF(OR( ISNUMBER(SEARCH("Aug",E291)),  ISNUMBER(SEARCH("Sep",E291)),  ISNUMBER(SEARCH("Oct",E291)),  ISNUMBER(SEARCH("Nov",E291)) ), "autumn","spring")</f>
        <v>spring</v>
      </c>
      <c r="F292" s="5" t="str">
        <f t="shared" ref="F292" ca="1" si="451">IF(OR( ISNUMBER(SEARCH("Aug",F291)),  ISNUMBER(SEARCH("Sep",F291)),  ISNUMBER(SEARCH("Oct",F291)),  ISNUMBER(SEARCH("Nov",F291)) ), "autumn","spring")</f>
        <v>spring</v>
      </c>
      <c r="G292" s="5" t="str">
        <f t="shared" ref="G292" ca="1" si="452">IF(OR( ISNUMBER(SEARCH("Aug",G291)),  ISNUMBER(SEARCH("Sep",G291)),  ISNUMBER(SEARCH("Oct",G291)),  ISNUMBER(SEARCH("Nov",G291)) ), "autumn","spring")</f>
        <v>spring</v>
      </c>
      <c r="H292" s="5" t="str">
        <f t="shared" ref="H292" ca="1" si="453">IF(OR( ISNUMBER(SEARCH("Aug",H291)),  ISNUMBER(SEARCH("Sep",H291)),  ISNUMBER(SEARCH("Oct",H291)),  ISNUMBER(SEARCH("Nov",H291)) ), "autumn","spring")</f>
        <v>spring</v>
      </c>
    </row>
    <row r="293" spans="1:10" x14ac:dyDescent="0.2">
      <c r="C293" s="4" t="e" cm="1">
        <f t="array" aca="1" ref="C293" ca="1">_xlfn.XLOOKUP(C$1,INDIRECT("'strategy_Farmer Focus_2021-10-06.xlsx'!"&amp;$A294&amp;"_year"),INDIRECT("'strategy_Farmer Focus_2021-10-06.xlsx'!"&amp;$A294&amp;"_tillage"))</f>
        <v>#REF!</v>
      </c>
      <c r="D293" s="4" t="e" cm="1">
        <f t="array" aca="1" ref="D293" ca="1">_xlfn.XLOOKUP(D$1,INDIRECT("'strategy_Farmer Focus_2021-10-06.xlsx'!"&amp;$A294&amp;"_year"),INDIRECT("'strategy_Farmer Focus_2021-10-06.xlsx'!"&amp;$A294&amp;"_tillage"))</f>
        <v>#REF!</v>
      </c>
      <c r="E293" s="4" t="e" cm="1">
        <f t="array" aca="1" ref="E293" ca="1">_xlfn.XLOOKUP(E$1,INDIRECT("'strategy_Farmer Focus_2021-10-06.xlsx'!"&amp;$A294&amp;"_year"),INDIRECT("'strategy_Farmer Focus_2021-10-06.xlsx'!"&amp;$A294&amp;"_tillage"))</f>
        <v>#REF!</v>
      </c>
      <c r="F293" s="4" t="e" cm="1">
        <f t="array" aca="1" ref="F293" ca="1">_xlfn.XLOOKUP(F$1,INDIRECT("'strategy_Farmer Focus_2021-10-06.xlsx'!"&amp;$A294&amp;"_year"),INDIRECT("'strategy_Farmer Focus_2021-10-06.xlsx'!"&amp;$A294&amp;"_tillage"))</f>
        <v>#REF!</v>
      </c>
      <c r="G293" s="4" t="e" cm="1">
        <f t="array" aca="1" ref="G293" ca="1">_xlfn.XLOOKUP(G$1,INDIRECT("'strategy_Farmer Focus_2021-10-06.xlsx'!"&amp;$A294&amp;"_year"),INDIRECT("'strategy_Farmer Focus_2021-10-06.xlsx'!"&amp;$A294&amp;"_tillage"))</f>
        <v>#REF!</v>
      </c>
      <c r="H293" s="4" t="e" cm="1">
        <f t="array" aca="1" ref="H293" ca="1">_xlfn.XLOOKUP(H$1,INDIRECT("'strategy_Farmer Focus_2021-10-06.xlsx'!"&amp;$A294&amp;"_year"),INDIRECT("'strategy_Farmer Focus_2021-10-06.xlsx'!"&amp;$A294&amp;"_tillage"))</f>
        <v>#REF!</v>
      </c>
    </row>
    <row r="294" spans="1:10" x14ac:dyDescent="0.2">
      <c r="A294" s="5" t="s">
        <v>31</v>
      </c>
      <c r="B294" s="5" t="s">
        <v>4</v>
      </c>
      <c r="C294" s="5" t="str">
        <f ca="1">IF(OR(ISNUMBER(SEARCH("plough",C293)),ISNUMBER(SEARCH("mouldboard",C293))),"inversion",
IF(OR(ISNUMBER(SEARCH("subsoil",C293)),ISNUMBER(SEARCH("sub-soil",C293))),"subsoil",
IF(OR(ISNUMBER(SEARCH("disc",C293)),ISNUMBER(SEARCH("light",C293))),"light",
"none"
)))</f>
        <v>none</v>
      </c>
      <c r="D294" s="5" t="str">
        <f t="shared" ref="D294" ca="1" si="454">IF(OR(ISNUMBER(SEARCH("plough",D293)),ISNUMBER(SEARCH("mouldboard",D293))),"inversion",
IF(OR(ISNUMBER(SEARCH("subsoil",D293)),ISNUMBER(SEARCH("sub-soil",D293))),"subsoil",
IF(OR(ISNUMBER(SEARCH("disc",D293)),ISNUMBER(SEARCH("light",D293))),"light",
"none"
)))</f>
        <v>none</v>
      </c>
      <c r="E294" s="5" t="str">
        <f t="shared" ref="E294" ca="1" si="455">IF(OR(ISNUMBER(SEARCH("plough",E293)),ISNUMBER(SEARCH("mouldboard",E293))),"inversion",
IF(OR(ISNUMBER(SEARCH("subsoil",E293)),ISNUMBER(SEARCH("sub-soil",E293))),"subsoil",
IF(OR(ISNUMBER(SEARCH("disc",E293)),ISNUMBER(SEARCH("light",E293))),"light",
"none"
)))</f>
        <v>none</v>
      </c>
      <c r="F294" s="5" t="str">
        <f t="shared" ref="F294" ca="1" si="456">IF(OR(ISNUMBER(SEARCH("plough",F293)),ISNUMBER(SEARCH("mouldboard",F293))),"inversion",
IF(OR(ISNUMBER(SEARCH("subsoil",F293)),ISNUMBER(SEARCH("sub-soil",F293))),"subsoil",
IF(OR(ISNUMBER(SEARCH("disc",F293)),ISNUMBER(SEARCH("light",F293))),"light",
"none"
)))</f>
        <v>none</v>
      </c>
      <c r="G294" s="5" t="str">
        <f t="shared" ref="G294" ca="1" si="457">IF(OR(ISNUMBER(SEARCH("plough",G293)),ISNUMBER(SEARCH("mouldboard",G293))),"inversion",
IF(OR(ISNUMBER(SEARCH("subsoil",G293)),ISNUMBER(SEARCH("sub-soil",G293))),"subsoil",
IF(OR(ISNUMBER(SEARCH("disc",G293)),ISNUMBER(SEARCH("light",G293))),"light",
"none"
)))</f>
        <v>none</v>
      </c>
      <c r="H294" s="5" t="str">
        <f t="shared" ref="H294" ca="1" si="458">IF(OR(ISNUMBER(SEARCH("plough",H293)),ISNUMBER(SEARCH("mouldboard",H293))),"inversion",
IF(OR(ISNUMBER(SEARCH("subsoil",H293)),ISNUMBER(SEARCH("sub-soil",H293))),"subsoil",
IF(OR(ISNUMBER(SEARCH("disc",H293)),ISNUMBER(SEARCH("light",H293))),"light",
"none"
)))</f>
        <v>none</v>
      </c>
    </row>
    <row r="295" spans="1:10" x14ac:dyDescent="0.2">
      <c r="C295" s="4" t="e" cm="1">
        <f t="array" aca="1" ref="C295" ca="1">_xlfn.XLOOKUP(C$1,INDIRECT("'strategy_Farmer Focus_2021-10-06.xlsx'!"&amp;$A296&amp;"_year"),INDIRECT("'strategy_Farmer Focus_2021-10-06.xlsx'!"&amp;$A296&amp;"_totalgly"))</f>
        <v>#REF!</v>
      </c>
      <c r="D295" s="4" t="e" cm="1">
        <f t="array" aca="1" ref="D295" ca="1">_xlfn.XLOOKUP(D$1,INDIRECT("'strategy_Farmer Focus_2021-10-06.xlsx'!"&amp;$A296&amp;"_year"),INDIRECT("'strategy_Farmer Focus_2021-10-06.xlsx'!"&amp;$A296&amp;"_totalgly"))</f>
        <v>#REF!</v>
      </c>
      <c r="E295" s="4" t="e" cm="1">
        <f t="array" aca="1" ref="E295" ca="1">_xlfn.XLOOKUP(E$1,INDIRECT("'strategy_Farmer Focus_2021-10-06.xlsx'!"&amp;$A296&amp;"_year"),INDIRECT("'strategy_Farmer Focus_2021-10-06.xlsx'!"&amp;$A296&amp;"_totalgly"))</f>
        <v>#REF!</v>
      </c>
      <c r="F295" s="4" t="e" cm="1">
        <f t="array" aca="1" ref="F295" ca="1">_xlfn.XLOOKUP(F$1,INDIRECT("'strategy_Farmer Focus_2021-10-06.xlsx'!"&amp;$A296&amp;"_year"),INDIRECT("'strategy_Farmer Focus_2021-10-06.xlsx'!"&amp;$A296&amp;"_totalgly"))</f>
        <v>#REF!</v>
      </c>
      <c r="G295" s="4" t="e" cm="1">
        <f t="array" aca="1" ref="G295" ca="1">_xlfn.XLOOKUP(G$1,INDIRECT("'strategy_Farmer Focus_2021-10-06.xlsx'!"&amp;$A296&amp;"_year"),INDIRECT("'strategy_Farmer Focus_2021-10-06.xlsx'!"&amp;$A296&amp;"_totalgly"))</f>
        <v>#REF!</v>
      </c>
      <c r="H295" s="4" t="e" cm="1">
        <f t="array" aca="1" ref="H295" ca="1">_xlfn.XLOOKUP(H$1,INDIRECT("'strategy_Farmer Focus_2021-10-06.xlsx'!"&amp;$A296&amp;"_year"),INDIRECT("'strategy_Farmer Focus_2021-10-06.xlsx'!"&amp;$A296&amp;"_totalgly"))</f>
        <v>#REF!</v>
      </c>
    </row>
    <row r="296" spans="1:10" x14ac:dyDescent="0.2">
      <c r="A296" s="5" t="s">
        <v>31</v>
      </c>
      <c r="B296" s="5" t="s">
        <v>5</v>
      </c>
      <c r="C296" s="5" t="e">
        <f ca="1">IF(C295&gt;0, "yes","no")</f>
        <v>#REF!</v>
      </c>
      <c r="D296" s="5" t="e">
        <f t="shared" ref="D296" ca="1" si="459">IF(D295&gt;0, "yes","no")</f>
        <v>#REF!</v>
      </c>
      <c r="E296" s="5" t="e">
        <f t="shared" ref="E296" ca="1" si="460">IF(E295&gt;0, "yes","no")</f>
        <v>#REF!</v>
      </c>
      <c r="F296" s="5" t="e">
        <f t="shared" ref="F296" ca="1" si="461">IF(F295&gt;0, "yes","no")</f>
        <v>#REF!</v>
      </c>
      <c r="G296" s="5" t="e">
        <f t="shared" ref="G296" ca="1" si="462">IF(G295&gt;0, "yes","no")</f>
        <v>#REF!</v>
      </c>
      <c r="H296" s="5" t="e">
        <f t="shared" ref="H296" ca="1" si="463">IF(H295&gt;0, "yes","no")</f>
        <v>#REF!</v>
      </c>
    </row>
    <row r="297" spans="1:10" x14ac:dyDescent="0.2">
      <c r="C297" s="4" t="e" cm="1">
        <f t="array" aca="1" ref="C297" ca="1">_xlfn.XLOOKUP(C$1,INDIRECT("'strategy_Farmer Focus_2021-10-06.xlsx'!"&amp;$A298&amp;"_year"),INDIRECT("'strategy_Farmer Focus_2021-10-06.xlsx'!"&amp;$A298&amp;"_numberautumngly"))</f>
        <v>#REF!</v>
      </c>
      <c r="D297" s="4" t="e" cm="1">
        <f t="array" aca="1" ref="D297" ca="1">_xlfn.XLOOKUP(D$1,INDIRECT("'strategy_Farmer Focus_2021-10-06.xlsx'!"&amp;$A298&amp;"_year"),INDIRECT("'strategy_Farmer Focus_2021-10-06.xlsx'!"&amp;$A298&amp;"_numberautumngly"))</f>
        <v>#REF!</v>
      </c>
      <c r="E297" s="4" t="e" cm="1">
        <f t="array" aca="1" ref="E297" ca="1">_xlfn.XLOOKUP(E$1,INDIRECT("'strategy_Farmer Focus_2021-10-06.xlsx'!"&amp;$A298&amp;"_year"),INDIRECT("'strategy_Farmer Focus_2021-10-06.xlsx'!"&amp;$A298&amp;"_numberautumngly"))</f>
        <v>#REF!</v>
      </c>
      <c r="F297" s="4" t="e" cm="1">
        <f t="array" aca="1" ref="F297" ca="1">_xlfn.XLOOKUP(F$1,INDIRECT("'strategy_Farmer Focus_2021-10-06.xlsx'!"&amp;$A298&amp;"_year"),INDIRECT("'strategy_Farmer Focus_2021-10-06.xlsx'!"&amp;$A298&amp;"_numberautumngly"))</f>
        <v>#REF!</v>
      </c>
      <c r="G297" s="4" t="e" cm="1">
        <f t="array" aca="1" ref="G297" ca="1">_xlfn.XLOOKUP(G$1,INDIRECT("'strategy_Farmer Focus_2021-10-06.xlsx'!"&amp;$A298&amp;"_year"),INDIRECT("'strategy_Farmer Focus_2021-10-06.xlsx'!"&amp;$A298&amp;"_numberautumngly"))</f>
        <v>#REF!</v>
      </c>
      <c r="H297" s="4" t="e" cm="1">
        <f t="array" aca="1" ref="H297" ca="1">_xlfn.XLOOKUP(H$1,INDIRECT("'strategy_Farmer Focus_2021-10-06.xlsx'!"&amp;$A298&amp;"_year"),INDIRECT("'strategy_Farmer Focus_2021-10-06.xlsx'!"&amp;$A298&amp;"_numberautumngly"))</f>
        <v>#REF!</v>
      </c>
    </row>
    <row r="298" spans="1:10" x14ac:dyDescent="0.2">
      <c r="A298" s="5" t="s">
        <v>31</v>
      </c>
      <c r="B298" s="5" t="s">
        <v>6</v>
      </c>
      <c r="C298" s="5" t="e">
        <f ca="1">IF(C297&gt;1, "yes", "no")</f>
        <v>#REF!</v>
      </c>
      <c r="D298" s="5" t="e">
        <f t="shared" ref="D298:H298" ca="1" si="464">IF(D297&gt;1, "yes", "no")</f>
        <v>#REF!</v>
      </c>
      <c r="E298" s="5" t="e">
        <f t="shared" ca="1" si="464"/>
        <v>#REF!</v>
      </c>
      <c r="F298" s="5" t="e">
        <f t="shared" ca="1" si="464"/>
        <v>#REF!</v>
      </c>
      <c r="G298" s="5" t="e">
        <f t="shared" ca="1" si="464"/>
        <v>#REF!</v>
      </c>
      <c r="H298" s="5" t="e">
        <f t="shared" ca="1" si="464"/>
        <v>#REF!</v>
      </c>
    </row>
    <row r="299" spans="1:10" x14ac:dyDescent="0.2">
      <c r="A299" s="5" t="s">
        <v>31</v>
      </c>
      <c r="B299" s="5" t="s">
        <v>7</v>
      </c>
      <c r="C299" s="5" t="e">
        <f ca="1">IF(C297&gt;2, "yes", "no")</f>
        <v>#REF!</v>
      </c>
      <c r="D299" s="5" t="e">
        <f t="shared" ref="D299:H299" ca="1" si="465">IF(D297&gt;2, "yes", "no")</f>
        <v>#REF!</v>
      </c>
      <c r="E299" s="5" t="e">
        <f t="shared" ca="1" si="465"/>
        <v>#REF!</v>
      </c>
      <c r="F299" s="5" t="e">
        <f t="shared" ca="1" si="465"/>
        <v>#REF!</v>
      </c>
      <c r="G299" s="5" t="e">
        <f t="shared" ca="1" si="465"/>
        <v>#REF!</v>
      </c>
      <c r="H299" s="5" t="e">
        <f t="shared" ca="1" si="465"/>
        <v>#REF!</v>
      </c>
    </row>
    <row r="300" spans="1:10" x14ac:dyDescent="0.2">
      <c r="A300" s="5" t="s">
        <v>31</v>
      </c>
      <c r="B300" s="5" t="s">
        <v>8</v>
      </c>
      <c r="C300" s="5" t="e">
        <f ca="1">IF(C297&gt;3, "yes", "no")</f>
        <v>#REF!</v>
      </c>
      <c r="D300" s="5" t="e">
        <f t="shared" ref="D300:H300" ca="1" si="466">IF(D297&gt;3, "yes", "no")</f>
        <v>#REF!</v>
      </c>
      <c r="E300" s="5" t="e">
        <f t="shared" ca="1" si="466"/>
        <v>#REF!</v>
      </c>
      <c r="F300" s="5" t="e">
        <f t="shared" ca="1" si="466"/>
        <v>#REF!</v>
      </c>
      <c r="G300" s="5" t="e">
        <f t="shared" ca="1" si="466"/>
        <v>#REF!</v>
      </c>
      <c r="H300" s="5" t="e">
        <f t="shared" ca="1" si="466"/>
        <v>#REF!</v>
      </c>
    </row>
    <row r="301" spans="1:10" x14ac:dyDescent="0.2">
      <c r="C301" s="4" t="e" cm="1">
        <f t="array" aca="1" ref="C301" ca="1">_xlfn.XLOOKUP(C$1,INDIRECT("'strategy_Farmer Focus_2021-10-06.xlsx'!"&amp;$A302&amp;"_year"),INDIRECT("'strategy_Farmer Focus_2021-10-06.xlsx'!"&amp;$A302&amp;"_totalBGherb"))</f>
        <v>#REF!</v>
      </c>
      <c r="D301" s="4" t="e" cm="1">
        <f t="array" aca="1" ref="D301" ca="1">_xlfn.XLOOKUP(D$1,INDIRECT("'strategy_Farmer Focus_2021-10-06.xlsx'!"&amp;$A302&amp;"_year"),INDIRECT("'strategy_Farmer Focus_2021-10-06.xlsx'!"&amp;$A302&amp;"_totalBGherb"))</f>
        <v>#REF!</v>
      </c>
      <c r="E301" s="4" t="e" cm="1">
        <f t="array" aca="1" ref="E301" ca="1">_xlfn.XLOOKUP(E$1,INDIRECT("'strategy_Farmer Focus_2021-10-06.xlsx'!"&amp;$A302&amp;"_year"),INDIRECT("'strategy_Farmer Focus_2021-10-06.xlsx'!"&amp;$A302&amp;"_totalBGherb"))</f>
        <v>#REF!</v>
      </c>
      <c r="F301" s="4" t="e" cm="1">
        <f t="array" aca="1" ref="F301" ca="1">_xlfn.XLOOKUP(F$1,INDIRECT("'strategy_Farmer Focus_2021-10-06.xlsx'!"&amp;$A302&amp;"_year"),INDIRECT("'strategy_Farmer Focus_2021-10-06.xlsx'!"&amp;$A302&amp;"_totalBGherb"))</f>
        <v>#REF!</v>
      </c>
      <c r="G301" s="4" t="e" cm="1">
        <f t="array" aca="1" ref="G301" ca="1">_xlfn.XLOOKUP(G$1,INDIRECT("'strategy_Farmer Focus_2021-10-06.xlsx'!"&amp;$A302&amp;"_year"),INDIRECT("'strategy_Farmer Focus_2021-10-06.xlsx'!"&amp;$A302&amp;"_totalBGherb"))</f>
        <v>#REF!</v>
      </c>
      <c r="H301" s="4" t="e" cm="1">
        <f t="array" aca="1" ref="H301" ca="1">_xlfn.XLOOKUP(H$1,INDIRECT("'strategy_Farmer Focus_2021-10-06.xlsx'!"&amp;$A302&amp;"_year"),INDIRECT("'strategy_Farmer Focus_2021-10-06.xlsx'!"&amp;$A302&amp;"_totalBGherb"))</f>
        <v>#REF!</v>
      </c>
    </row>
    <row r="302" spans="1:10" x14ac:dyDescent="0.2">
      <c r="A302" s="5" t="s">
        <v>31</v>
      </c>
      <c r="B302" s="5" t="s">
        <v>9</v>
      </c>
      <c r="C302" s="6" t="e">
        <f ca="1">IF(C301&gt;0, "yes","no")</f>
        <v>#REF!</v>
      </c>
      <c r="D302" s="6" t="e">
        <f t="shared" ref="D302" ca="1" si="467">IF(D301&gt;0, "yes","no")</f>
        <v>#REF!</v>
      </c>
      <c r="E302" s="6" t="e">
        <f t="shared" ref="E302" ca="1" si="468">IF(E301&gt;0, "yes","no")</f>
        <v>#REF!</v>
      </c>
      <c r="F302" s="6" t="e">
        <f t="shared" ref="F302" ca="1" si="469">IF(F301&gt;0, "yes","no")</f>
        <v>#REF!</v>
      </c>
      <c r="G302" s="6" t="e">
        <f t="shared" ref="G302" ca="1" si="470">IF(G301&gt;0, "yes","no")</f>
        <v>#REF!</v>
      </c>
      <c r="H302" s="6" t="e">
        <f t="shared" ref="H302" ca="1" si="471">IF(H301&gt;0, "yes","no")</f>
        <v>#REF!</v>
      </c>
    </row>
    <row r="303" spans="1:10" x14ac:dyDescent="0.2">
      <c r="A303" s="5" t="s">
        <v>31</v>
      </c>
      <c r="B303" s="5" t="s">
        <v>10</v>
      </c>
      <c r="C303" s="6" t="e">
        <f ca="1">IF(C301&gt;1, "yes","no")</f>
        <v>#REF!</v>
      </c>
      <c r="D303" s="6" t="e">
        <f t="shared" ref="D303:H303" ca="1" si="472">IF(D301&gt;1, "yes","no")</f>
        <v>#REF!</v>
      </c>
      <c r="E303" s="6" t="e">
        <f t="shared" ca="1" si="472"/>
        <v>#REF!</v>
      </c>
      <c r="F303" s="6" t="e">
        <f t="shared" ca="1" si="472"/>
        <v>#REF!</v>
      </c>
      <c r="G303" s="6" t="e">
        <f t="shared" ca="1" si="472"/>
        <v>#REF!</v>
      </c>
      <c r="H303" s="6" t="e">
        <f t="shared" ca="1" si="472"/>
        <v>#REF!</v>
      </c>
    </row>
    <row r="304" spans="1:10" x14ac:dyDescent="0.2">
      <c r="A304" s="5" t="s">
        <v>31</v>
      </c>
      <c r="B304" s="5" t="s">
        <v>11</v>
      </c>
      <c r="C304" s="6" t="s">
        <v>16</v>
      </c>
      <c r="D304" s="6"/>
      <c r="E304" s="6"/>
      <c r="F304" s="6"/>
      <c r="G304" s="6"/>
      <c r="H304" s="6"/>
    </row>
    <row r="305" spans="1:10" x14ac:dyDescent="0.2">
      <c r="A305" s="5" t="s">
        <v>31</v>
      </c>
      <c r="B305" s="5" t="s">
        <v>12</v>
      </c>
      <c r="C305" s="6" t="s">
        <v>17</v>
      </c>
      <c r="D305" s="6"/>
      <c r="E305" s="6"/>
      <c r="F305" s="6"/>
      <c r="G305" s="6"/>
      <c r="H305" s="6"/>
    </row>
    <row r="306" spans="1:10" x14ac:dyDescent="0.2">
      <c r="A306" s="5" t="s">
        <v>31</v>
      </c>
      <c r="B306" s="5" t="s">
        <v>13</v>
      </c>
      <c r="C306" s="6" t="s">
        <v>17</v>
      </c>
      <c r="D306" s="6"/>
      <c r="E306" s="6"/>
      <c r="F306" s="6"/>
      <c r="G306" s="6"/>
      <c r="H306" s="6"/>
    </row>
    <row r="307" spans="1:10" x14ac:dyDescent="0.2">
      <c r="A307" s="5" t="s">
        <v>31</v>
      </c>
      <c r="B307" s="5" t="s">
        <v>14</v>
      </c>
      <c r="C307" s="5" t="str">
        <f ca="1">IF(OR(C290="fallow",C290="ley"),"no","yes")</f>
        <v>yes</v>
      </c>
      <c r="D307" s="5" t="str">
        <f t="shared" ref="D307:H307" ca="1" si="473">IF(OR(D290="fallow",D290="ley"),"no","yes")</f>
        <v>yes</v>
      </c>
      <c r="E307" s="5" t="str">
        <f t="shared" ca="1" si="473"/>
        <v>yes</v>
      </c>
      <c r="F307" s="5" t="str">
        <f t="shared" ca="1" si="473"/>
        <v>yes</v>
      </c>
      <c r="G307" s="5" t="str">
        <f t="shared" ca="1" si="473"/>
        <v>yes</v>
      </c>
      <c r="H307" s="5" t="str">
        <f t="shared" ca="1" si="473"/>
        <v>yes</v>
      </c>
    </row>
    <row r="308" spans="1:10" x14ac:dyDescent="0.2">
      <c r="C308" s="4" t="e" cm="1">
        <f t="array" aca="1" ref="C308" ca="1">_xlfn.XLOOKUP(C$1,INDIRECT("'strategy_Farmer Focus_2021-10-06.xlsx'!"&amp;$A309&amp;"_year"),INDIRECT("'strategy_Farmer Focus_2021-10-06.xlsx'!"&amp;$A309&amp;"_fert"))</f>
        <v>#REF!</v>
      </c>
      <c r="D308" s="4" t="e" cm="1">
        <f t="array" aca="1" ref="D308" ca="1">_xlfn.XLOOKUP(D$1,INDIRECT("'strategy_Farmer Focus_2021-10-06.xlsx'!"&amp;$A309&amp;"_year"),INDIRECT("'strategy_Farmer Focus_2021-10-06.xlsx'!"&amp;$A309&amp;"_fert"))</f>
        <v>#REF!</v>
      </c>
      <c r="E308" s="4" t="e" cm="1">
        <f t="array" aca="1" ref="E308" ca="1">_xlfn.XLOOKUP(E$1,INDIRECT("'strategy_Farmer Focus_2021-10-06.xlsx'!"&amp;$A309&amp;"_year"),INDIRECT("'strategy_Farmer Focus_2021-10-06.xlsx'!"&amp;$A309&amp;"_fert"))</f>
        <v>#REF!</v>
      </c>
      <c r="F308" s="4" t="e" cm="1">
        <f t="array" aca="1" ref="F308" ca="1">_xlfn.XLOOKUP(F$1,INDIRECT("'strategy_Farmer Focus_2021-10-06.xlsx'!"&amp;$A309&amp;"_year"),INDIRECT("'strategy_Farmer Focus_2021-10-06.xlsx'!"&amp;$A309&amp;"_fert"))</f>
        <v>#REF!</v>
      </c>
      <c r="G308" s="4" t="e" cm="1">
        <f t="array" aca="1" ref="G308" ca="1">_xlfn.XLOOKUP(G$1,INDIRECT("'strategy_Farmer Focus_2021-10-06.xlsx'!"&amp;$A309&amp;"_year"),INDIRECT("'strategy_Farmer Focus_2021-10-06.xlsx'!"&amp;$A309&amp;"_fert"))</f>
        <v>#REF!</v>
      </c>
      <c r="H308" s="4" t="e" cm="1">
        <f t="array" aca="1" ref="H308" ca="1">_xlfn.XLOOKUP(H$1,INDIRECT("'strategy_Farmer Focus_2021-10-06.xlsx'!"&amp;$A309&amp;"_year"),INDIRECT("'strategy_Farmer Focus_2021-10-06.xlsx'!"&amp;$A309&amp;"_fert"))</f>
        <v>#REF!</v>
      </c>
    </row>
    <row r="309" spans="1:10" x14ac:dyDescent="0.2">
      <c r="A309" s="5" t="s">
        <v>31</v>
      </c>
      <c r="B309" s="5" t="s">
        <v>15</v>
      </c>
      <c r="C309" s="5" t="e">
        <f ca="1">IF(C308=0,"no","yes")</f>
        <v>#REF!</v>
      </c>
      <c r="D309" s="5" t="e">
        <f t="shared" ref="D309" ca="1" si="474">IF(D308=0,"no","yes")</f>
        <v>#REF!</v>
      </c>
      <c r="E309" s="5" t="e">
        <f t="shared" ref="E309" ca="1" si="475">IF(E308=0,"no","yes")</f>
        <v>#REF!</v>
      </c>
      <c r="F309" s="5" t="e">
        <f t="shared" ref="F309" ca="1" si="476">IF(F308=0,"no","yes")</f>
        <v>#REF!</v>
      </c>
      <c r="G309" s="5" t="e">
        <f t="shared" ref="G309" ca="1" si="477">IF(G308=0,"no","yes")</f>
        <v>#REF!</v>
      </c>
      <c r="H309" s="5" t="e">
        <f t="shared" ref="H309" ca="1" si="478">IF(H308=0,"no","yes")</f>
        <v>#REF!</v>
      </c>
    </row>
    <row r="310" spans="1:10" x14ac:dyDescent="0.2">
      <c r="A310" s="3"/>
      <c r="B310" s="3"/>
      <c r="C310" s="3"/>
      <c r="D310" s="3"/>
      <c r="E310" s="3"/>
      <c r="F310" s="3"/>
      <c r="G310" s="3"/>
      <c r="H310" s="3"/>
    </row>
    <row r="311" spans="1:10" x14ac:dyDescent="0.2">
      <c r="A311" s="2"/>
      <c r="B311" s="2"/>
      <c r="C311" s="4" t="e" cm="1">
        <f t="array" aca="1" ref="C311" ca="1">_xlfn.XLOOKUP(C$1,INDIRECT("'strategy_Farmer Focus_2021-10-06.xlsx'!"&amp;$A312&amp;"_year"),INDIRECT("'strategy_Farmer Focus_2021-10-06.xlsx'!"&amp;$A312&amp;"_crop"))</f>
        <v>#REF!</v>
      </c>
      <c r="D311" s="4" t="e" cm="1">
        <f t="array" aca="1" ref="D311" ca="1">_xlfn.XLOOKUP(D$1,INDIRECT("'strategy_Farmer Focus_2021-10-06.xlsx'!"&amp;$A312&amp;"_year"),INDIRECT("'strategy_Farmer Focus_2021-10-06.xlsx'!"&amp;$A312&amp;"_crop"))</f>
        <v>#REF!</v>
      </c>
      <c r="E311" s="4" t="e" cm="1">
        <f t="array" aca="1" ref="E311" ca="1">_xlfn.XLOOKUP(E$1,INDIRECT("'strategy_Farmer Focus_2021-10-06.xlsx'!"&amp;$A312&amp;"_year"),INDIRECT("'strategy_Farmer Focus_2021-10-06.xlsx'!"&amp;$A312&amp;"_crop"))</f>
        <v>#REF!</v>
      </c>
      <c r="F311" s="4" t="e" cm="1">
        <f t="array" aca="1" ref="F311" ca="1">_xlfn.XLOOKUP(F$1,INDIRECT("'strategy_Farmer Focus_2021-10-06.xlsx'!"&amp;$A312&amp;"_year"),INDIRECT("'strategy_Farmer Focus_2021-10-06.xlsx'!"&amp;$A312&amp;"_crop"))</f>
        <v>#REF!</v>
      </c>
      <c r="G311" s="4" t="e" cm="1">
        <f t="array" aca="1" ref="G311" ca="1">_xlfn.XLOOKUP(G$1,INDIRECT("'strategy_Farmer Focus_2021-10-06.xlsx'!"&amp;$A312&amp;"_year"),INDIRECT("'strategy_Farmer Focus_2021-10-06.xlsx'!"&amp;$A312&amp;"_crop"))</f>
        <v>#REF!</v>
      </c>
      <c r="H311" s="4" t="e" cm="1">
        <f t="array" aca="1" ref="H311" ca="1">_xlfn.XLOOKUP(H$1,INDIRECT("'strategy_Farmer Focus_2021-10-06.xlsx'!"&amp;$A312&amp;"_year"),INDIRECT("'strategy_Farmer Focus_2021-10-06.xlsx'!"&amp;$A312&amp;"_crop"))</f>
        <v>#REF!</v>
      </c>
      <c r="J311" s="1"/>
    </row>
    <row r="312" spans="1:10" x14ac:dyDescent="0.2">
      <c r="A312" s="5" t="s">
        <v>32</v>
      </c>
      <c r="B312" s="5" t="s">
        <v>1</v>
      </c>
      <c r="C312" s="5">
        <f t="shared" ref="C312" ca="1" si="479">IF(ISNUMBER(SEARCH("wheat",C311)),"wheat",
IF(ISNUMBER(SEARCH("oats",C311)),"oats",
IF(ISNUMBER(SEARCH("barley",C311)),"barley",
IF(ISNUMBER(SEARCH("beans",C311)),"beans",
IF(ISNUMBER(SEARCH("peas",C311)),"peas",
IF(ISNUMBER(SEARCH("maize",C311)),"maize",
IF(ISNUMBER(SEARCH("linseed",C311)),"linseed",
IF(ISNUMBER(SEARCH("osr",C311)),"osr",
IF(ISNUMBER(SEARCH("beet",C311)),"sugarbeet",
IF(ISNUMBER(SEARCH("fallow",C311)),"fallow",
))))))))))</f>
        <v>0</v>
      </c>
      <c r="D312" s="5">
        <f t="shared" ref="D312" ca="1" si="480">IF(ISNUMBER(SEARCH("wheat",D311)),"wheat",
IF(ISNUMBER(SEARCH("oats",D311)),"oats",
IF(ISNUMBER(SEARCH("barley",D311)),"barley",
IF(ISNUMBER(SEARCH("beans",D311)),"beans",
IF(ISNUMBER(SEARCH("peas",D311)),"peas",
IF(ISNUMBER(SEARCH("maize",D311)),"maize",
IF(ISNUMBER(SEARCH("linseed",D311)),"linseed",
IF(ISNUMBER(SEARCH("osr",D311)),"osr",
IF(ISNUMBER(SEARCH("beet",D311)),"sugarbeet",
IF(ISNUMBER(SEARCH("fallow",D311)),"fallow",
))))))))))</f>
        <v>0</v>
      </c>
      <c r="E312" s="5">
        <f t="shared" ref="E312" ca="1" si="481">IF(ISNUMBER(SEARCH("wheat",E311)),"wheat",
IF(ISNUMBER(SEARCH("oats",E311)),"oats",
IF(ISNUMBER(SEARCH("barley",E311)),"barley",
IF(ISNUMBER(SEARCH("beans",E311)),"beans",
IF(ISNUMBER(SEARCH("peas",E311)),"peas",
IF(ISNUMBER(SEARCH("maize",E311)),"maize",
IF(ISNUMBER(SEARCH("linseed",E311)),"linseed",
IF(ISNUMBER(SEARCH("osr",E311)),"osr",
IF(ISNUMBER(SEARCH("beet",E311)),"sugarbeet",
IF(ISNUMBER(SEARCH("fallow",E311)),"fallow",
))))))))))</f>
        <v>0</v>
      </c>
      <c r="F312" s="5">
        <f t="shared" ref="F312" ca="1" si="482">IF(ISNUMBER(SEARCH("wheat",F311)),"wheat",
IF(ISNUMBER(SEARCH("oats",F311)),"oats",
IF(ISNUMBER(SEARCH("barley",F311)),"barley",
IF(ISNUMBER(SEARCH("beans",F311)),"beans",
IF(ISNUMBER(SEARCH("peas",F311)),"peas",
IF(ISNUMBER(SEARCH("maize",F311)),"maize",
IF(ISNUMBER(SEARCH("linseed",F311)),"linseed",
IF(ISNUMBER(SEARCH("osr",F311)),"osr",
IF(ISNUMBER(SEARCH("beet",F311)),"sugarbeet",
IF(ISNUMBER(SEARCH("fallow",F311)),"fallow",
))))))))))</f>
        <v>0</v>
      </c>
      <c r="G312" s="5">
        <f t="shared" ref="G312" ca="1" si="483">IF(ISNUMBER(SEARCH("wheat",G311)),"wheat",
IF(ISNUMBER(SEARCH("oats",G311)),"oats",
IF(ISNUMBER(SEARCH("barley",G311)),"barley",
IF(ISNUMBER(SEARCH("beans",G311)),"beans",
IF(ISNUMBER(SEARCH("peas",G311)),"peas",
IF(ISNUMBER(SEARCH("maize",G311)),"maize",
IF(ISNUMBER(SEARCH("linseed",G311)),"linseed",
IF(ISNUMBER(SEARCH("osr",G311)),"osr",
IF(ISNUMBER(SEARCH("beet",G311)),"sugarbeet",
IF(ISNUMBER(SEARCH("fallow",G311)),"fallow",
))))))))))</f>
        <v>0</v>
      </c>
      <c r="H312" s="5">
        <f t="shared" ref="H312" ca="1" si="484">IF(ISNUMBER(SEARCH("wheat",H311)),"wheat",
IF(ISNUMBER(SEARCH("oats",H311)),"oats",
IF(ISNUMBER(SEARCH("barley",H311)),"barley",
IF(ISNUMBER(SEARCH("beans",H311)),"beans",
IF(ISNUMBER(SEARCH("peas",H311)),"peas",
IF(ISNUMBER(SEARCH("maize",H311)),"maize",
IF(ISNUMBER(SEARCH("linseed",H311)),"linseed",
IF(ISNUMBER(SEARCH("osr",H311)),"osr",
IF(ISNUMBER(SEARCH("beet",H311)),"sugarbeet",
IF(ISNUMBER(SEARCH("fallow",H311)),"fallow",
))))))))))</f>
        <v>0</v>
      </c>
    </row>
    <row r="313" spans="1:10" x14ac:dyDescent="0.2">
      <c r="C313" s="4" t="e" cm="1">
        <f t="array" aca="1" ref="C313" ca="1">_xlfn.XLOOKUP(C$1,INDIRECT("'strategy_Farmer Focus_2021-10-06.xlsx'!"&amp;$A314&amp;"_year"),INDIRECT("'strategy_Farmer Focus_2021-10-06.xlsx'!"&amp;$A314&amp;"_drillmonth"))</f>
        <v>#REF!</v>
      </c>
      <c r="D313" s="4" t="e" cm="1">
        <f t="array" aca="1" ref="D313" ca="1">_xlfn.XLOOKUP(D$1,INDIRECT("'strategy_Farmer Focus_2021-10-06.xlsx'!"&amp;$A314&amp;"_year"),INDIRECT("'strategy_Farmer Focus_2021-10-06.xlsx'!"&amp;$A314&amp;"_drillmonth"))</f>
        <v>#REF!</v>
      </c>
      <c r="E313" s="4" t="e" cm="1">
        <f t="array" aca="1" ref="E313" ca="1">_xlfn.XLOOKUP(E$1,INDIRECT("'strategy_Farmer Focus_2021-10-06.xlsx'!"&amp;$A314&amp;"_year"),INDIRECT("'strategy_Farmer Focus_2021-10-06.xlsx'!"&amp;$A314&amp;"_drillmonth"))</f>
        <v>#REF!</v>
      </c>
      <c r="F313" s="4" t="e" cm="1">
        <f t="array" aca="1" ref="F313" ca="1">_xlfn.XLOOKUP(F$1,INDIRECT("'strategy_Farmer Focus_2021-10-06.xlsx'!"&amp;$A314&amp;"_year"),INDIRECT("'strategy_Farmer Focus_2021-10-06.xlsx'!"&amp;$A314&amp;"_drillmonth"))</f>
        <v>#REF!</v>
      </c>
      <c r="G313" s="4" t="e" cm="1">
        <f t="array" aca="1" ref="G313" ca="1">_xlfn.XLOOKUP(G$1,INDIRECT("'strategy_Farmer Focus_2021-10-06.xlsx'!"&amp;$A314&amp;"_year"),INDIRECT("'strategy_Farmer Focus_2021-10-06.xlsx'!"&amp;$A314&amp;"_drillmonth"))</f>
        <v>#REF!</v>
      </c>
      <c r="H313" s="4" t="e" cm="1">
        <f t="array" aca="1" ref="H313" ca="1">_xlfn.XLOOKUP(H$1,INDIRECT("'strategy_Farmer Focus_2021-10-06.xlsx'!"&amp;$A314&amp;"_year"),INDIRECT("'strategy_Farmer Focus_2021-10-06.xlsx'!"&amp;$A314&amp;"_drillmonth"))</f>
        <v>#REF!</v>
      </c>
    </row>
    <row r="314" spans="1:10" x14ac:dyDescent="0.2">
      <c r="A314" s="5" t="s">
        <v>32</v>
      </c>
      <c r="B314" s="5" t="s">
        <v>3</v>
      </c>
      <c r="C314" s="5" t="str">
        <f ca="1">IF(OR( ISNUMBER(SEARCH("Aug",C313)),  ISNUMBER(SEARCH("Sep",C313)),  ISNUMBER(SEARCH("Oct",C313)),  ISNUMBER(SEARCH("Nov",C313)) ), "autumn","spring")</f>
        <v>spring</v>
      </c>
      <c r="D314" s="5" t="str">
        <f t="shared" ref="D314" ca="1" si="485">IF(OR( ISNUMBER(SEARCH("Aug",D313)),  ISNUMBER(SEARCH("Sep",D313)),  ISNUMBER(SEARCH("Oct",D313)),  ISNUMBER(SEARCH("Nov",D313)) ), "autumn","spring")</f>
        <v>spring</v>
      </c>
      <c r="E314" s="5" t="str">
        <f t="shared" ref="E314" ca="1" si="486">IF(OR( ISNUMBER(SEARCH("Aug",E313)),  ISNUMBER(SEARCH("Sep",E313)),  ISNUMBER(SEARCH("Oct",E313)),  ISNUMBER(SEARCH("Nov",E313)) ), "autumn","spring")</f>
        <v>spring</v>
      </c>
      <c r="F314" s="5" t="str">
        <f t="shared" ref="F314" ca="1" si="487">IF(OR( ISNUMBER(SEARCH("Aug",F313)),  ISNUMBER(SEARCH("Sep",F313)),  ISNUMBER(SEARCH("Oct",F313)),  ISNUMBER(SEARCH("Nov",F313)) ), "autumn","spring")</f>
        <v>spring</v>
      </c>
      <c r="G314" s="5" t="str">
        <f t="shared" ref="G314" ca="1" si="488">IF(OR( ISNUMBER(SEARCH("Aug",G313)),  ISNUMBER(SEARCH("Sep",G313)),  ISNUMBER(SEARCH("Oct",G313)),  ISNUMBER(SEARCH("Nov",G313)) ), "autumn","spring")</f>
        <v>spring</v>
      </c>
      <c r="H314" s="5" t="str">
        <f t="shared" ref="H314" ca="1" si="489">IF(OR( ISNUMBER(SEARCH("Aug",H313)),  ISNUMBER(SEARCH("Sep",H313)),  ISNUMBER(SEARCH("Oct",H313)),  ISNUMBER(SEARCH("Nov",H313)) ), "autumn","spring")</f>
        <v>spring</v>
      </c>
    </row>
    <row r="315" spans="1:10" x14ac:dyDescent="0.2">
      <c r="C315" s="4" t="e" cm="1">
        <f t="array" aca="1" ref="C315" ca="1">_xlfn.XLOOKUP(C$1,INDIRECT("'strategy_Farmer Focus_2021-10-06.xlsx'!"&amp;$A316&amp;"_year"),INDIRECT("'strategy_Farmer Focus_2021-10-06.xlsx'!"&amp;$A316&amp;"_tillage"))</f>
        <v>#REF!</v>
      </c>
      <c r="D315" s="4" t="e" cm="1">
        <f t="array" aca="1" ref="D315" ca="1">_xlfn.XLOOKUP(D$1,INDIRECT("'strategy_Farmer Focus_2021-10-06.xlsx'!"&amp;$A316&amp;"_year"),INDIRECT("'strategy_Farmer Focus_2021-10-06.xlsx'!"&amp;$A316&amp;"_tillage"))</f>
        <v>#REF!</v>
      </c>
      <c r="E315" s="4" t="e" cm="1">
        <f t="array" aca="1" ref="E315" ca="1">_xlfn.XLOOKUP(E$1,INDIRECT("'strategy_Farmer Focus_2021-10-06.xlsx'!"&amp;$A316&amp;"_year"),INDIRECT("'strategy_Farmer Focus_2021-10-06.xlsx'!"&amp;$A316&amp;"_tillage"))</f>
        <v>#REF!</v>
      </c>
      <c r="F315" s="4" t="e" cm="1">
        <f t="array" aca="1" ref="F315" ca="1">_xlfn.XLOOKUP(F$1,INDIRECT("'strategy_Farmer Focus_2021-10-06.xlsx'!"&amp;$A316&amp;"_year"),INDIRECT("'strategy_Farmer Focus_2021-10-06.xlsx'!"&amp;$A316&amp;"_tillage"))</f>
        <v>#REF!</v>
      </c>
      <c r="G315" s="4" t="e" cm="1">
        <f t="array" aca="1" ref="G315" ca="1">_xlfn.XLOOKUP(G$1,INDIRECT("'strategy_Farmer Focus_2021-10-06.xlsx'!"&amp;$A316&amp;"_year"),INDIRECT("'strategy_Farmer Focus_2021-10-06.xlsx'!"&amp;$A316&amp;"_tillage"))</f>
        <v>#REF!</v>
      </c>
      <c r="H315" s="4" t="e" cm="1">
        <f t="array" aca="1" ref="H315" ca="1">_xlfn.XLOOKUP(H$1,INDIRECT("'strategy_Farmer Focus_2021-10-06.xlsx'!"&amp;$A316&amp;"_year"),INDIRECT("'strategy_Farmer Focus_2021-10-06.xlsx'!"&amp;$A316&amp;"_tillage"))</f>
        <v>#REF!</v>
      </c>
    </row>
    <row r="316" spans="1:10" x14ac:dyDescent="0.2">
      <c r="A316" s="5" t="s">
        <v>32</v>
      </c>
      <c r="B316" s="5" t="s">
        <v>4</v>
      </c>
      <c r="C316" s="5" t="str">
        <f ca="1">IF(OR(ISNUMBER(SEARCH("plough",C315)),ISNUMBER(SEARCH("mouldboard",C315))),"inversion",
IF(OR(ISNUMBER(SEARCH("subsoil",C315)),ISNUMBER(SEARCH("sub-soil",C315))),"subsoil",
IF(OR(ISNUMBER(SEARCH("disc",C315)),ISNUMBER(SEARCH("light",C315))),"light",
"none"
)))</f>
        <v>none</v>
      </c>
      <c r="D316" s="5" t="str">
        <f t="shared" ref="D316" ca="1" si="490">IF(OR(ISNUMBER(SEARCH("plough",D315)),ISNUMBER(SEARCH("mouldboard",D315))),"inversion",
IF(OR(ISNUMBER(SEARCH("subsoil",D315)),ISNUMBER(SEARCH("sub-soil",D315))),"subsoil",
IF(OR(ISNUMBER(SEARCH("disc",D315)),ISNUMBER(SEARCH("light",D315))),"light",
"none"
)))</f>
        <v>none</v>
      </c>
      <c r="E316" s="5" t="str">
        <f t="shared" ref="E316" ca="1" si="491">IF(OR(ISNUMBER(SEARCH("plough",E315)),ISNUMBER(SEARCH("mouldboard",E315))),"inversion",
IF(OR(ISNUMBER(SEARCH("subsoil",E315)),ISNUMBER(SEARCH("sub-soil",E315))),"subsoil",
IF(OR(ISNUMBER(SEARCH("disc",E315)),ISNUMBER(SEARCH("light",E315))),"light",
"none"
)))</f>
        <v>none</v>
      </c>
      <c r="F316" s="5" t="str">
        <f t="shared" ref="F316" ca="1" si="492">IF(OR(ISNUMBER(SEARCH("plough",F315)),ISNUMBER(SEARCH("mouldboard",F315))),"inversion",
IF(OR(ISNUMBER(SEARCH("subsoil",F315)),ISNUMBER(SEARCH("sub-soil",F315))),"subsoil",
IF(OR(ISNUMBER(SEARCH("disc",F315)),ISNUMBER(SEARCH("light",F315))),"light",
"none"
)))</f>
        <v>none</v>
      </c>
      <c r="G316" s="5" t="str">
        <f t="shared" ref="G316" ca="1" si="493">IF(OR(ISNUMBER(SEARCH("plough",G315)),ISNUMBER(SEARCH("mouldboard",G315))),"inversion",
IF(OR(ISNUMBER(SEARCH("subsoil",G315)),ISNUMBER(SEARCH("sub-soil",G315))),"subsoil",
IF(OR(ISNUMBER(SEARCH("disc",G315)),ISNUMBER(SEARCH("light",G315))),"light",
"none"
)))</f>
        <v>none</v>
      </c>
      <c r="H316" s="5" t="str">
        <f t="shared" ref="H316" ca="1" si="494">IF(OR(ISNUMBER(SEARCH("plough",H315)),ISNUMBER(SEARCH("mouldboard",H315))),"inversion",
IF(OR(ISNUMBER(SEARCH("subsoil",H315)),ISNUMBER(SEARCH("sub-soil",H315))),"subsoil",
IF(OR(ISNUMBER(SEARCH("disc",H315)),ISNUMBER(SEARCH("light",H315))),"light",
"none"
)))</f>
        <v>none</v>
      </c>
    </row>
    <row r="317" spans="1:10" x14ac:dyDescent="0.2">
      <c r="C317" s="4" t="e" cm="1">
        <f t="array" aca="1" ref="C317" ca="1">_xlfn.XLOOKUP(C$1,INDIRECT("'strategy_Farmer Focus_2021-10-06.xlsx'!"&amp;$A318&amp;"_year"),INDIRECT("'strategy_Farmer Focus_2021-10-06.xlsx'!"&amp;$A318&amp;"_totalgly"))</f>
        <v>#REF!</v>
      </c>
      <c r="D317" s="4" t="e" cm="1">
        <f t="array" aca="1" ref="D317" ca="1">_xlfn.XLOOKUP(D$1,INDIRECT("'strategy_Farmer Focus_2021-10-06.xlsx'!"&amp;$A318&amp;"_year"),INDIRECT("'strategy_Farmer Focus_2021-10-06.xlsx'!"&amp;$A318&amp;"_totalgly"))</f>
        <v>#REF!</v>
      </c>
      <c r="E317" s="4" t="e" cm="1">
        <f t="array" aca="1" ref="E317" ca="1">_xlfn.XLOOKUP(E$1,INDIRECT("'strategy_Farmer Focus_2021-10-06.xlsx'!"&amp;$A318&amp;"_year"),INDIRECT("'strategy_Farmer Focus_2021-10-06.xlsx'!"&amp;$A318&amp;"_totalgly"))</f>
        <v>#REF!</v>
      </c>
      <c r="F317" s="4" t="e" cm="1">
        <f t="array" aca="1" ref="F317" ca="1">_xlfn.XLOOKUP(F$1,INDIRECT("'strategy_Farmer Focus_2021-10-06.xlsx'!"&amp;$A318&amp;"_year"),INDIRECT("'strategy_Farmer Focus_2021-10-06.xlsx'!"&amp;$A318&amp;"_totalgly"))</f>
        <v>#REF!</v>
      </c>
      <c r="G317" s="4" t="e" cm="1">
        <f t="array" aca="1" ref="G317" ca="1">_xlfn.XLOOKUP(G$1,INDIRECT("'strategy_Farmer Focus_2021-10-06.xlsx'!"&amp;$A318&amp;"_year"),INDIRECT("'strategy_Farmer Focus_2021-10-06.xlsx'!"&amp;$A318&amp;"_totalgly"))</f>
        <v>#REF!</v>
      </c>
      <c r="H317" s="4" t="e" cm="1">
        <f t="array" aca="1" ref="H317" ca="1">_xlfn.XLOOKUP(H$1,INDIRECT("'strategy_Farmer Focus_2021-10-06.xlsx'!"&amp;$A318&amp;"_year"),INDIRECT("'strategy_Farmer Focus_2021-10-06.xlsx'!"&amp;$A318&amp;"_totalgly"))</f>
        <v>#REF!</v>
      </c>
    </row>
    <row r="318" spans="1:10" x14ac:dyDescent="0.2">
      <c r="A318" s="5" t="s">
        <v>32</v>
      </c>
      <c r="B318" s="5" t="s">
        <v>5</v>
      </c>
      <c r="C318" s="5" t="e">
        <f ca="1">IF(C317&gt;0, "yes","no")</f>
        <v>#REF!</v>
      </c>
      <c r="D318" s="5" t="e">
        <f t="shared" ref="D318" ca="1" si="495">IF(D317&gt;0, "yes","no")</f>
        <v>#REF!</v>
      </c>
      <c r="E318" s="5" t="e">
        <f t="shared" ref="E318" ca="1" si="496">IF(E317&gt;0, "yes","no")</f>
        <v>#REF!</v>
      </c>
      <c r="F318" s="5" t="e">
        <f t="shared" ref="F318" ca="1" si="497">IF(F317&gt;0, "yes","no")</f>
        <v>#REF!</v>
      </c>
      <c r="G318" s="5" t="e">
        <f t="shared" ref="G318" ca="1" si="498">IF(G317&gt;0, "yes","no")</f>
        <v>#REF!</v>
      </c>
      <c r="H318" s="5" t="e">
        <f t="shared" ref="H318" ca="1" si="499">IF(H317&gt;0, "yes","no")</f>
        <v>#REF!</v>
      </c>
    </row>
    <row r="319" spans="1:10" x14ac:dyDescent="0.2">
      <c r="C319" s="4" t="e" cm="1">
        <f t="array" aca="1" ref="C319" ca="1">_xlfn.XLOOKUP(C$1,INDIRECT("'strategy_Farmer Focus_2021-10-06.xlsx'!"&amp;$A320&amp;"_year"),INDIRECT("'strategy_Farmer Focus_2021-10-06.xlsx'!"&amp;$A320&amp;"_numberautumngly"))</f>
        <v>#REF!</v>
      </c>
      <c r="D319" s="4" t="e" cm="1">
        <f t="array" aca="1" ref="D319" ca="1">_xlfn.XLOOKUP(D$1,INDIRECT("'strategy_Farmer Focus_2021-10-06.xlsx'!"&amp;$A320&amp;"_year"),INDIRECT("'strategy_Farmer Focus_2021-10-06.xlsx'!"&amp;$A320&amp;"_numberautumngly"))</f>
        <v>#REF!</v>
      </c>
      <c r="E319" s="4" t="e" cm="1">
        <f t="array" aca="1" ref="E319" ca="1">_xlfn.XLOOKUP(E$1,INDIRECT("'strategy_Farmer Focus_2021-10-06.xlsx'!"&amp;$A320&amp;"_year"),INDIRECT("'strategy_Farmer Focus_2021-10-06.xlsx'!"&amp;$A320&amp;"_numberautumngly"))</f>
        <v>#REF!</v>
      </c>
      <c r="F319" s="4" t="e" cm="1">
        <f t="array" aca="1" ref="F319" ca="1">_xlfn.XLOOKUP(F$1,INDIRECT("'strategy_Farmer Focus_2021-10-06.xlsx'!"&amp;$A320&amp;"_year"),INDIRECT("'strategy_Farmer Focus_2021-10-06.xlsx'!"&amp;$A320&amp;"_numberautumngly"))</f>
        <v>#REF!</v>
      </c>
      <c r="G319" s="4" t="e" cm="1">
        <f t="array" aca="1" ref="G319" ca="1">_xlfn.XLOOKUP(G$1,INDIRECT("'strategy_Farmer Focus_2021-10-06.xlsx'!"&amp;$A320&amp;"_year"),INDIRECT("'strategy_Farmer Focus_2021-10-06.xlsx'!"&amp;$A320&amp;"_numberautumngly"))</f>
        <v>#REF!</v>
      </c>
      <c r="H319" s="4" t="e" cm="1">
        <f t="array" aca="1" ref="H319" ca="1">_xlfn.XLOOKUP(H$1,INDIRECT("'strategy_Farmer Focus_2021-10-06.xlsx'!"&amp;$A320&amp;"_year"),INDIRECT("'strategy_Farmer Focus_2021-10-06.xlsx'!"&amp;$A320&amp;"_numberautumngly"))</f>
        <v>#REF!</v>
      </c>
    </row>
    <row r="320" spans="1:10" x14ac:dyDescent="0.2">
      <c r="A320" s="5" t="s">
        <v>32</v>
      </c>
      <c r="B320" s="5" t="s">
        <v>6</v>
      </c>
      <c r="C320" s="5" t="e">
        <f ca="1">IF(C319&gt;1, "yes", "no")</f>
        <v>#REF!</v>
      </c>
      <c r="D320" s="5" t="e">
        <f t="shared" ref="D320:H320" ca="1" si="500">IF(D319&gt;1, "yes", "no")</f>
        <v>#REF!</v>
      </c>
      <c r="E320" s="5" t="e">
        <f t="shared" ca="1" si="500"/>
        <v>#REF!</v>
      </c>
      <c r="F320" s="5" t="e">
        <f t="shared" ca="1" si="500"/>
        <v>#REF!</v>
      </c>
      <c r="G320" s="5" t="e">
        <f t="shared" ca="1" si="500"/>
        <v>#REF!</v>
      </c>
      <c r="H320" s="5" t="e">
        <f t="shared" ca="1" si="500"/>
        <v>#REF!</v>
      </c>
    </row>
    <row r="321" spans="1:8" x14ac:dyDescent="0.2">
      <c r="A321" s="5" t="s">
        <v>32</v>
      </c>
      <c r="B321" s="5" t="s">
        <v>7</v>
      </c>
      <c r="C321" s="5" t="e">
        <f ca="1">IF(C319&gt;2, "yes", "no")</f>
        <v>#REF!</v>
      </c>
      <c r="D321" s="5" t="e">
        <f t="shared" ref="D321:H321" ca="1" si="501">IF(D319&gt;2, "yes", "no")</f>
        <v>#REF!</v>
      </c>
      <c r="E321" s="5" t="e">
        <f t="shared" ca="1" si="501"/>
        <v>#REF!</v>
      </c>
      <c r="F321" s="5" t="e">
        <f t="shared" ca="1" si="501"/>
        <v>#REF!</v>
      </c>
      <c r="G321" s="5" t="e">
        <f t="shared" ca="1" si="501"/>
        <v>#REF!</v>
      </c>
      <c r="H321" s="5" t="e">
        <f t="shared" ca="1" si="501"/>
        <v>#REF!</v>
      </c>
    </row>
    <row r="322" spans="1:8" x14ac:dyDescent="0.2">
      <c r="A322" s="5" t="s">
        <v>32</v>
      </c>
      <c r="B322" s="5" t="s">
        <v>8</v>
      </c>
      <c r="C322" s="5" t="e">
        <f ca="1">IF(C319&gt;3, "yes", "no")</f>
        <v>#REF!</v>
      </c>
      <c r="D322" s="5" t="e">
        <f t="shared" ref="D322:H322" ca="1" si="502">IF(D319&gt;3, "yes", "no")</f>
        <v>#REF!</v>
      </c>
      <c r="E322" s="5" t="e">
        <f t="shared" ca="1" si="502"/>
        <v>#REF!</v>
      </c>
      <c r="F322" s="5" t="e">
        <f t="shared" ca="1" si="502"/>
        <v>#REF!</v>
      </c>
      <c r="G322" s="5" t="e">
        <f t="shared" ca="1" si="502"/>
        <v>#REF!</v>
      </c>
      <c r="H322" s="5" t="e">
        <f t="shared" ca="1" si="502"/>
        <v>#REF!</v>
      </c>
    </row>
    <row r="323" spans="1:8" x14ac:dyDescent="0.2">
      <c r="C323" s="4" t="e" cm="1">
        <f t="array" aca="1" ref="C323" ca="1">_xlfn.XLOOKUP(C$1,INDIRECT("'strategy_Farmer Focus_2021-10-06.xlsx'!"&amp;$A324&amp;"_year"),INDIRECT("'strategy_Farmer Focus_2021-10-06.xlsx'!"&amp;$A324&amp;"_totalBGherb"))</f>
        <v>#REF!</v>
      </c>
      <c r="D323" s="4" t="e" cm="1">
        <f t="array" aca="1" ref="D323" ca="1">_xlfn.XLOOKUP(D$1,INDIRECT("'strategy_Farmer Focus_2021-10-06.xlsx'!"&amp;$A324&amp;"_year"),INDIRECT("'strategy_Farmer Focus_2021-10-06.xlsx'!"&amp;$A324&amp;"_totalBGherb"))</f>
        <v>#REF!</v>
      </c>
      <c r="E323" s="4" t="e" cm="1">
        <f t="array" aca="1" ref="E323" ca="1">_xlfn.XLOOKUP(E$1,INDIRECT("'strategy_Farmer Focus_2021-10-06.xlsx'!"&amp;$A324&amp;"_year"),INDIRECT("'strategy_Farmer Focus_2021-10-06.xlsx'!"&amp;$A324&amp;"_totalBGherb"))</f>
        <v>#REF!</v>
      </c>
      <c r="F323" s="4" t="e" cm="1">
        <f t="array" aca="1" ref="F323" ca="1">_xlfn.XLOOKUP(F$1,INDIRECT("'strategy_Farmer Focus_2021-10-06.xlsx'!"&amp;$A324&amp;"_year"),INDIRECT("'strategy_Farmer Focus_2021-10-06.xlsx'!"&amp;$A324&amp;"_totalBGherb"))</f>
        <v>#REF!</v>
      </c>
      <c r="G323" s="4" t="e" cm="1">
        <f t="array" aca="1" ref="G323" ca="1">_xlfn.XLOOKUP(G$1,INDIRECT("'strategy_Farmer Focus_2021-10-06.xlsx'!"&amp;$A324&amp;"_year"),INDIRECT("'strategy_Farmer Focus_2021-10-06.xlsx'!"&amp;$A324&amp;"_totalBGherb"))</f>
        <v>#REF!</v>
      </c>
      <c r="H323" s="4" t="e" cm="1">
        <f t="array" aca="1" ref="H323" ca="1">_xlfn.XLOOKUP(H$1,INDIRECT("'strategy_Farmer Focus_2021-10-06.xlsx'!"&amp;$A324&amp;"_year"),INDIRECT("'strategy_Farmer Focus_2021-10-06.xlsx'!"&amp;$A324&amp;"_totalBGherb"))</f>
        <v>#REF!</v>
      </c>
    </row>
    <row r="324" spans="1:8" x14ac:dyDescent="0.2">
      <c r="A324" s="5" t="s">
        <v>32</v>
      </c>
      <c r="B324" s="5" t="s">
        <v>9</v>
      </c>
      <c r="C324" s="6" t="e">
        <f ca="1">IF(C323&gt;0, "yes","no")</f>
        <v>#REF!</v>
      </c>
      <c r="D324" s="6" t="e">
        <f t="shared" ref="D324" ca="1" si="503">IF(D323&gt;0, "yes","no")</f>
        <v>#REF!</v>
      </c>
      <c r="E324" s="6" t="e">
        <f t="shared" ref="E324" ca="1" si="504">IF(E323&gt;0, "yes","no")</f>
        <v>#REF!</v>
      </c>
      <c r="F324" s="6" t="e">
        <f t="shared" ref="F324" ca="1" si="505">IF(F323&gt;0, "yes","no")</f>
        <v>#REF!</v>
      </c>
      <c r="G324" s="6" t="e">
        <f t="shared" ref="G324" ca="1" si="506">IF(G323&gt;0, "yes","no")</f>
        <v>#REF!</v>
      </c>
      <c r="H324" s="6" t="e">
        <f t="shared" ref="H324" ca="1" si="507">IF(H323&gt;0, "yes","no")</f>
        <v>#REF!</v>
      </c>
    </row>
    <row r="325" spans="1:8" x14ac:dyDescent="0.2">
      <c r="A325" s="5" t="s">
        <v>32</v>
      </c>
      <c r="B325" s="5" t="s">
        <v>10</v>
      </c>
      <c r="C325" s="6" t="e">
        <f ca="1">IF(C323&gt;1, "yes","no")</f>
        <v>#REF!</v>
      </c>
      <c r="D325" s="6" t="e">
        <f t="shared" ref="D325:H325" ca="1" si="508">IF(D323&gt;1, "yes","no")</f>
        <v>#REF!</v>
      </c>
      <c r="E325" s="6" t="e">
        <f t="shared" ca="1" si="508"/>
        <v>#REF!</v>
      </c>
      <c r="F325" s="6" t="e">
        <f t="shared" ca="1" si="508"/>
        <v>#REF!</v>
      </c>
      <c r="G325" s="6" t="e">
        <f t="shared" ca="1" si="508"/>
        <v>#REF!</v>
      </c>
      <c r="H325" s="6" t="e">
        <f t="shared" ca="1" si="508"/>
        <v>#REF!</v>
      </c>
    </row>
    <row r="326" spans="1:8" x14ac:dyDescent="0.2">
      <c r="A326" s="5" t="s">
        <v>32</v>
      </c>
      <c r="B326" s="5" t="s">
        <v>11</v>
      </c>
      <c r="C326" s="6" t="s">
        <v>16</v>
      </c>
      <c r="D326" s="6"/>
      <c r="E326" s="6"/>
      <c r="F326" s="6"/>
      <c r="G326" s="6"/>
      <c r="H326" s="6"/>
    </row>
    <row r="327" spans="1:8" x14ac:dyDescent="0.2">
      <c r="A327" s="5" t="s">
        <v>32</v>
      </c>
      <c r="B327" s="5" t="s">
        <v>12</v>
      </c>
      <c r="C327" s="6" t="s">
        <v>17</v>
      </c>
      <c r="D327" s="6"/>
      <c r="E327" s="6"/>
      <c r="F327" s="6"/>
      <c r="G327" s="6"/>
      <c r="H327" s="6"/>
    </row>
    <row r="328" spans="1:8" x14ac:dyDescent="0.2">
      <c r="A328" s="5" t="s">
        <v>32</v>
      </c>
      <c r="B328" s="5" t="s">
        <v>13</v>
      </c>
      <c r="C328" s="6" t="s">
        <v>17</v>
      </c>
      <c r="D328" s="6"/>
      <c r="E328" s="6"/>
      <c r="F328" s="6"/>
      <c r="G328" s="6"/>
      <c r="H328" s="6"/>
    </row>
    <row r="329" spans="1:8" x14ac:dyDescent="0.2">
      <c r="A329" s="5" t="s">
        <v>32</v>
      </c>
      <c r="B329" s="5" t="s">
        <v>14</v>
      </c>
      <c r="C329" s="5" t="str">
        <f ca="1">IF(OR(C312="fallow",C312="ley"),"no","yes")</f>
        <v>yes</v>
      </c>
      <c r="D329" s="5" t="str">
        <f t="shared" ref="D329:H329" ca="1" si="509">IF(OR(D312="fallow",D312="ley"),"no","yes")</f>
        <v>yes</v>
      </c>
      <c r="E329" s="5" t="str">
        <f t="shared" ca="1" si="509"/>
        <v>yes</v>
      </c>
      <c r="F329" s="5" t="str">
        <f t="shared" ca="1" si="509"/>
        <v>yes</v>
      </c>
      <c r="G329" s="5" t="str">
        <f t="shared" ca="1" si="509"/>
        <v>yes</v>
      </c>
      <c r="H329" s="5" t="str">
        <f t="shared" ca="1" si="509"/>
        <v>yes</v>
      </c>
    </row>
    <row r="330" spans="1:8" x14ac:dyDescent="0.2">
      <c r="C330" s="4" t="e" cm="1">
        <f t="array" aca="1" ref="C330" ca="1">_xlfn.XLOOKUP(C$1,INDIRECT("'strategy_Farmer Focus_2021-10-06.xlsx'!"&amp;$A331&amp;"_year"),INDIRECT("'strategy_Farmer Focus_2021-10-06.xlsx'!"&amp;$A331&amp;"_fert"))</f>
        <v>#REF!</v>
      </c>
      <c r="D330" s="4" t="e" cm="1">
        <f t="array" aca="1" ref="D330" ca="1">_xlfn.XLOOKUP(D$1,INDIRECT("'strategy_Farmer Focus_2021-10-06.xlsx'!"&amp;$A331&amp;"_year"),INDIRECT("'strategy_Farmer Focus_2021-10-06.xlsx'!"&amp;$A331&amp;"_fert"))</f>
        <v>#REF!</v>
      </c>
      <c r="E330" s="4" t="e" cm="1">
        <f t="array" aca="1" ref="E330" ca="1">_xlfn.XLOOKUP(E$1,INDIRECT("'strategy_Farmer Focus_2021-10-06.xlsx'!"&amp;$A331&amp;"_year"),INDIRECT("'strategy_Farmer Focus_2021-10-06.xlsx'!"&amp;$A331&amp;"_fert"))</f>
        <v>#REF!</v>
      </c>
      <c r="F330" s="4" t="e" cm="1">
        <f t="array" aca="1" ref="F330" ca="1">_xlfn.XLOOKUP(F$1,INDIRECT("'strategy_Farmer Focus_2021-10-06.xlsx'!"&amp;$A331&amp;"_year"),INDIRECT("'strategy_Farmer Focus_2021-10-06.xlsx'!"&amp;$A331&amp;"_fert"))</f>
        <v>#REF!</v>
      </c>
      <c r="G330" s="4" t="e" cm="1">
        <f t="array" aca="1" ref="G330" ca="1">_xlfn.XLOOKUP(G$1,INDIRECT("'strategy_Farmer Focus_2021-10-06.xlsx'!"&amp;$A331&amp;"_year"),INDIRECT("'strategy_Farmer Focus_2021-10-06.xlsx'!"&amp;$A331&amp;"_fert"))</f>
        <v>#REF!</v>
      </c>
      <c r="H330" s="4" t="e" cm="1">
        <f t="array" aca="1" ref="H330" ca="1">_xlfn.XLOOKUP(H$1,INDIRECT("'strategy_Farmer Focus_2021-10-06.xlsx'!"&amp;$A331&amp;"_year"),INDIRECT("'strategy_Farmer Focus_2021-10-06.xlsx'!"&amp;$A331&amp;"_fert"))</f>
        <v>#REF!</v>
      </c>
    </row>
    <row r="331" spans="1:8" x14ac:dyDescent="0.2">
      <c r="A331" s="5" t="s">
        <v>32</v>
      </c>
      <c r="B331" s="5" t="s">
        <v>15</v>
      </c>
      <c r="C331" s="5" t="e">
        <f ca="1">IF(C330=0,"no","yes")</f>
        <v>#REF!</v>
      </c>
      <c r="D331" s="5" t="e">
        <f t="shared" ref="D331" ca="1" si="510">IF(D330=0,"no","yes")</f>
        <v>#REF!</v>
      </c>
      <c r="E331" s="5" t="e">
        <f t="shared" ref="E331" ca="1" si="511">IF(E330=0,"no","yes")</f>
        <v>#REF!</v>
      </c>
      <c r="F331" s="5" t="e">
        <f t="shared" ref="F331" ca="1" si="512">IF(F330=0,"no","yes")</f>
        <v>#REF!</v>
      </c>
      <c r="G331" s="5" t="e">
        <f t="shared" ref="G331" ca="1" si="513">IF(G330=0,"no","yes")</f>
        <v>#REF!</v>
      </c>
      <c r="H331" s="5" t="e">
        <f t="shared" ref="H331" ca="1" si="514">IF(H330=0,"no","yes")</f>
        <v>#REF!</v>
      </c>
    </row>
  </sheetData>
  <phoneticPr fontId="3"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A99E4-A14A-40AC-AF8A-AA870A0D37FC}">
  <sheetPr>
    <tabColor rgb="FFFF0000"/>
  </sheetPr>
  <dimension ref="B1:V59"/>
  <sheetViews>
    <sheetView showGridLines="0" zoomScale="110" zoomScaleNormal="110" workbookViewId="0">
      <selection activeCell="M44" sqref="M44"/>
    </sheetView>
  </sheetViews>
  <sheetFormatPr baseColWidth="10" defaultColWidth="9" defaultRowHeight="15" x14ac:dyDescent="0.2"/>
  <cols>
    <col min="1" max="1" width="2.6640625" style="7" customWidth="1"/>
    <col min="2" max="2" width="17.6640625" style="7" customWidth="1"/>
    <col min="3" max="3" width="4.1640625" style="8" customWidth="1"/>
    <col min="4" max="4" width="10.83203125" style="7" customWidth="1"/>
    <col min="5" max="5" width="9" style="7" customWidth="1"/>
    <col min="6" max="6" width="7.5" style="8" customWidth="1"/>
    <col min="7" max="7" width="9.1640625" style="8" customWidth="1"/>
    <col min="8" max="8" width="7.5" style="8" customWidth="1"/>
    <col min="9" max="9" width="7.1640625" style="8" customWidth="1"/>
    <col min="10" max="10" width="19.5" style="9" customWidth="1"/>
    <col min="11" max="11" width="9.5" style="9" customWidth="1"/>
    <col min="12" max="12" width="9.5" style="8" customWidth="1"/>
    <col min="13" max="13" width="7.6640625" style="8" customWidth="1"/>
    <col min="14" max="14" width="69.6640625" style="7" customWidth="1"/>
    <col min="15" max="15" width="9.1640625" style="7" customWidth="1"/>
    <col min="16" max="16" width="9" style="10" customWidth="1"/>
    <col min="17" max="18" width="7.83203125" style="11" customWidth="1"/>
    <col min="19" max="19" width="6.1640625" style="10" customWidth="1"/>
    <col min="20" max="20" width="6" style="10" customWidth="1"/>
    <col min="21" max="21" width="8.1640625" style="10" customWidth="1"/>
    <col min="22" max="22" width="11.1640625" style="7" customWidth="1"/>
    <col min="23" max="16384" width="9" style="7"/>
  </cols>
  <sheetData>
    <row r="1" spans="2:22" ht="14.5" customHeight="1" x14ac:dyDescent="0.2"/>
    <row r="2" spans="2:22" ht="19" x14ac:dyDescent="0.25">
      <c r="B2" s="12"/>
      <c r="C2" s="13" t="s">
        <v>33</v>
      </c>
      <c r="D2" s="14"/>
      <c r="E2" s="14"/>
      <c r="F2" s="15"/>
      <c r="G2" s="16"/>
      <c r="H2" s="16"/>
      <c r="I2" s="16"/>
      <c r="J2" s="17"/>
      <c r="K2" s="17"/>
      <c r="L2" s="16"/>
      <c r="M2" s="16"/>
      <c r="N2" s="12"/>
      <c r="O2" s="12"/>
      <c r="P2" s="18"/>
      <c r="Q2" s="19"/>
      <c r="R2" s="19"/>
      <c r="S2" s="18"/>
      <c r="T2" s="18"/>
      <c r="U2" s="18"/>
    </row>
    <row r="3" spans="2:22" ht="19" x14ac:dyDescent="0.25">
      <c r="B3" s="12"/>
      <c r="C3" s="20"/>
      <c r="D3" s="12"/>
      <c r="E3" s="12"/>
      <c r="F3" s="16"/>
      <c r="G3" s="16"/>
      <c r="H3" s="16"/>
      <c r="I3" s="16"/>
      <c r="J3" s="17"/>
      <c r="K3" s="17"/>
      <c r="L3" s="16"/>
      <c r="M3" s="16"/>
      <c r="N3" s="12"/>
      <c r="O3" s="12"/>
      <c r="P3" s="18"/>
      <c r="Q3" s="19"/>
      <c r="R3" s="19"/>
      <c r="S3" s="18"/>
      <c r="T3" s="18"/>
      <c r="U3" s="18"/>
    </row>
    <row r="4" spans="2:22" ht="14.5" customHeight="1" x14ac:dyDescent="0.2">
      <c r="C4" s="21"/>
    </row>
    <row r="5" spans="2:22" ht="14.5" customHeight="1" x14ac:dyDescent="0.2">
      <c r="C5" s="22" t="s">
        <v>34</v>
      </c>
      <c r="D5" s="278" t="s">
        <v>35</v>
      </c>
      <c r="E5" s="279" t="s">
        <v>36</v>
      </c>
      <c r="F5" s="279" t="s">
        <v>37</v>
      </c>
      <c r="G5" s="280" t="s">
        <v>38</v>
      </c>
      <c r="H5" s="280" t="s">
        <v>39</v>
      </c>
      <c r="I5" s="9" t="s">
        <v>40</v>
      </c>
    </row>
    <row r="6" spans="2:22" x14ac:dyDescent="0.2">
      <c r="C6" s="22"/>
      <c r="D6" s="278"/>
      <c r="E6" s="279"/>
      <c r="F6" s="279"/>
      <c r="G6" s="280"/>
      <c r="H6" s="280"/>
    </row>
    <row r="7" spans="2:22" ht="3.5" customHeight="1" x14ac:dyDescent="0.2">
      <c r="C7" s="22"/>
      <c r="F7" s="24"/>
      <c r="G7" s="25"/>
      <c r="H7" s="24"/>
      <c r="I7" s="7"/>
      <c r="J7" s="7"/>
    </row>
    <row r="8" spans="2:22" ht="16" x14ac:dyDescent="0.2">
      <c r="C8" s="22" t="s">
        <v>41</v>
      </c>
      <c r="D8" s="26" t="s">
        <v>42</v>
      </c>
      <c r="E8" s="8" t="s">
        <v>43</v>
      </c>
      <c r="F8" s="27" t="s">
        <v>44</v>
      </c>
      <c r="G8" s="27" t="s">
        <v>45</v>
      </c>
      <c r="H8" s="8" t="s">
        <v>46</v>
      </c>
      <c r="I8" s="7"/>
      <c r="J8" s="7"/>
    </row>
    <row r="9" spans="2:22" x14ac:dyDescent="0.2">
      <c r="C9" s="28"/>
    </row>
    <row r="10" spans="2:22" ht="17" thickBot="1" x14ac:dyDescent="0.25">
      <c r="B10" s="29" t="s">
        <v>47</v>
      </c>
      <c r="C10" s="30" t="s">
        <v>48</v>
      </c>
    </row>
    <row r="11" spans="2:22" s="38" customFormat="1" ht="61" thickTop="1" x14ac:dyDescent="0.2">
      <c r="B11" s="281" t="s">
        <v>49</v>
      </c>
      <c r="C11" s="31" t="s">
        <v>50</v>
      </c>
      <c r="D11" s="32" t="s">
        <v>1</v>
      </c>
      <c r="E11" s="32" t="s">
        <v>51</v>
      </c>
      <c r="F11" s="33" t="s">
        <v>52</v>
      </c>
      <c r="G11" s="33" t="s">
        <v>53</v>
      </c>
      <c r="H11" s="33" t="s">
        <v>54</v>
      </c>
      <c r="I11" s="33" t="s">
        <v>55</v>
      </c>
      <c r="J11" s="34" t="s">
        <v>4</v>
      </c>
      <c r="K11" s="34" t="s">
        <v>56</v>
      </c>
      <c r="L11" s="33" t="s">
        <v>57</v>
      </c>
      <c r="M11" s="33" t="s">
        <v>58</v>
      </c>
      <c r="N11" s="35" t="s">
        <v>59</v>
      </c>
      <c r="O11" s="35" t="s">
        <v>60</v>
      </c>
      <c r="P11" s="33" t="s">
        <v>61</v>
      </c>
      <c r="Q11" s="36" t="s">
        <v>62</v>
      </c>
      <c r="R11" s="36" t="s">
        <v>347</v>
      </c>
      <c r="S11" s="33" t="s">
        <v>63</v>
      </c>
      <c r="T11" s="33" t="s">
        <v>64</v>
      </c>
      <c r="U11" s="33" t="s">
        <v>65</v>
      </c>
      <c r="V11" s="37" t="s">
        <v>66</v>
      </c>
    </row>
    <row r="12" spans="2:22" s="47" customFormat="1" ht="17" x14ac:dyDescent="0.2">
      <c r="B12" s="282"/>
      <c r="C12" s="39"/>
      <c r="D12" s="40"/>
      <c r="E12" s="40"/>
      <c r="F12" s="41" t="s">
        <v>67</v>
      </c>
      <c r="G12" s="41" t="s">
        <v>68</v>
      </c>
      <c r="H12" s="41" t="s">
        <v>69</v>
      </c>
      <c r="I12" s="41" t="s">
        <v>69</v>
      </c>
      <c r="J12" s="42"/>
      <c r="K12" s="42"/>
      <c r="L12" s="41" t="s">
        <v>70</v>
      </c>
      <c r="M12" s="41"/>
      <c r="N12" s="43"/>
      <c r="O12" s="43"/>
      <c r="P12" s="44"/>
      <c r="Q12" s="45"/>
      <c r="R12" s="45"/>
      <c r="S12" s="44"/>
      <c r="T12" s="44" t="s">
        <v>71</v>
      </c>
      <c r="U12" s="44" t="s">
        <v>71</v>
      </c>
      <c r="V12" s="46"/>
    </row>
    <row r="13" spans="2:22" s="47" customFormat="1" ht="70.25" customHeight="1" x14ac:dyDescent="0.2">
      <c r="B13" s="282"/>
      <c r="C13" s="48">
        <v>1</v>
      </c>
      <c r="D13" s="49" t="s">
        <v>72</v>
      </c>
      <c r="E13" s="49" t="s">
        <v>73</v>
      </c>
      <c r="F13" s="50" t="s">
        <v>74</v>
      </c>
      <c r="G13" s="50" t="s">
        <v>74</v>
      </c>
      <c r="H13" s="50" t="s">
        <v>74</v>
      </c>
      <c r="I13" s="50" t="s">
        <v>74</v>
      </c>
      <c r="J13" s="51" t="s">
        <v>75</v>
      </c>
      <c r="K13" s="50" t="s">
        <v>74</v>
      </c>
      <c r="L13" s="50">
        <v>0</v>
      </c>
      <c r="M13" s="50">
        <v>0</v>
      </c>
      <c r="N13" s="49" t="s">
        <v>76</v>
      </c>
      <c r="O13" s="52">
        <v>5</v>
      </c>
      <c r="P13" s="52">
        <v>5</v>
      </c>
      <c r="Q13" s="53">
        <v>1</v>
      </c>
      <c r="R13" s="53">
        <f>IF($U13&gt;0,$Q13-1,$Q13)</f>
        <v>0</v>
      </c>
      <c r="S13" s="52">
        <v>4</v>
      </c>
      <c r="T13" s="52">
        <v>0</v>
      </c>
      <c r="U13" s="52">
        <v>8.1999999999999993</v>
      </c>
    </row>
    <row r="14" spans="2:22" s="47" customFormat="1" ht="70.5" customHeight="1" x14ac:dyDescent="0.2">
      <c r="B14" s="282"/>
      <c r="C14" s="54">
        <v>2</v>
      </c>
      <c r="D14" s="252" t="s">
        <v>343</v>
      </c>
      <c r="E14" s="252" t="s">
        <v>77</v>
      </c>
      <c r="F14" s="253" t="s">
        <v>78</v>
      </c>
      <c r="G14" s="187">
        <v>4</v>
      </c>
      <c r="H14" s="187">
        <v>76</v>
      </c>
      <c r="I14" s="187">
        <v>7.5</v>
      </c>
      <c r="J14" s="250" t="s">
        <v>79</v>
      </c>
      <c r="K14" s="250" t="s">
        <v>80</v>
      </c>
      <c r="L14" s="253" t="s">
        <v>81</v>
      </c>
      <c r="M14" s="54">
        <v>2</v>
      </c>
      <c r="N14" s="55" t="s">
        <v>82</v>
      </c>
      <c r="O14" s="57">
        <v>3</v>
      </c>
      <c r="P14" s="57">
        <v>3</v>
      </c>
      <c r="Q14" s="58">
        <v>1</v>
      </c>
      <c r="R14" s="58">
        <f>IF($U14&gt;0,$Q14-1,$Q14)</f>
        <v>0</v>
      </c>
      <c r="S14" s="57">
        <v>2</v>
      </c>
      <c r="T14" s="57">
        <v>0</v>
      </c>
      <c r="U14" s="57">
        <v>4.2</v>
      </c>
    </row>
    <row r="15" spans="2:22" s="47" customFormat="1" ht="96.75" customHeight="1" x14ac:dyDescent="0.2">
      <c r="B15" s="282"/>
      <c r="C15" s="48">
        <v>3</v>
      </c>
      <c r="D15" s="194" t="s">
        <v>83</v>
      </c>
      <c r="E15" s="194" t="s">
        <v>84</v>
      </c>
      <c r="F15" s="254">
        <v>200</v>
      </c>
      <c r="G15" s="254">
        <v>350</v>
      </c>
      <c r="H15" s="254">
        <v>20</v>
      </c>
      <c r="I15" s="254">
        <v>3</v>
      </c>
      <c r="J15" s="266" t="s">
        <v>349</v>
      </c>
      <c r="K15" s="255" t="s">
        <v>80</v>
      </c>
      <c r="L15" s="254">
        <v>110</v>
      </c>
      <c r="M15" s="48">
        <v>1</v>
      </c>
      <c r="N15" s="49" t="s">
        <v>85</v>
      </c>
      <c r="O15" s="52">
        <v>4</v>
      </c>
      <c r="P15" s="52">
        <v>5</v>
      </c>
      <c r="Q15" s="53">
        <v>4</v>
      </c>
      <c r="R15" s="53">
        <f t="shared" ref="R15:R18" si="0">IF($U15&gt;0,$Q15-1,$Q15)</f>
        <v>3</v>
      </c>
      <c r="S15" s="52">
        <v>2</v>
      </c>
      <c r="T15" s="52">
        <v>4</v>
      </c>
      <c r="U15" s="52">
        <v>4.2</v>
      </c>
    </row>
    <row r="16" spans="2:22" s="47" customFormat="1" ht="99.5" customHeight="1" x14ac:dyDescent="0.2">
      <c r="B16" s="282"/>
      <c r="C16" s="54">
        <v>4</v>
      </c>
      <c r="D16" s="252" t="s">
        <v>86</v>
      </c>
      <c r="E16" s="252" t="s">
        <v>87</v>
      </c>
      <c r="F16" s="187">
        <v>250</v>
      </c>
      <c r="G16" s="197">
        <v>300</v>
      </c>
      <c r="H16" s="187">
        <v>12.5</v>
      </c>
      <c r="I16" s="187">
        <v>5</v>
      </c>
      <c r="J16" s="250" t="s">
        <v>88</v>
      </c>
      <c r="K16" s="250" t="s">
        <v>80</v>
      </c>
      <c r="L16" s="187">
        <v>230</v>
      </c>
      <c r="M16" s="54">
        <v>3</v>
      </c>
      <c r="N16" s="55" t="s">
        <v>89</v>
      </c>
      <c r="O16" s="57">
        <v>5</v>
      </c>
      <c r="P16" s="57">
        <v>6</v>
      </c>
      <c r="Q16" s="58">
        <v>5</v>
      </c>
      <c r="R16" s="58">
        <f t="shared" si="0"/>
        <v>4</v>
      </c>
      <c r="S16" s="57">
        <v>2</v>
      </c>
      <c r="T16" s="57">
        <v>9.3000000000000007</v>
      </c>
      <c r="U16" s="57">
        <v>4.2</v>
      </c>
    </row>
    <row r="17" spans="2:22" s="47" customFormat="1" ht="43.25" customHeight="1" x14ac:dyDescent="0.2">
      <c r="B17" s="282"/>
      <c r="C17" s="48">
        <v>5</v>
      </c>
      <c r="D17" s="194" t="s">
        <v>90</v>
      </c>
      <c r="E17" s="194" t="s">
        <v>91</v>
      </c>
      <c r="F17" s="254">
        <v>3.2</v>
      </c>
      <c r="G17" s="254">
        <v>40</v>
      </c>
      <c r="H17" s="254">
        <v>48</v>
      </c>
      <c r="I17" s="254">
        <v>1</v>
      </c>
      <c r="J17" s="255" t="s">
        <v>92</v>
      </c>
      <c r="K17" s="255" t="s">
        <v>80</v>
      </c>
      <c r="L17" s="254">
        <v>220</v>
      </c>
      <c r="M17" s="48">
        <v>3</v>
      </c>
      <c r="N17" s="49" t="s">
        <v>93</v>
      </c>
      <c r="O17" s="52">
        <v>3</v>
      </c>
      <c r="P17" s="52">
        <v>3</v>
      </c>
      <c r="Q17" s="53">
        <v>3</v>
      </c>
      <c r="R17" s="53">
        <f t="shared" si="0"/>
        <v>2</v>
      </c>
      <c r="S17" s="52">
        <v>1</v>
      </c>
      <c r="T17" s="52">
        <v>3.1</v>
      </c>
      <c r="U17" s="52">
        <v>2</v>
      </c>
    </row>
    <row r="18" spans="2:22" s="66" customFormat="1" ht="97.25" customHeight="1" thickBot="1" x14ac:dyDescent="0.25">
      <c r="B18" s="283"/>
      <c r="C18" s="59">
        <v>6</v>
      </c>
      <c r="D18" s="60" t="s">
        <v>86</v>
      </c>
      <c r="E18" s="60" t="s">
        <v>87</v>
      </c>
      <c r="F18" s="62">
        <v>250</v>
      </c>
      <c r="G18" s="256">
        <v>300</v>
      </c>
      <c r="H18" s="62">
        <v>12.5</v>
      </c>
      <c r="I18" s="62">
        <v>5</v>
      </c>
      <c r="J18" s="63" t="s">
        <v>94</v>
      </c>
      <c r="K18" s="63" t="s">
        <v>80</v>
      </c>
      <c r="L18" s="62">
        <v>230</v>
      </c>
      <c r="M18" s="62">
        <v>3</v>
      </c>
      <c r="N18" s="60" t="s">
        <v>95</v>
      </c>
      <c r="O18" s="64">
        <v>5</v>
      </c>
      <c r="P18" s="64">
        <v>6</v>
      </c>
      <c r="Q18" s="65">
        <v>5</v>
      </c>
      <c r="R18" s="262">
        <f t="shared" si="0"/>
        <v>4</v>
      </c>
      <c r="S18" s="64">
        <v>2</v>
      </c>
      <c r="T18" s="64">
        <v>9.3000000000000007</v>
      </c>
      <c r="U18" s="64">
        <v>4.2</v>
      </c>
    </row>
    <row r="19" spans="2:22" ht="16" thickTop="1" x14ac:dyDescent="0.2"/>
    <row r="20" spans="2:22" ht="17" thickBot="1" x14ac:dyDescent="0.25">
      <c r="B20" s="67" t="s">
        <v>96</v>
      </c>
      <c r="C20" s="68" t="s">
        <v>97</v>
      </c>
    </row>
    <row r="21" spans="2:22" s="38" customFormat="1" ht="61" thickTop="1" x14ac:dyDescent="0.2">
      <c r="B21" s="269" t="s">
        <v>98</v>
      </c>
      <c r="C21" s="69" t="s">
        <v>50</v>
      </c>
      <c r="D21" s="70" t="s">
        <v>1</v>
      </c>
      <c r="E21" s="70" t="s">
        <v>51</v>
      </c>
      <c r="F21" s="71" t="s">
        <v>52</v>
      </c>
      <c r="G21" s="71" t="s">
        <v>53</v>
      </c>
      <c r="H21" s="71" t="s">
        <v>54</v>
      </c>
      <c r="I21" s="71" t="s">
        <v>55</v>
      </c>
      <c r="J21" s="72" t="s">
        <v>4</v>
      </c>
      <c r="K21" s="72" t="s">
        <v>56</v>
      </c>
      <c r="L21" s="71" t="s">
        <v>57</v>
      </c>
      <c r="M21" s="71" t="s">
        <v>58</v>
      </c>
      <c r="N21" s="73" t="s">
        <v>99</v>
      </c>
      <c r="O21" s="71" t="s">
        <v>60</v>
      </c>
      <c r="P21" s="73" t="s">
        <v>61</v>
      </c>
      <c r="Q21" s="74" t="s">
        <v>62</v>
      </c>
      <c r="R21" s="74" t="s">
        <v>347</v>
      </c>
      <c r="S21" s="71" t="s">
        <v>63</v>
      </c>
      <c r="T21" s="75" t="s">
        <v>64</v>
      </c>
      <c r="U21" s="75" t="s">
        <v>65</v>
      </c>
      <c r="V21" s="37" t="s">
        <v>66</v>
      </c>
    </row>
    <row r="22" spans="2:22" s="47" customFormat="1" ht="17" x14ac:dyDescent="0.2">
      <c r="B22" s="270"/>
      <c r="C22" s="76"/>
      <c r="D22" s="77"/>
      <c r="E22" s="77"/>
      <c r="F22" s="78" t="s">
        <v>67</v>
      </c>
      <c r="G22" s="78" t="s">
        <v>68</v>
      </c>
      <c r="H22" s="78" t="s">
        <v>69</v>
      </c>
      <c r="I22" s="78" t="s">
        <v>69</v>
      </c>
      <c r="J22" s="79"/>
      <c r="K22" s="79"/>
      <c r="L22" s="78" t="s">
        <v>70</v>
      </c>
      <c r="M22" s="78"/>
      <c r="N22" s="80"/>
      <c r="O22" s="80"/>
      <c r="P22" s="80"/>
      <c r="Q22" s="81"/>
      <c r="R22" s="81"/>
      <c r="S22" s="55"/>
      <c r="T22" s="82" t="s">
        <v>71</v>
      </c>
      <c r="U22" s="82" t="s">
        <v>71</v>
      </c>
      <c r="V22" s="46"/>
    </row>
    <row r="23" spans="2:22" s="47" customFormat="1" ht="168.25" customHeight="1" x14ac:dyDescent="0.2">
      <c r="B23" s="270"/>
      <c r="C23" s="83">
        <v>1</v>
      </c>
      <c r="D23" s="84" t="s">
        <v>86</v>
      </c>
      <c r="E23" s="84" t="s">
        <v>100</v>
      </c>
      <c r="F23" s="206">
        <v>250</v>
      </c>
      <c r="G23" s="206">
        <v>300</v>
      </c>
      <c r="H23" s="206">
        <v>12.5</v>
      </c>
      <c r="I23" s="206">
        <v>5</v>
      </c>
      <c r="J23" s="248" t="s">
        <v>101</v>
      </c>
      <c r="K23" s="249" t="s">
        <v>80</v>
      </c>
      <c r="L23" s="206">
        <v>250</v>
      </c>
      <c r="M23" s="85">
        <v>3</v>
      </c>
      <c r="N23" s="84" t="s">
        <v>102</v>
      </c>
      <c r="O23" s="88">
        <v>7</v>
      </c>
      <c r="P23" s="88">
        <v>9</v>
      </c>
      <c r="Q23" s="89">
        <v>6</v>
      </c>
      <c r="R23" s="89">
        <f>IF($U23&gt;0,$Q23-1,$Q23)</f>
        <v>5</v>
      </c>
      <c r="S23" s="90">
        <v>3</v>
      </c>
      <c r="T23" s="88">
        <v>11.9</v>
      </c>
      <c r="U23" s="88">
        <v>9.3000000000000007</v>
      </c>
    </row>
    <row r="24" spans="2:22" s="47" customFormat="1" ht="98" customHeight="1" x14ac:dyDescent="0.2">
      <c r="B24" s="270"/>
      <c r="C24" s="54">
        <v>2</v>
      </c>
      <c r="D24" s="55" t="s">
        <v>83</v>
      </c>
      <c r="E24" s="55" t="s">
        <v>103</v>
      </c>
      <c r="F24" s="187">
        <v>200</v>
      </c>
      <c r="G24" s="187">
        <v>350</v>
      </c>
      <c r="H24" s="187">
        <v>20</v>
      </c>
      <c r="I24" s="187">
        <v>3</v>
      </c>
      <c r="J24" s="250" t="s">
        <v>101</v>
      </c>
      <c r="K24" s="250" t="s">
        <v>80</v>
      </c>
      <c r="L24" s="187">
        <v>150</v>
      </c>
      <c r="M24" s="54">
        <v>1</v>
      </c>
      <c r="N24" s="55" t="s">
        <v>104</v>
      </c>
      <c r="O24" s="57">
        <v>6</v>
      </c>
      <c r="P24" s="57">
        <v>6</v>
      </c>
      <c r="Q24" s="58">
        <v>3</v>
      </c>
      <c r="R24" s="58">
        <f>IF($U24&gt;0,$Q24-1,$Q24)</f>
        <v>2</v>
      </c>
      <c r="S24" s="57">
        <v>4</v>
      </c>
      <c r="T24" s="57">
        <v>0.4</v>
      </c>
      <c r="U24" s="57">
        <v>12.3</v>
      </c>
    </row>
    <row r="25" spans="2:22" s="47" customFormat="1" ht="96.75" customHeight="1" x14ac:dyDescent="0.2">
      <c r="B25" s="270"/>
      <c r="C25" s="83">
        <v>3</v>
      </c>
      <c r="D25" s="84" t="s">
        <v>105</v>
      </c>
      <c r="E25" s="84" t="s">
        <v>84</v>
      </c>
      <c r="F25" s="173">
        <v>365</v>
      </c>
      <c r="G25" s="173">
        <v>60</v>
      </c>
      <c r="H25" s="173">
        <v>15</v>
      </c>
      <c r="I25" s="173">
        <v>6</v>
      </c>
      <c r="J25" s="248" t="s">
        <v>348</v>
      </c>
      <c r="K25" s="251" t="s">
        <v>74</v>
      </c>
      <c r="L25" s="206">
        <v>0</v>
      </c>
      <c r="M25" s="85">
        <v>0</v>
      </c>
      <c r="N25" s="84" t="s">
        <v>106</v>
      </c>
      <c r="O25" s="88">
        <v>6</v>
      </c>
      <c r="P25" s="88">
        <v>6</v>
      </c>
      <c r="Q25" s="91">
        <v>3</v>
      </c>
      <c r="R25" s="91">
        <f t="shared" ref="R25:R28" si="1">IF($U25&gt;0,$Q25-1,$Q25)</f>
        <v>2</v>
      </c>
      <c r="S25" s="88">
        <v>4</v>
      </c>
      <c r="T25" s="88">
        <v>4</v>
      </c>
      <c r="U25" s="88">
        <v>12.3</v>
      </c>
    </row>
    <row r="26" spans="2:22" s="47" customFormat="1" ht="139.25" customHeight="1" x14ac:dyDescent="0.2">
      <c r="B26" s="270"/>
      <c r="C26" s="54">
        <v>4</v>
      </c>
      <c r="D26" s="55" t="s">
        <v>86</v>
      </c>
      <c r="E26" s="55" t="s">
        <v>100</v>
      </c>
      <c r="F26" s="197">
        <v>250</v>
      </c>
      <c r="G26" s="197">
        <v>300</v>
      </c>
      <c r="H26" s="187">
        <v>12.5</v>
      </c>
      <c r="I26" s="187">
        <v>5</v>
      </c>
      <c r="J26" s="250" t="s">
        <v>101</v>
      </c>
      <c r="K26" s="250" t="s">
        <v>80</v>
      </c>
      <c r="L26" s="197">
        <v>250</v>
      </c>
      <c r="M26" s="54">
        <v>3</v>
      </c>
      <c r="N26" s="55" t="s">
        <v>107</v>
      </c>
      <c r="O26" s="57">
        <v>5</v>
      </c>
      <c r="P26" s="57">
        <v>7</v>
      </c>
      <c r="Q26" s="58">
        <v>6</v>
      </c>
      <c r="R26" s="58">
        <f t="shared" si="1"/>
        <v>5</v>
      </c>
      <c r="S26" s="57">
        <v>1</v>
      </c>
      <c r="T26" s="57">
        <v>11.9</v>
      </c>
      <c r="U26" s="57">
        <v>3.3</v>
      </c>
    </row>
    <row r="27" spans="2:22" s="47" customFormat="1" ht="94" customHeight="1" x14ac:dyDescent="0.2">
      <c r="B27" s="270"/>
      <c r="C27" s="83">
        <v>5</v>
      </c>
      <c r="D27" s="92" t="s">
        <v>83</v>
      </c>
      <c r="E27" s="84" t="s">
        <v>103</v>
      </c>
      <c r="F27" s="173">
        <v>200</v>
      </c>
      <c r="G27" s="173">
        <v>350</v>
      </c>
      <c r="H27" s="173">
        <v>20</v>
      </c>
      <c r="I27" s="173">
        <v>3</v>
      </c>
      <c r="J27" s="248" t="s">
        <v>101</v>
      </c>
      <c r="K27" s="248" t="s">
        <v>80</v>
      </c>
      <c r="L27" s="173">
        <v>150</v>
      </c>
      <c r="M27" s="83">
        <v>1</v>
      </c>
      <c r="N27" s="84" t="s">
        <v>104</v>
      </c>
      <c r="O27" s="88">
        <v>6</v>
      </c>
      <c r="P27" s="88">
        <v>6</v>
      </c>
      <c r="Q27" s="91">
        <v>3</v>
      </c>
      <c r="R27" s="91">
        <f t="shared" si="1"/>
        <v>2</v>
      </c>
      <c r="S27" s="88">
        <v>4</v>
      </c>
      <c r="T27" s="88">
        <v>0.4</v>
      </c>
      <c r="U27" s="88">
        <v>12.3</v>
      </c>
    </row>
    <row r="28" spans="2:22" s="66" customFormat="1" ht="70.25" customHeight="1" thickBot="1" x14ac:dyDescent="0.25">
      <c r="B28" s="271"/>
      <c r="C28" s="93">
        <v>6</v>
      </c>
      <c r="D28" s="94" t="s">
        <v>90</v>
      </c>
      <c r="E28" s="95" t="s">
        <v>108</v>
      </c>
      <c r="F28" s="96">
        <v>3.2</v>
      </c>
      <c r="G28" s="96">
        <v>40</v>
      </c>
      <c r="H28" s="96">
        <v>48</v>
      </c>
      <c r="I28" s="96">
        <v>1</v>
      </c>
      <c r="J28" s="97" t="s">
        <v>109</v>
      </c>
      <c r="K28" s="97" t="s">
        <v>80</v>
      </c>
      <c r="L28" s="96">
        <v>220</v>
      </c>
      <c r="M28" s="96">
        <v>3</v>
      </c>
      <c r="N28" s="94" t="s">
        <v>110</v>
      </c>
      <c r="O28" s="98">
        <v>4</v>
      </c>
      <c r="P28" s="98">
        <v>4</v>
      </c>
      <c r="Q28" s="99">
        <v>4</v>
      </c>
      <c r="R28" s="99">
        <f t="shared" si="1"/>
        <v>4</v>
      </c>
      <c r="S28" s="98">
        <v>0</v>
      </c>
      <c r="T28" s="98">
        <v>3.8</v>
      </c>
      <c r="U28" s="98">
        <v>0</v>
      </c>
    </row>
    <row r="29" spans="2:22" ht="16" thickTop="1" x14ac:dyDescent="0.2"/>
    <row r="30" spans="2:22" ht="17" thickBot="1" x14ac:dyDescent="0.25">
      <c r="B30" s="67" t="s">
        <v>111</v>
      </c>
      <c r="C30" s="100" t="s">
        <v>112</v>
      </c>
    </row>
    <row r="31" spans="2:22" s="38" customFormat="1" ht="61" thickTop="1" x14ac:dyDescent="0.2">
      <c r="B31" s="269" t="s">
        <v>113</v>
      </c>
      <c r="C31" s="69" t="s">
        <v>50</v>
      </c>
      <c r="D31" s="70" t="s">
        <v>1</v>
      </c>
      <c r="E31" s="70" t="s">
        <v>51</v>
      </c>
      <c r="F31" s="71" t="s">
        <v>52</v>
      </c>
      <c r="G31" s="71" t="s">
        <v>53</v>
      </c>
      <c r="H31" s="71" t="s">
        <v>54</v>
      </c>
      <c r="I31" s="71" t="s">
        <v>55</v>
      </c>
      <c r="J31" s="72" t="s">
        <v>4</v>
      </c>
      <c r="K31" s="72" t="s">
        <v>56</v>
      </c>
      <c r="L31" s="71" t="s">
        <v>57</v>
      </c>
      <c r="M31" s="71" t="s">
        <v>58</v>
      </c>
      <c r="N31" s="73" t="s">
        <v>99</v>
      </c>
      <c r="O31" s="71" t="s">
        <v>60</v>
      </c>
      <c r="P31" s="73" t="s">
        <v>61</v>
      </c>
      <c r="Q31" s="74" t="s">
        <v>62</v>
      </c>
      <c r="R31" s="74" t="s">
        <v>347</v>
      </c>
      <c r="S31" s="71" t="s">
        <v>63</v>
      </c>
      <c r="T31" s="75" t="s">
        <v>64</v>
      </c>
      <c r="U31" s="75" t="s">
        <v>65</v>
      </c>
      <c r="V31" s="37" t="s">
        <v>66</v>
      </c>
    </row>
    <row r="32" spans="2:22" s="47" customFormat="1" ht="17" x14ac:dyDescent="0.2">
      <c r="B32" s="270"/>
      <c r="C32" s="76"/>
      <c r="D32" s="77"/>
      <c r="E32" s="77"/>
      <c r="F32" s="78" t="s">
        <v>67</v>
      </c>
      <c r="G32" s="78" t="s">
        <v>68</v>
      </c>
      <c r="H32" s="78" t="s">
        <v>69</v>
      </c>
      <c r="I32" s="78" t="s">
        <v>69</v>
      </c>
      <c r="J32" s="79"/>
      <c r="K32" s="79"/>
      <c r="L32" s="78" t="s">
        <v>70</v>
      </c>
      <c r="M32" s="78"/>
      <c r="N32" s="80"/>
      <c r="O32" s="80"/>
      <c r="P32" s="80"/>
      <c r="Q32" s="81"/>
      <c r="R32" s="81"/>
      <c r="S32" s="55"/>
      <c r="T32" s="82" t="s">
        <v>71</v>
      </c>
      <c r="U32" s="82" t="s">
        <v>71</v>
      </c>
      <c r="V32" s="46"/>
    </row>
    <row r="33" spans="2:22" s="47" customFormat="1" ht="153" customHeight="1" x14ac:dyDescent="0.2">
      <c r="B33" s="270"/>
      <c r="C33" s="83">
        <v>1</v>
      </c>
      <c r="D33" s="84" t="s">
        <v>86</v>
      </c>
      <c r="E33" s="84" t="s">
        <v>100</v>
      </c>
      <c r="F33" s="206">
        <v>240</v>
      </c>
      <c r="G33" s="206">
        <v>300</v>
      </c>
      <c r="H33" s="206">
        <v>12.5</v>
      </c>
      <c r="I33" s="206">
        <v>5</v>
      </c>
      <c r="J33" s="248" t="s">
        <v>101</v>
      </c>
      <c r="K33" s="249" t="s">
        <v>80</v>
      </c>
      <c r="L33" s="206">
        <v>250</v>
      </c>
      <c r="M33" s="206">
        <v>3</v>
      </c>
      <c r="N33" s="84" t="s">
        <v>102</v>
      </c>
      <c r="O33" s="88">
        <v>7</v>
      </c>
      <c r="P33" s="88">
        <v>9</v>
      </c>
      <c r="Q33" s="89">
        <v>6</v>
      </c>
      <c r="R33" s="89">
        <f>IF($U33&gt;0,$Q33-1,$Q33)</f>
        <v>5</v>
      </c>
      <c r="S33" s="90">
        <v>3</v>
      </c>
      <c r="T33" s="88">
        <v>11.9</v>
      </c>
      <c r="U33" s="88">
        <v>9.3000000000000007</v>
      </c>
    </row>
    <row r="34" spans="2:22" s="47" customFormat="1" ht="87.5" customHeight="1" x14ac:dyDescent="0.2">
      <c r="B34" s="270"/>
      <c r="C34" s="54">
        <v>2</v>
      </c>
      <c r="D34" s="55" t="s">
        <v>83</v>
      </c>
      <c r="E34" s="55" t="s">
        <v>103</v>
      </c>
      <c r="F34" s="187">
        <v>200</v>
      </c>
      <c r="G34" s="187">
        <v>350</v>
      </c>
      <c r="H34" s="187">
        <v>20</v>
      </c>
      <c r="I34" s="187">
        <v>3</v>
      </c>
      <c r="J34" s="250" t="s">
        <v>101</v>
      </c>
      <c r="K34" s="250" t="s">
        <v>80</v>
      </c>
      <c r="L34" s="187">
        <v>150</v>
      </c>
      <c r="M34" s="187">
        <v>1</v>
      </c>
      <c r="N34" s="55" t="s">
        <v>114</v>
      </c>
      <c r="O34" s="57">
        <v>6</v>
      </c>
      <c r="P34" s="57">
        <v>6</v>
      </c>
      <c r="Q34" s="58">
        <v>3</v>
      </c>
      <c r="R34" s="58">
        <f>IF($U34&gt;0,$Q34-1,$Q34)</f>
        <v>2</v>
      </c>
      <c r="S34" s="57">
        <v>4</v>
      </c>
      <c r="T34" s="57">
        <v>0.4</v>
      </c>
      <c r="U34" s="57">
        <v>12.3</v>
      </c>
    </row>
    <row r="35" spans="2:22" s="47" customFormat="1" ht="90.75" customHeight="1" x14ac:dyDescent="0.2">
      <c r="B35" s="270"/>
      <c r="C35" s="83">
        <v>3</v>
      </c>
      <c r="D35" s="84" t="s">
        <v>115</v>
      </c>
      <c r="E35" s="84" t="s">
        <v>116</v>
      </c>
      <c r="F35" s="173">
        <v>300</v>
      </c>
      <c r="G35" s="173">
        <v>70</v>
      </c>
      <c r="H35" s="173">
        <v>15</v>
      </c>
      <c r="I35" s="173">
        <v>5</v>
      </c>
      <c r="J35" s="248" t="s">
        <v>117</v>
      </c>
      <c r="K35" s="251" t="s">
        <v>74</v>
      </c>
      <c r="L35" s="206">
        <v>0</v>
      </c>
      <c r="M35" s="206">
        <v>0</v>
      </c>
      <c r="N35" s="84" t="s">
        <v>118</v>
      </c>
      <c r="O35" s="88">
        <v>6</v>
      </c>
      <c r="P35" s="88">
        <v>6</v>
      </c>
      <c r="Q35" s="91">
        <v>3</v>
      </c>
      <c r="R35" s="91">
        <f t="shared" ref="R35:R38" si="2">IF($U35&gt;0,$Q35-1,$Q35)</f>
        <v>2</v>
      </c>
      <c r="S35" s="88">
        <v>4</v>
      </c>
      <c r="T35" s="88">
        <v>4</v>
      </c>
      <c r="U35" s="88">
        <v>12.3</v>
      </c>
    </row>
    <row r="36" spans="2:22" s="47" customFormat="1" ht="138.75" customHeight="1" x14ac:dyDescent="0.2">
      <c r="B36" s="270"/>
      <c r="C36" s="54">
        <v>4</v>
      </c>
      <c r="D36" s="55" t="s">
        <v>86</v>
      </c>
      <c r="E36" s="55" t="s">
        <v>100</v>
      </c>
      <c r="F36" s="197">
        <v>240</v>
      </c>
      <c r="G36" s="197">
        <v>300</v>
      </c>
      <c r="H36" s="187">
        <v>12.5</v>
      </c>
      <c r="I36" s="187">
        <v>5</v>
      </c>
      <c r="J36" s="250" t="s">
        <v>101</v>
      </c>
      <c r="K36" s="250" t="s">
        <v>80</v>
      </c>
      <c r="L36" s="197">
        <v>250</v>
      </c>
      <c r="M36" s="187">
        <v>3</v>
      </c>
      <c r="N36" s="55" t="s">
        <v>119</v>
      </c>
      <c r="O36" s="57">
        <v>5</v>
      </c>
      <c r="P36" s="57">
        <v>7</v>
      </c>
      <c r="Q36" s="58">
        <v>6</v>
      </c>
      <c r="R36" s="58">
        <f t="shared" si="2"/>
        <v>5</v>
      </c>
      <c r="S36" s="57">
        <v>1</v>
      </c>
      <c r="T36" s="57">
        <v>11.9</v>
      </c>
      <c r="U36" s="57">
        <v>3.3</v>
      </c>
    </row>
    <row r="37" spans="2:22" s="47" customFormat="1" ht="91.5" customHeight="1" x14ac:dyDescent="0.2">
      <c r="B37" s="270"/>
      <c r="C37" s="83">
        <v>5</v>
      </c>
      <c r="D37" s="92" t="s">
        <v>83</v>
      </c>
      <c r="E37" s="84" t="s">
        <v>103</v>
      </c>
      <c r="F37" s="83">
        <v>200</v>
      </c>
      <c r="G37" s="83">
        <v>350</v>
      </c>
      <c r="H37" s="83">
        <v>20</v>
      </c>
      <c r="I37" s="83">
        <v>3</v>
      </c>
      <c r="J37" s="86" t="s">
        <v>101</v>
      </c>
      <c r="K37" s="86" t="s">
        <v>80</v>
      </c>
      <c r="L37" s="173">
        <v>150</v>
      </c>
      <c r="M37" s="83">
        <v>1</v>
      </c>
      <c r="N37" s="84" t="s">
        <v>120</v>
      </c>
      <c r="O37" s="88">
        <v>6</v>
      </c>
      <c r="P37" s="88">
        <v>6</v>
      </c>
      <c r="Q37" s="91">
        <v>3</v>
      </c>
      <c r="R37" s="91">
        <f t="shared" si="2"/>
        <v>2</v>
      </c>
      <c r="S37" s="88">
        <v>4</v>
      </c>
      <c r="T37" s="88">
        <v>0.4</v>
      </c>
      <c r="U37" s="88">
        <v>12.3</v>
      </c>
    </row>
    <row r="38" spans="2:22" s="66" customFormat="1" ht="73.25" customHeight="1" thickBot="1" x14ac:dyDescent="0.25">
      <c r="B38" s="271"/>
      <c r="C38" s="93">
        <v>6</v>
      </c>
      <c r="D38" s="94" t="s">
        <v>90</v>
      </c>
      <c r="E38" s="95" t="s">
        <v>91</v>
      </c>
      <c r="F38" s="96">
        <v>3.2</v>
      </c>
      <c r="G38" s="96">
        <v>40</v>
      </c>
      <c r="H38" s="96">
        <v>48</v>
      </c>
      <c r="I38" s="96">
        <v>1</v>
      </c>
      <c r="J38" s="97" t="s">
        <v>109</v>
      </c>
      <c r="K38" s="97" t="s">
        <v>80</v>
      </c>
      <c r="L38" s="96">
        <v>220</v>
      </c>
      <c r="M38" s="96">
        <v>3</v>
      </c>
      <c r="N38" s="94" t="s">
        <v>110</v>
      </c>
      <c r="O38" s="98">
        <v>4</v>
      </c>
      <c r="P38" s="98">
        <v>4</v>
      </c>
      <c r="Q38" s="99">
        <v>4</v>
      </c>
      <c r="R38" s="99">
        <f t="shared" si="2"/>
        <v>4</v>
      </c>
      <c r="S38" s="98">
        <v>0</v>
      </c>
      <c r="T38" s="98">
        <v>3.8</v>
      </c>
      <c r="U38" s="98">
        <v>0</v>
      </c>
    </row>
    <row r="39" spans="2:22" ht="16" thickTop="1" x14ac:dyDescent="0.2"/>
    <row r="40" spans="2:22" ht="17" thickBot="1" x14ac:dyDescent="0.25">
      <c r="B40" s="101" t="s">
        <v>121</v>
      </c>
      <c r="C40" s="102" t="s">
        <v>122</v>
      </c>
      <c r="D40" s="103"/>
    </row>
    <row r="41" spans="2:22" s="38" customFormat="1" ht="61" thickTop="1" x14ac:dyDescent="0.2">
      <c r="B41" s="272" t="s">
        <v>123</v>
      </c>
      <c r="C41" s="104" t="s">
        <v>50</v>
      </c>
      <c r="D41" s="105" t="s">
        <v>1</v>
      </c>
      <c r="E41" s="105" t="s">
        <v>51</v>
      </c>
      <c r="F41" s="106" t="s">
        <v>52</v>
      </c>
      <c r="G41" s="106" t="s">
        <v>53</v>
      </c>
      <c r="H41" s="106" t="s">
        <v>54</v>
      </c>
      <c r="I41" s="106" t="s">
        <v>55</v>
      </c>
      <c r="J41" s="107" t="s">
        <v>4</v>
      </c>
      <c r="K41" s="107" t="s">
        <v>56</v>
      </c>
      <c r="L41" s="106" t="s">
        <v>57</v>
      </c>
      <c r="M41" s="106" t="s">
        <v>58</v>
      </c>
      <c r="N41" s="108" t="s">
        <v>59</v>
      </c>
      <c r="O41" s="106" t="s">
        <v>60</v>
      </c>
      <c r="P41" s="106" t="s">
        <v>61</v>
      </c>
      <c r="Q41" s="109" t="s">
        <v>62</v>
      </c>
      <c r="R41" s="109" t="s">
        <v>347</v>
      </c>
      <c r="S41" s="106" t="s">
        <v>63</v>
      </c>
      <c r="T41" s="106" t="s">
        <v>64</v>
      </c>
      <c r="U41" s="106" t="s">
        <v>65</v>
      </c>
      <c r="V41" s="37" t="s">
        <v>66</v>
      </c>
    </row>
    <row r="42" spans="2:22" s="47" customFormat="1" ht="17" x14ac:dyDescent="0.2">
      <c r="B42" s="273"/>
      <c r="C42" s="110"/>
      <c r="D42" s="111"/>
      <c r="E42" s="111"/>
      <c r="F42" s="112" t="s">
        <v>67</v>
      </c>
      <c r="G42" s="112" t="s">
        <v>68</v>
      </c>
      <c r="H42" s="112" t="s">
        <v>69</v>
      </c>
      <c r="I42" s="112" t="s">
        <v>69</v>
      </c>
      <c r="J42" s="113"/>
      <c r="K42" s="113"/>
      <c r="L42" s="112" t="s">
        <v>70</v>
      </c>
      <c r="M42" s="112"/>
      <c r="N42" s="114"/>
      <c r="O42" s="115"/>
      <c r="P42" s="115"/>
      <c r="Q42" s="116"/>
      <c r="R42" s="116"/>
      <c r="S42" s="115"/>
      <c r="T42" s="115" t="s">
        <v>71</v>
      </c>
      <c r="U42" s="115" t="s">
        <v>71</v>
      </c>
      <c r="V42" s="46"/>
    </row>
    <row r="43" spans="2:22" s="47" customFormat="1" ht="83" customHeight="1" x14ac:dyDescent="0.2">
      <c r="B43" s="273"/>
      <c r="C43" s="117">
        <v>1</v>
      </c>
      <c r="D43" s="118" t="s">
        <v>124</v>
      </c>
      <c r="E43" s="118" t="s">
        <v>125</v>
      </c>
      <c r="F43" s="119" t="s">
        <v>336</v>
      </c>
      <c r="G43" s="119" t="s">
        <v>337</v>
      </c>
      <c r="H43" s="119" t="s">
        <v>128</v>
      </c>
      <c r="I43" s="217">
        <v>2</v>
      </c>
      <c r="J43" s="120" t="s">
        <v>129</v>
      </c>
      <c r="K43" s="120" t="s">
        <v>80</v>
      </c>
      <c r="L43" s="244" t="s">
        <v>339</v>
      </c>
      <c r="M43" s="117">
        <v>1</v>
      </c>
      <c r="N43" s="121" t="s">
        <v>130</v>
      </c>
      <c r="O43" s="122">
        <v>5</v>
      </c>
      <c r="P43" s="122">
        <v>5</v>
      </c>
      <c r="Q43" s="123">
        <v>2</v>
      </c>
      <c r="R43" s="123">
        <f>IF($U43&gt;0,$Q43-1,$Q43)</f>
        <v>1</v>
      </c>
      <c r="S43" s="122">
        <v>3</v>
      </c>
      <c r="T43" s="122">
        <v>5</v>
      </c>
      <c r="U43" s="122">
        <v>9.3000000000000007</v>
      </c>
    </row>
    <row r="44" spans="2:22" s="47" customFormat="1" ht="125" customHeight="1" x14ac:dyDescent="0.2">
      <c r="B44" s="273"/>
      <c r="C44" s="54">
        <v>2</v>
      </c>
      <c r="D44" s="55" t="s">
        <v>105</v>
      </c>
      <c r="E44" s="55" t="s">
        <v>116</v>
      </c>
      <c r="F44" s="54">
        <v>365</v>
      </c>
      <c r="G44" s="54">
        <v>60</v>
      </c>
      <c r="H44" s="54">
        <v>15</v>
      </c>
      <c r="I44" s="54">
        <v>6</v>
      </c>
      <c r="J44" s="56" t="s">
        <v>131</v>
      </c>
      <c r="K44" s="56"/>
      <c r="L44" s="54">
        <v>0</v>
      </c>
      <c r="M44" s="54">
        <v>0</v>
      </c>
      <c r="N44" s="55" t="s">
        <v>132</v>
      </c>
      <c r="O44" s="57">
        <v>5</v>
      </c>
      <c r="P44" s="57">
        <v>6</v>
      </c>
      <c r="Q44" s="58">
        <v>3</v>
      </c>
      <c r="R44" s="58">
        <f>IF($U44&gt;0,$Q44-1,$Q44)</f>
        <v>2</v>
      </c>
      <c r="S44" s="57">
        <v>2</v>
      </c>
      <c r="T44" s="57">
        <v>9</v>
      </c>
      <c r="U44" s="57">
        <v>8.3000000000000007</v>
      </c>
    </row>
    <row r="45" spans="2:22" s="47" customFormat="1" ht="129" customHeight="1" x14ac:dyDescent="0.2">
      <c r="B45" s="273"/>
      <c r="C45" s="117">
        <v>3</v>
      </c>
      <c r="D45" s="118" t="s">
        <v>86</v>
      </c>
      <c r="E45" s="118" t="s">
        <v>133</v>
      </c>
      <c r="F45" s="117">
        <v>200</v>
      </c>
      <c r="G45" s="124">
        <v>260</v>
      </c>
      <c r="H45" s="117">
        <v>12.5</v>
      </c>
      <c r="I45" s="117">
        <v>5</v>
      </c>
      <c r="J45" s="120" t="s">
        <v>134</v>
      </c>
      <c r="K45" s="120" t="s">
        <v>80</v>
      </c>
      <c r="L45" s="117">
        <v>220</v>
      </c>
      <c r="M45" s="117">
        <v>3</v>
      </c>
      <c r="N45" s="118" t="s">
        <v>135</v>
      </c>
      <c r="O45" s="125">
        <v>6</v>
      </c>
      <c r="P45" s="125">
        <v>7</v>
      </c>
      <c r="Q45" s="126">
        <v>5</v>
      </c>
      <c r="R45" s="126">
        <f t="shared" ref="R45:R48" si="3">IF($U45&gt;0,$Q45-1,$Q45)</f>
        <v>4</v>
      </c>
      <c r="S45" s="125">
        <v>2</v>
      </c>
      <c r="T45" s="125">
        <v>10.84</v>
      </c>
      <c r="U45" s="125">
        <v>6.3</v>
      </c>
    </row>
    <row r="46" spans="2:22" s="47" customFormat="1" ht="72" customHeight="1" x14ac:dyDescent="0.2">
      <c r="B46" s="273"/>
      <c r="C46" s="54">
        <v>4</v>
      </c>
      <c r="D46" s="55" t="s">
        <v>136</v>
      </c>
      <c r="E46" s="55" t="s">
        <v>137</v>
      </c>
      <c r="F46" s="54">
        <v>130</v>
      </c>
      <c r="G46" s="54">
        <v>300</v>
      </c>
      <c r="H46" s="54">
        <v>20</v>
      </c>
      <c r="I46" s="54">
        <v>3</v>
      </c>
      <c r="J46" s="56" t="s">
        <v>138</v>
      </c>
      <c r="K46" s="56" t="s">
        <v>80</v>
      </c>
      <c r="L46" s="245" t="s">
        <v>338</v>
      </c>
      <c r="M46" s="54">
        <v>1</v>
      </c>
      <c r="N46" s="55" t="s">
        <v>139</v>
      </c>
      <c r="O46" s="57">
        <v>4</v>
      </c>
      <c r="P46" s="57">
        <v>4</v>
      </c>
      <c r="Q46" s="58">
        <v>2</v>
      </c>
      <c r="R46" s="58">
        <f t="shared" si="3"/>
        <v>1</v>
      </c>
      <c r="S46" s="57">
        <v>2</v>
      </c>
      <c r="T46" s="57">
        <v>0.25</v>
      </c>
      <c r="U46" s="57">
        <v>6.3</v>
      </c>
    </row>
    <row r="47" spans="2:22" s="47" customFormat="1" ht="132" customHeight="1" x14ac:dyDescent="0.2">
      <c r="B47" s="273"/>
      <c r="C47" s="117">
        <v>5</v>
      </c>
      <c r="D47" s="118" t="s">
        <v>86</v>
      </c>
      <c r="E47" s="118" t="s">
        <v>133</v>
      </c>
      <c r="F47" s="117">
        <v>200</v>
      </c>
      <c r="G47" s="124">
        <v>260</v>
      </c>
      <c r="H47" s="117">
        <v>12.5</v>
      </c>
      <c r="I47" s="117">
        <v>5</v>
      </c>
      <c r="J47" s="120" t="s">
        <v>140</v>
      </c>
      <c r="K47" s="120" t="s">
        <v>80</v>
      </c>
      <c r="L47" s="117">
        <v>220</v>
      </c>
      <c r="M47" s="117">
        <v>3</v>
      </c>
      <c r="N47" s="118" t="s">
        <v>135</v>
      </c>
      <c r="O47" s="125">
        <v>6</v>
      </c>
      <c r="P47" s="125">
        <v>7</v>
      </c>
      <c r="Q47" s="126">
        <v>5</v>
      </c>
      <c r="R47" s="126">
        <f t="shared" si="3"/>
        <v>4</v>
      </c>
      <c r="S47" s="125">
        <v>2</v>
      </c>
      <c r="T47" s="125">
        <v>10.84</v>
      </c>
      <c r="U47" s="125">
        <v>6.3</v>
      </c>
    </row>
    <row r="48" spans="2:22" s="134" customFormat="1" ht="91" thickBot="1" x14ac:dyDescent="0.25">
      <c r="B48" s="274"/>
      <c r="C48" s="127">
        <v>6</v>
      </c>
      <c r="D48" s="128" t="s">
        <v>124</v>
      </c>
      <c r="E48" s="128" t="s">
        <v>141</v>
      </c>
      <c r="F48" s="129" t="s">
        <v>126</v>
      </c>
      <c r="G48" s="129" t="s">
        <v>127</v>
      </c>
      <c r="H48" s="129" t="s">
        <v>128</v>
      </c>
      <c r="I48" s="130">
        <v>2</v>
      </c>
      <c r="J48" s="131" t="s">
        <v>129</v>
      </c>
      <c r="K48" s="131" t="s">
        <v>80</v>
      </c>
      <c r="L48" s="129" t="s">
        <v>340</v>
      </c>
      <c r="M48" s="130">
        <v>1</v>
      </c>
      <c r="N48" s="128" t="s">
        <v>130</v>
      </c>
      <c r="O48" s="132">
        <v>5</v>
      </c>
      <c r="P48" s="132">
        <v>5</v>
      </c>
      <c r="Q48" s="133">
        <v>2</v>
      </c>
      <c r="R48" s="133">
        <f t="shared" si="3"/>
        <v>1</v>
      </c>
      <c r="S48" s="132">
        <v>3</v>
      </c>
      <c r="T48" s="132">
        <v>5</v>
      </c>
      <c r="U48" s="132">
        <v>9.3000000000000007</v>
      </c>
    </row>
    <row r="49" spans="2:22" ht="16" thickTop="1" x14ac:dyDescent="0.2"/>
    <row r="50" spans="2:22" ht="17" thickBot="1" x14ac:dyDescent="0.25">
      <c r="B50" s="101" t="s">
        <v>142</v>
      </c>
      <c r="C50" s="102" t="s">
        <v>143</v>
      </c>
      <c r="D50" s="103"/>
    </row>
    <row r="51" spans="2:22" s="38" customFormat="1" ht="40.25" customHeight="1" thickTop="1" x14ac:dyDescent="0.2">
      <c r="B51" s="275" t="s">
        <v>144</v>
      </c>
      <c r="C51" s="104" t="s">
        <v>50</v>
      </c>
      <c r="D51" s="105" t="s">
        <v>1</v>
      </c>
      <c r="E51" s="105" t="s">
        <v>51</v>
      </c>
      <c r="F51" s="106" t="s">
        <v>52</v>
      </c>
      <c r="G51" s="106" t="s">
        <v>53</v>
      </c>
      <c r="H51" s="106" t="s">
        <v>54</v>
      </c>
      <c r="I51" s="106" t="s">
        <v>55</v>
      </c>
      <c r="J51" s="107" t="s">
        <v>4</v>
      </c>
      <c r="K51" s="107" t="s">
        <v>56</v>
      </c>
      <c r="L51" s="106" t="s">
        <v>57</v>
      </c>
      <c r="M51" s="106" t="s">
        <v>58</v>
      </c>
      <c r="N51" s="108" t="s">
        <v>59</v>
      </c>
      <c r="O51" s="106" t="s">
        <v>60</v>
      </c>
      <c r="P51" s="106" t="s">
        <v>61</v>
      </c>
      <c r="Q51" s="109" t="s">
        <v>62</v>
      </c>
      <c r="R51" s="109" t="s">
        <v>347</v>
      </c>
      <c r="S51" s="106" t="s">
        <v>63</v>
      </c>
      <c r="T51" s="106" t="s">
        <v>64</v>
      </c>
      <c r="U51" s="106" t="s">
        <v>65</v>
      </c>
      <c r="V51" s="37" t="s">
        <v>66</v>
      </c>
    </row>
    <row r="52" spans="2:22" s="47" customFormat="1" ht="14.5" customHeight="1" x14ac:dyDescent="0.2">
      <c r="B52" s="276"/>
      <c r="C52" s="110"/>
      <c r="D52" s="111"/>
      <c r="E52" s="111"/>
      <c r="F52" s="112" t="s">
        <v>67</v>
      </c>
      <c r="G52" s="112" t="s">
        <v>68</v>
      </c>
      <c r="H52" s="112" t="s">
        <v>69</v>
      </c>
      <c r="I52" s="112" t="s">
        <v>69</v>
      </c>
      <c r="J52" s="113"/>
      <c r="K52" s="113"/>
      <c r="L52" s="112" t="s">
        <v>70</v>
      </c>
      <c r="M52" s="112"/>
      <c r="N52" s="114"/>
      <c r="O52" s="115"/>
      <c r="P52" s="115"/>
      <c r="Q52" s="116"/>
      <c r="R52" s="116"/>
      <c r="S52" s="115"/>
      <c r="T52" s="115" t="s">
        <v>71</v>
      </c>
      <c r="U52" s="115" t="s">
        <v>71</v>
      </c>
      <c r="V52" s="46"/>
    </row>
    <row r="53" spans="2:22" s="47" customFormat="1" ht="87" customHeight="1" x14ac:dyDescent="0.2">
      <c r="B53" s="276"/>
      <c r="C53" s="117">
        <v>1</v>
      </c>
      <c r="D53" s="118" t="s">
        <v>124</v>
      </c>
      <c r="E53" s="118" t="s">
        <v>125</v>
      </c>
      <c r="F53" s="119" t="s">
        <v>336</v>
      </c>
      <c r="G53" s="119" t="s">
        <v>337</v>
      </c>
      <c r="H53" s="119" t="s">
        <v>128</v>
      </c>
      <c r="I53" s="217">
        <v>2</v>
      </c>
      <c r="J53" s="120" t="s">
        <v>129</v>
      </c>
      <c r="K53" s="120" t="s">
        <v>80</v>
      </c>
      <c r="L53" s="244" t="s">
        <v>339</v>
      </c>
      <c r="M53" s="117">
        <v>1</v>
      </c>
      <c r="N53" s="121" t="s">
        <v>130</v>
      </c>
      <c r="O53" s="122">
        <v>5</v>
      </c>
      <c r="P53" s="122">
        <v>5</v>
      </c>
      <c r="Q53" s="123">
        <v>2</v>
      </c>
      <c r="R53" s="123">
        <f>IF($U53&gt;0,$Q53-1,$Q53)</f>
        <v>1</v>
      </c>
      <c r="S53" s="122">
        <v>3</v>
      </c>
      <c r="T53" s="122">
        <v>5</v>
      </c>
      <c r="U53" s="122">
        <v>9.3000000000000007</v>
      </c>
    </row>
    <row r="54" spans="2:22" s="47" customFormat="1" ht="129" customHeight="1" x14ac:dyDescent="0.2">
      <c r="B54" s="276"/>
      <c r="C54" s="54">
        <v>2</v>
      </c>
      <c r="D54" s="55" t="s">
        <v>115</v>
      </c>
      <c r="E54" s="55" t="s">
        <v>116</v>
      </c>
      <c r="F54" s="54">
        <v>300</v>
      </c>
      <c r="G54" s="54">
        <v>70</v>
      </c>
      <c r="H54" s="54">
        <v>15</v>
      </c>
      <c r="I54" s="54">
        <v>5</v>
      </c>
      <c r="J54" s="56" t="s">
        <v>145</v>
      </c>
      <c r="K54" s="135" t="s">
        <v>74</v>
      </c>
      <c r="L54" s="54">
        <v>0</v>
      </c>
      <c r="M54" s="54">
        <v>0</v>
      </c>
      <c r="N54" s="55" t="s">
        <v>132</v>
      </c>
      <c r="O54" s="57">
        <v>5</v>
      </c>
      <c r="P54" s="57">
        <v>6</v>
      </c>
      <c r="Q54" s="58">
        <v>3</v>
      </c>
      <c r="R54" s="58">
        <f>IF($U54&gt;0,$Q54-1,$Q54)</f>
        <v>2</v>
      </c>
      <c r="S54" s="57">
        <v>2</v>
      </c>
      <c r="T54" s="57">
        <v>9</v>
      </c>
      <c r="U54" s="57">
        <v>8.3000000000000007</v>
      </c>
    </row>
    <row r="55" spans="2:22" s="47" customFormat="1" ht="128" customHeight="1" x14ac:dyDescent="0.2">
      <c r="B55" s="276"/>
      <c r="C55" s="117">
        <v>3</v>
      </c>
      <c r="D55" s="118" t="s">
        <v>86</v>
      </c>
      <c r="E55" s="118" t="s">
        <v>133</v>
      </c>
      <c r="F55" s="117">
        <v>200</v>
      </c>
      <c r="G55" s="124">
        <v>260</v>
      </c>
      <c r="H55" s="117">
        <v>12.5</v>
      </c>
      <c r="I55" s="117">
        <v>5</v>
      </c>
      <c r="J55" s="120" t="s">
        <v>134</v>
      </c>
      <c r="K55" s="120" t="s">
        <v>80</v>
      </c>
      <c r="L55" s="117">
        <v>220</v>
      </c>
      <c r="M55" s="117">
        <v>3</v>
      </c>
      <c r="N55" s="118" t="s">
        <v>135</v>
      </c>
      <c r="O55" s="125">
        <v>6</v>
      </c>
      <c r="P55" s="125">
        <v>7</v>
      </c>
      <c r="Q55" s="126">
        <v>5</v>
      </c>
      <c r="R55" s="126">
        <f t="shared" ref="R55:R58" si="4">IF($U55&gt;0,$Q55-1,$Q55)</f>
        <v>4</v>
      </c>
      <c r="S55" s="125">
        <v>2</v>
      </c>
      <c r="T55" s="125">
        <v>10.84</v>
      </c>
      <c r="U55" s="125">
        <v>6.3</v>
      </c>
    </row>
    <row r="56" spans="2:22" s="47" customFormat="1" ht="185" customHeight="1" x14ac:dyDescent="0.2">
      <c r="B56" s="276"/>
      <c r="C56" s="54">
        <v>4</v>
      </c>
      <c r="D56" s="55" t="s">
        <v>146</v>
      </c>
      <c r="E56" s="55" t="s">
        <v>147</v>
      </c>
      <c r="F56" s="54">
        <v>1.25</v>
      </c>
      <c r="G56" s="54">
        <v>10</v>
      </c>
      <c r="H56" s="54">
        <v>50</v>
      </c>
      <c r="I56" s="54">
        <v>3</v>
      </c>
      <c r="J56" s="56" t="s">
        <v>148</v>
      </c>
      <c r="K56" s="56" t="s">
        <v>80</v>
      </c>
      <c r="L56" s="54">
        <v>85</v>
      </c>
      <c r="M56" s="54">
        <v>1</v>
      </c>
      <c r="N56" s="55" t="s">
        <v>149</v>
      </c>
      <c r="O56" s="57">
        <v>6</v>
      </c>
      <c r="P56" s="57">
        <v>9</v>
      </c>
      <c r="Q56" s="58">
        <v>6</v>
      </c>
      <c r="R56" s="58">
        <f t="shared" si="4"/>
        <v>5</v>
      </c>
      <c r="S56" s="57">
        <v>2</v>
      </c>
      <c r="T56" s="57">
        <v>8.5500000000000007</v>
      </c>
      <c r="U56" s="57">
        <v>6.3</v>
      </c>
    </row>
    <row r="57" spans="2:22" s="47" customFormat="1" ht="72" customHeight="1" x14ac:dyDescent="0.2">
      <c r="B57" s="276"/>
      <c r="C57" s="117">
        <v>5</v>
      </c>
      <c r="D57" s="118" t="s">
        <v>136</v>
      </c>
      <c r="E57" s="118" t="s">
        <v>150</v>
      </c>
      <c r="F57" s="117">
        <v>200</v>
      </c>
      <c r="G57" s="117">
        <v>300</v>
      </c>
      <c r="H57" s="117">
        <v>20</v>
      </c>
      <c r="I57" s="117">
        <v>3</v>
      </c>
      <c r="J57" s="120" t="s">
        <v>151</v>
      </c>
      <c r="K57" s="120" t="s">
        <v>80</v>
      </c>
      <c r="L57" s="246" t="s">
        <v>341</v>
      </c>
      <c r="M57" s="117">
        <v>1</v>
      </c>
      <c r="N57" s="118" t="s">
        <v>152</v>
      </c>
      <c r="O57" s="125">
        <v>4</v>
      </c>
      <c r="P57" s="125">
        <v>4</v>
      </c>
      <c r="Q57" s="126">
        <v>2</v>
      </c>
      <c r="R57" s="126">
        <f t="shared" si="4"/>
        <v>1</v>
      </c>
      <c r="S57" s="125">
        <v>2</v>
      </c>
      <c r="T57" s="125">
        <v>0.25</v>
      </c>
      <c r="U57" s="125">
        <v>6.3</v>
      </c>
    </row>
    <row r="58" spans="2:22" s="145" customFormat="1" ht="137.75" customHeight="1" thickBot="1" x14ac:dyDescent="0.25">
      <c r="B58" s="277"/>
      <c r="C58" s="136">
        <v>6</v>
      </c>
      <c r="D58" s="137" t="s">
        <v>86</v>
      </c>
      <c r="E58" s="137" t="s">
        <v>153</v>
      </c>
      <c r="F58" s="138">
        <v>200</v>
      </c>
      <c r="G58" s="139">
        <v>260</v>
      </c>
      <c r="H58" s="140">
        <v>12.5</v>
      </c>
      <c r="I58" s="140">
        <v>5</v>
      </c>
      <c r="J58" s="247" t="s">
        <v>342</v>
      </c>
      <c r="K58" s="142" t="s">
        <v>80</v>
      </c>
      <c r="L58" s="140">
        <v>220</v>
      </c>
      <c r="M58" s="140">
        <v>3</v>
      </c>
      <c r="N58" s="137" t="s">
        <v>154</v>
      </c>
      <c r="O58" s="143">
        <v>6</v>
      </c>
      <c r="P58" s="143">
        <v>7</v>
      </c>
      <c r="Q58" s="144">
        <v>5</v>
      </c>
      <c r="R58" s="133">
        <f t="shared" si="4"/>
        <v>4</v>
      </c>
      <c r="S58" s="143">
        <v>2</v>
      </c>
      <c r="T58" s="143">
        <v>10.84</v>
      </c>
      <c r="U58" s="143">
        <v>6.3</v>
      </c>
    </row>
    <row r="59" spans="2:22" ht="16" thickTop="1" x14ac:dyDescent="0.2">
      <c r="Q59" s="146"/>
      <c r="R59" s="146"/>
    </row>
  </sheetData>
  <mergeCells count="10">
    <mergeCell ref="E5:E6"/>
    <mergeCell ref="F5:F6"/>
    <mergeCell ref="G5:G6"/>
    <mergeCell ref="H5:H6"/>
    <mergeCell ref="B11:B18"/>
    <mergeCell ref="B21:B28"/>
    <mergeCell ref="B31:B38"/>
    <mergeCell ref="B41:B48"/>
    <mergeCell ref="B51:B58"/>
    <mergeCell ref="D5:D6"/>
  </mergeCells>
  <hyperlinks>
    <hyperlink ref="D5" location="'high density, high resistance'!B7" display="North" xr:uid="{258D0C7B-8F5E-43F1-8AA2-58057791B3D1}"/>
    <hyperlink ref="F5" location="'high density, high resistance'!B20" display="Central" xr:uid="{D0E23097-D0EA-4EE3-901F-1FB8BA99D1F7}"/>
    <hyperlink ref="H5" location="'high density, high resistance'!B31" display="East" xr:uid="{EE251AD0-DF04-4107-A9AD-FA0F3DA515BB}"/>
    <hyperlink ref="V41" location="'high density, high resistance'!A3" display="back to top ↑" xr:uid="{8BCE2918-7D27-4B32-8DC7-0AB7B616672E}"/>
    <hyperlink ref="V21" location="'high density, high resistance'!A3" display="back to top ↑" xr:uid="{53B6BBB8-DA6F-47A3-A970-DEB990476561}"/>
    <hyperlink ref="V11" location="'high density, high resistance'!A3" display="back to top ↑" xr:uid="{1202AF4D-3544-4EE5-B720-BCC7DDAC016B}"/>
    <hyperlink ref="V51" location="'high density, high resistance'!A3" display="back to top ↑" xr:uid="{021EDA03-E052-49E3-A267-D899FFDF6B3C}"/>
    <hyperlink ref="V31" location="'high density, high resistance'!A3" display="back to top ↑" xr:uid="{7A40096F-51CD-4F3D-ABBB-77FB8C082C76}"/>
    <hyperlink ref="E5" location="'high density, high resistance'!B20" display="Central" xr:uid="{5D68BBBA-C2E6-4151-9276-832E0BC6706B}"/>
    <hyperlink ref="G5" location="'high density, high resistance'!B31" display="East" xr:uid="{36E55EB5-38D6-49A5-84EF-32A8FB189BBD}"/>
    <hyperlink ref="G5:G6" location="'high density, high resistance'!B41" display="'high density, high resistance'!B41" xr:uid="{0E89EE4A-C4C6-48D9-BB1C-3E49F337373E}"/>
    <hyperlink ref="H5:H6" location="'high density, high resistance'!B51" display="'high density, high resistance'!B51" xr:uid="{D886E307-710F-4BA3-B711-D920AC6B616D}"/>
    <hyperlink ref="D5:D6" location="'high density, high resistance'!B11" display="'high density, high resistance'!B11" xr:uid="{17B4C44E-D4B2-407A-9A33-FCB610E4E242}"/>
    <hyperlink ref="E5:E6" location="'high density, high resistance'!B21" display="'high density, high resistance'!B21" xr:uid="{A231ADAC-560B-4BE7-9497-60D0A050126F}"/>
    <hyperlink ref="F5:F6" location="'high density, high resistance'!B31" display="'high density, high resistance'!B31" xr:uid="{7AAFA9D5-6C0B-449C-AB71-7061B89DAA82}"/>
  </hyperlinks>
  <pageMargins left="0.7" right="0.7" top="0.75" bottom="0.75" header="0.3" footer="0.3"/>
  <pageSetup paperSize="9" orientation="portrait" horizontalDpi="4294967295" verticalDpi="4294967295"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41C67-B167-4CFB-9C22-BB54AA190810}">
  <sheetPr>
    <tabColor rgb="FFE97117"/>
  </sheetPr>
  <dimension ref="B1:V61"/>
  <sheetViews>
    <sheetView showGridLines="0" zoomScale="110" zoomScaleNormal="110" workbookViewId="0">
      <selection activeCell="A47" sqref="A47:XFD47"/>
    </sheetView>
  </sheetViews>
  <sheetFormatPr baseColWidth="10" defaultColWidth="9" defaultRowHeight="15" x14ac:dyDescent="0.2"/>
  <cols>
    <col min="1" max="1" width="2.6640625" style="7" customWidth="1"/>
    <col min="2" max="2" width="17.6640625" style="7" customWidth="1"/>
    <col min="3" max="3" width="4.1640625" style="8" customWidth="1"/>
    <col min="4" max="4" width="6" style="7" customWidth="1"/>
    <col min="5" max="5" width="7.5" style="7" bestFit="1" customWidth="1"/>
    <col min="6" max="7" width="8.6640625" style="8" customWidth="1"/>
    <col min="8" max="8" width="7.1640625" style="8" customWidth="1"/>
    <col min="9" max="9" width="5.6640625" style="8" customWidth="1"/>
    <col min="10" max="10" width="19.83203125" style="9" customWidth="1"/>
    <col min="11" max="11" width="9.5" style="9" customWidth="1"/>
    <col min="12" max="12" width="7.6640625" style="8" customWidth="1"/>
    <col min="13" max="13" width="8.6640625" style="8" customWidth="1"/>
    <col min="14" max="14" width="49.33203125" style="7" customWidth="1"/>
    <col min="15" max="15" width="9.33203125" style="7" customWidth="1"/>
    <col min="16" max="16" width="9.1640625" style="10" customWidth="1"/>
    <col min="17" max="19" width="6.1640625" style="10" customWidth="1"/>
    <col min="20" max="20" width="7" style="7" customWidth="1"/>
    <col min="21" max="21" width="8.5" style="7" customWidth="1"/>
    <col min="22" max="22" width="11.1640625" style="7" customWidth="1"/>
    <col min="23" max="16384" width="9" style="7"/>
  </cols>
  <sheetData>
    <row r="1" spans="2:22" ht="14.5" customHeight="1" x14ac:dyDescent="0.2"/>
    <row r="2" spans="2:22" ht="19" x14ac:dyDescent="0.25">
      <c r="B2" s="12"/>
      <c r="C2" s="147" t="s">
        <v>155</v>
      </c>
      <c r="D2" s="14"/>
      <c r="E2" s="14"/>
      <c r="F2" s="15"/>
      <c r="G2" s="16"/>
      <c r="H2" s="16"/>
      <c r="I2" s="16"/>
      <c r="J2" s="17"/>
      <c r="K2" s="17"/>
      <c r="L2" s="16"/>
      <c r="M2" s="16"/>
      <c r="N2" s="12"/>
      <c r="O2" s="12"/>
      <c r="P2" s="18"/>
      <c r="Q2" s="18"/>
      <c r="R2" s="18"/>
      <c r="S2" s="18"/>
      <c r="T2" s="12"/>
      <c r="U2" s="12"/>
    </row>
    <row r="3" spans="2:22" ht="19" x14ac:dyDescent="0.25">
      <c r="B3" s="12"/>
      <c r="C3" s="20"/>
      <c r="D3" s="12"/>
      <c r="E3" s="12"/>
      <c r="F3" s="16"/>
      <c r="G3" s="16"/>
      <c r="H3" s="16"/>
      <c r="I3" s="16"/>
      <c r="J3" s="17"/>
      <c r="K3" s="17"/>
      <c r="L3" s="16"/>
      <c r="M3" s="16"/>
      <c r="N3" s="12"/>
      <c r="O3" s="12"/>
      <c r="P3" s="18"/>
      <c r="Q3" s="18"/>
      <c r="R3" s="18"/>
      <c r="S3" s="18"/>
      <c r="T3" s="12"/>
      <c r="U3" s="12"/>
    </row>
    <row r="4" spans="2:22" x14ac:dyDescent="0.2">
      <c r="C4" s="21"/>
    </row>
    <row r="5" spans="2:22" ht="14.5" customHeight="1" x14ac:dyDescent="0.2">
      <c r="C5" s="22" t="s">
        <v>34</v>
      </c>
      <c r="D5" s="278" t="s">
        <v>156</v>
      </c>
      <c r="E5" s="278" t="s">
        <v>157</v>
      </c>
      <c r="F5" s="279" t="s">
        <v>158</v>
      </c>
      <c r="G5" s="280" t="s">
        <v>38</v>
      </c>
      <c r="H5" s="280" t="s">
        <v>39</v>
      </c>
      <c r="I5" s="9" t="s">
        <v>40</v>
      </c>
    </row>
    <row r="6" spans="2:22" x14ac:dyDescent="0.2">
      <c r="C6" s="22"/>
      <c r="D6" s="278"/>
      <c r="E6" s="278"/>
      <c r="F6" s="279"/>
      <c r="G6" s="280"/>
      <c r="H6" s="280"/>
    </row>
    <row r="7" spans="2:22" ht="3.5" customHeight="1" x14ac:dyDescent="0.2">
      <c r="C7" s="22"/>
      <c r="D7" s="24"/>
      <c r="E7" s="24"/>
      <c r="F7" s="7"/>
      <c r="G7" s="7"/>
      <c r="H7" s="24"/>
      <c r="I7" s="9"/>
      <c r="J7" s="7"/>
    </row>
    <row r="8" spans="2:22" s="148" customFormat="1" ht="14" customHeight="1" x14ac:dyDescent="0.2">
      <c r="C8" s="149" t="s">
        <v>41</v>
      </c>
      <c r="D8" s="150" t="s">
        <v>159</v>
      </c>
      <c r="E8" s="151" t="s">
        <v>160</v>
      </c>
      <c r="F8" s="152" t="s">
        <v>161</v>
      </c>
      <c r="G8" s="153" t="s">
        <v>162</v>
      </c>
      <c r="H8" s="151" t="s">
        <v>163</v>
      </c>
      <c r="K8" s="154"/>
      <c r="L8" s="151"/>
      <c r="M8" s="151"/>
      <c r="P8" s="10"/>
      <c r="Q8" s="10"/>
      <c r="R8" s="10"/>
      <c r="S8" s="10"/>
    </row>
    <row r="9" spans="2:22" x14ac:dyDescent="0.2">
      <c r="C9" s="22"/>
      <c r="D9" s="27"/>
      <c r="E9" s="8"/>
      <c r="F9" s="152"/>
      <c r="H9" s="27"/>
      <c r="I9" s="9"/>
      <c r="J9" s="7"/>
    </row>
    <row r="10" spans="2:22" ht="17" thickBot="1" x14ac:dyDescent="0.25">
      <c r="B10" s="155" t="s">
        <v>164</v>
      </c>
      <c r="C10" s="30" t="s">
        <v>165</v>
      </c>
      <c r="D10" s="156"/>
    </row>
    <row r="11" spans="2:22" s="38" customFormat="1" ht="51.75" customHeight="1" thickTop="1" x14ac:dyDescent="0.2">
      <c r="B11" s="157" t="s">
        <v>166</v>
      </c>
      <c r="C11" s="31" t="s">
        <v>50</v>
      </c>
      <c r="D11" s="32" t="s">
        <v>1</v>
      </c>
      <c r="E11" s="32" t="s">
        <v>51</v>
      </c>
      <c r="F11" s="33" t="s">
        <v>52</v>
      </c>
      <c r="G11" s="33" t="s">
        <v>53</v>
      </c>
      <c r="H11" s="33" t="s">
        <v>54</v>
      </c>
      <c r="I11" s="33" t="s">
        <v>55</v>
      </c>
      <c r="J11" s="34" t="s">
        <v>4</v>
      </c>
      <c r="K11" s="34" t="s">
        <v>56</v>
      </c>
      <c r="L11" s="33" t="s">
        <v>57</v>
      </c>
      <c r="M11" s="33" t="s">
        <v>58</v>
      </c>
      <c r="N11" s="35" t="s">
        <v>59</v>
      </c>
      <c r="O11" s="33" t="s">
        <v>60</v>
      </c>
      <c r="P11" s="33" t="s">
        <v>61</v>
      </c>
      <c r="Q11" s="33" t="s">
        <v>62</v>
      </c>
      <c r="R11" s="36" t="s">
        <v>347</v>
      </c>
      <c r="S11" s="33" t="s">
        <v>63</v>
      </c>
      <c r="T11" s="33" t="s">
        <v>64</v>
      </c>
      <c r="U11" s="33" t="s">
        <v>65</v>
      </c>
      <c r="V11" s="37" t="s">
        <v>66</v>
      </c>
    </row>
    <row r="12" spans="2:22" s="47" customFormat="1" ht="32" x14ac:dyDescent="0.2">
      <c r="B12" s="158" t="s">
        <v>167</v>
      </c>
      <c r="C12" s="39"/>
      <c r="D12" s="40"/>
      <c r="E12" s="40"/>
      <c r="F12" s="41" t="s">
        <v>67</v>
      </c>
      <c r="G12" s="41" t="s">
        <v>68</v>
      </c>
      <c r="H12" s="41" t="s">
        <v>69</v>
      </c>
      <c r="I12" s="41" t="s">
        <v>69</v>
      </c>
      <c r="J12" s="42"/>
      <c r="K12" s="42"/>
      <c r="L12" s="41" t="s">
        <v>70</v>
      </c>
      <c r="M12" s="41"/>
      <c r="N12" s="43"/>
      <c r="O12" s="43"/>
      <c r="P12" s="44"/>
      <c r="Q12" s="44"/>
      <c r="R12" s="45"/>
      <c r="S12" s="44"/>
      <c r="T12" s="44" t="s">
        <v>71</v>
      </c>
      <c r="U12" s="44" t="s">
        <v>71</v>
      </c>
      <c r="V12" s="46"/>
    </row>
    <row r="13" spans="2:22" s="47" customFormat="1" ht="107.25" customHeight="1" x14ac:dyDescent="0.2">
      <c r="B13" s="159" t="s">
        <v>168</v>
      </c>
      <c r="C13" s="160">
        <v>1</v>
      </c>
      <c r="D13" s="49" t="s">
        <v>86</v>
      </c>
      <c r="E13" s="49" t="s">
        <v>169</v>
      </c>
      <c r="F13" s="48">
        <v>200</v>
      </c>
      <c r="G13" s="50">
        <v>260</v>
      </c>
      <c r="H13" s="50">
        <v>12.5</v>
      </c>
      <c r="I13" s="50">
        <v>5</v>
      </c>
      <c r="J13" s="51" t="s">
        <v>170</v>
      </c>
      <c r="K13" s="161" t="s">
        <v>80</v>
      </c>
      <c r="L13" s="254">
        <v>230</v>
      </c>
      <c r="M13" s="50">
        <v>3</v>
      </c>
      <c r="N13" s="49" t="s">
        <v>171</v>
      </c>
      <c r="O13" s="52">
        <v>4</v>
      </c>
      <c r="P13" s="52">
        <v>5</v>
      </c>
      <c r="Q13" s="52">
        <v>5</v>
      </c>
      <c r="R13" s="53">
        <f>IF($U13&gt;0,$Q13-1,$Q13)</f>
        <v>4</v>
      </c>
      <c r="S13" s="52">
        <v>2</v>
      </c>
      <c r="T13" s="52">
        <v>9.3000000000000007</v>
      </c>
      <c r="U13" s="52">
        <v>2</v>
      </c>
    </row>
    <row r="14" spans="2:22" s="47" customFormat="1" ht="72" customHeight="1" x14ac:dyDescent="0.2">
      <c r="B14" s="159" t="s">
        <v>168</v>
      </c>
      <c r="C14" s="162">
        <v>2</v>
      </c>
      <c r="D14" s="55" t="s">
        <v>172</v>
      </c>
      <c r="E14" s="55" t="s">
        <v>173</v>
      </c>
      <c r="F14" s="54">
        <v>205</v>
      </c>
      <c r="G14" s="54">
        <v>305</v>
      </c>
      <c r="H14" s="54">
        <v>12</v>
      </c>
      <c r="I14" s="54">
        <v>3.2</v>
      </c>
      <c r="J14" s="56" t="s">
        <v>170</v>
      </c>
      <c r="K14" s="56" t="s">
        <v>80</v>
      </c>
      <c r="L14" s="187">
        <v>190</v>
      </c>
      <c r="M14" s="54">
        <v>3</v>
      </c>
      <c r="N14" s="55" t="s">
        <v>174</v>
      </c>
      <c r="O14" s="57">
        <v>3</v>
      </c>
      <c r="P14" s="57">
        <v>4</v>
      </c>
      <c r="Q14" s="57">
        <v>4</v>
      </c>
      <c r="R14" s="58">
        <f>IF($U14&gt;0,$Q14-1,$Q14)</f>
        <v>3</v>
      </c>
      <c r="S14" s="57">
        <v>2</v>
      </c>
      <c r="T14" s="57">
        <v>4.5999999999999996</v>
      </c>
      <c r="U14" s="57">
        <v>2</v>
      </c>
    </row>
    <row r="15" spans="2:22" s="47" customFormat="1" ht="67.5" customHeight="1" x14ac:dyDescent="0.2">
      <c r="B15" s="159" t="s">
        <v>168</v>
      </c>
      <c r="C15" s="160">
        <v>3</v>
      </c>
      <c r="D15" s="49" t="s">
        <v>105</v>
      </c>
      <c r="E15" s="49" t="s">
        <v>147</v>
      </c>
      <c r="F15" s="48">
        <v>305</v>
      </c>
      <c r="G15" s="48">
        <v>50</v>
      </c>
      <c r="H15" s="48">
        <v>15</v>
      </c>
      <c r="I15" s="48">
        <v>6</v>
      </c>
      <c r="J15" s="51" t="s">
        <v>170</v>
      </c>
      <c r="K15" s="51"/>
      <c r="L15" s="195">
        <v>0</v>
      </c>
      <c r="M15" s="50">
        <v>0</v>
      </c>
      <c r="N15" s="49" t="s">
        <v>175</v>
      </c>
      <c r="O15" s="52">
        <v>3</v>
      </c>
      <c r="P15" s="52">
        <v>4</v>
      </c>
      <c r="Q15" s="52">
        <v>3</v>
      </c>
      <c r="R15" s="53">
        <f t="shared" ref="R15:R18" si="0">IF($U15&gt;0,$Q15-1,$Q15)</f>
        <v>2</v>
      </c>
      <c r="S15" s="52">
        <v>2</v>
      </c>
      <c r="T15" s="52">
        <v>5.35</v>
      </c>
      <c r="U15" s="52">
        <v>2</v>
      </c>
    </row>
    <row r="16" spans="2:22" s="47" customFormat="1" ht="93.75" customHeight="1" x14ac:dyDescent="0.2">
      <c r="B16" s="159" t="s">
        <v>168</v>
      </c>
      <c r="C16" s="162">
        <v>4</v>
      </c>
      <c r="D16" s="55" t="s">
        <v>86</v>
      </c>
      <c r="E16" s="55" t="s">
        <v>169</v>
      </c>
      <c r="F16" s="54">
        <v>200</v>
      </c>
      <c r="G16" s="163">
        <v>260</v>
      </c>
      <c r="H16" s="54">
        <v>12.5</v>
      </c>
      <c r="I16" s="54">
        <v>5</v>
      </c>
      <c r="J16" s="56" t="s">
        <v>170</v>
      </c>
      <c r="K16" s="56" t="s">
        <v>80</v>
      </c>
      <c r="L16" s="187">
        <v>230</v>
      </c>
      <c r="M16" s="54">
        <v>3</v>
      </c>
      <c r="N16" s="55" t="s">
        <v>176</v>
      </c>
      <c r="O16" s="57">
        <v>4</v>
      </c>
      <c r="P16" s="57">
        <v>5</v>
      </c>
      <c r="Q16" s="57">
        <v>5</v>
      </c>
      <c r="R16" s="58">
        <f t="shared" si="0"/>
        <v>4</v>
      </c>
      <c r="S16" s="57">
        <v>2</v>
      </c>
      <c r="T16" s="57">
        <v>9.3000000000000007</v>
      </c>
      <c r="U16" s="57">
        <v>2</v>
      </c>
    </row>
    <row r="17" spans="2:22" s="47" customFormat="1" ht="67.5" customHeight="1" x14ac:dyDescent="0.2">
      <c r="B17" s="159" t="s">
        <v>168</v>
      </c>
      <c r="C17" s="160">
        <v>5</v>
      </c>
      <c r="D17" s="49" t="s">
        <v>172</v>
      </c>
      <c r="E17" s="49" t="s">
        <v>173</v>
      </c>
      <c r="F17" s="48">
        <v>205</v>
      </c>
      <c r="G17" s="48">
        <v>305</v>
      </c>
      <c r="H17" s="48">
        <v>12</v>
      </c>
      <c r="I17" s="48">
        <v>3.2</v>
      </c>
      <c r="J17" s="51" t="s">
        <v>170</v>
      </c>
      <c r="K17" s="51" t="s">
        <v>80</v>
      </c>
      <c r="L17" s="254">
        <v>190</v>
      </c>
      <c r="M17" s="48">
        <v>3</v>
      </c>
      <c r="N17" s="49" t="s">
        <v>177</v>
      </c>
      <c r="O17" s="52">
        <v>3</v>
      </c>
      <c r="P17" s="52">
        <v>4</v>
      </c>
      <c r="Q17" s="52">
        <v>4</v>
      </c>
      <c r="R17" s="53">
        <f t="shared" si="0"/>
        <v>3</v>
      </c>
      <c r="S17" s="52">
        <v>2</v>
      </c>
      <c r="T17" s="52">
        <v>4.5999999999999996</v>
      </c>
      <c r="U17" s="52">
        <v>2</v>
      </c>
    </row>
    <row r="18" spans="2:22" s="66" customFormat="1" ht="76" thickBot="1" x14ac:dyDescent="0.25">
      <c r="B18" s="159" t="s">
        <v>168</v>
      </c>
      <c r="C18" s="164">
        <v>6</v>
      </c>
      <c r="D18" s="60" t="s">
        <v>105</v>
      </c>
      <c r="E18" s="61" t="s">
        <v>147</v>
      </c>
      <c r="F18" s="62">
        <v>300</v>
      </c>
      <c r="G18" s="62">
        <v>50</v>
      </c>
      <c r="H18" s="62">
        <v>15</v>
      </c>
      <c r="I18" s="62">
        <v>6</v>
      </c>
      <c r="J18" s="63" t="s">
        <v>170</v>
      </c>
      <c r="K18" s="165"/>
      <c r="L18" s="166">
        <v>0</v>
      </c>
      <c r="M18" s="166">
        <v>0</v>
      </c>
      <c r="N18" s="60" t="s">
        <v>178</v>
      </c>
      <c r="O18" s="64">
        <v>3</v>
      </c>
      <c r="P18" s="64">
        <v>4</v>
      </c>
      <c r="Q18" s="64">
        <v>3</v>
      </c>
      <c r="R18" s="262">
        <f t="shared" si="0"/>
        <v>2</v>
      </c>
      <c r="S18" s="64">
        <v>2</v>
      </c>
      <c r="T18" s="64">
        <v>5.35</v>
      </c>
      <c r="U18" s="64">
        <v>2</v>
      </c>
    </row>
    <row r="19" spans="2:22" ht="16" thickTop="1" x14ac:dyDescent="0.2"/>
    <row r="20" spans="2:22" ht="17" thickBot="1" x14ac:dyDescent="0.25">
      <c r="B20" s="155" t="s">
        <v>179</v>
      </c>
      <c r="C20" s="30" t="s">
        <v>180</v>
      </c>
      <c r="D20" s="156"/>
    </row>
    <row r="21" spans="2:22" s="38" customFormat="1" ht="46" thickTop="1" x14ac:dyDescent="0.2">
      <c r="B21" s="281" t="s">
        <v>181</v>
      </c>
      <c r="C21" s="31" t="s">
        <v>50</v>
      </c>
      <c r="D21" s="32" t="s">
        <v>1</v>
      </c>
      <c r="E21" s="32" t="s">
        <v>51</v>
      </c>
      <c r="F21" s="33" t="s">
        <v>52</v>
      </c>
      <c r="G21" s="33" t="s">
        <v>53</v>
      </c>
      <c r="H21" s="33" t="s">
        <v>54</v>
      </c>
      <c r="I21" s="33" t="s">
        <v>55</v>
      </c>
      <c r="J21" s="34" t="s">
        <v>4</v>
      </c>
      <c r="K21" s="34" t="s">
        <v>56</v>
      </c>
      <c r="L21" s="33" t="s">
        <v>57</v>
      </c>
      <c r="M21" s="33" t="s">
        <v>58</v>
      </c>
      <c r="N21" s="35" t="s">
        <v>59</v>
      </c>
      <c r="O21" s="33" t="s">
        <v>60</v>
      </c>
      <c r="P21" s="33" t="s">
        <v>61</v>
      </c>
      <c r="Q21" s="33" t="s">
        <v>62</v>
      </c>
      <c r="R21" s="36" t="s">
        <v>347</v>
      </c>
      <c r="S21" s="33" t="s">
        <v>63</v>
      </c>
      <c r="T21" s="33" t="s">
        <v>64</v>
      </c>
      <c r="U21" s="33" t="s">
        <v>65</v>
      </c>
      <c r="V21" s="37" t="s">
        <v>66</v>
      </c>
    </row>
    <row r="22" spans="2:22" s="47" customFormat="1" ht="32" x14ac:dyDescent="0.2">
      <c r="B22" s="282"/>
      <c r="C22" s="39"/>
      <c r="D22" s="40"/>
      <c r="E22" s="40"/>
      <c r="F22" s="41" t="s">
        <v>67</v>
      </c>
      <c r="G22" s="41" t="s">
        <v>68</v>
      </c>
      <c r="H22" s="41" t="s">
        <v>69</v>
      </c>
      <c r="I22" s="41" t="s">
        <v>69</v>
      </c>
      <c r="J22" s="42"/>
      <c r="K22" s="42"/>
      <c r="L22" s="41" t="s">
        <v>70</v>
      </c>
      <c r="M22" s="41"/>
      <c r="N22" s="43"/>
      <c r="O22" s="43"/>
      <c r="P22" s="44"/>
      <c r="Q22" s="44"/>
      <c r="R22" s="45"/>
      <c r="S22" s="44"/>
      <c r="T22" s="44" t="s">
        <v>71</v>
      </c>
      <c r="U22" s="44" t="s">
        <v>71</v>
      </c>
      <c r="V22" s="46"/>
    </row>
    <row r="23" spans="2:22" s="47" customFormat="1" ht="111" customHeight="1" x14ac:dyDescent="0.2">
      <c r="B23" s="282"/>
      <c r="C23" s="48">
        <v>1</v>
      </c>
      <c r="D23" s="49" t="s">
        <v>86</v>
      </c>
      <c r="E23" s="49" t="s">
        <v>169</v>
      </c>
      <c r="F23" s="48">
        <v>200</v>
      </c>
      <c r="G23" s="50">
        <v>260</v>
      </c>
      <c r="H23" s="50">
        <v>12.5</v>
      </c>
      <c r="I23" s="50">
        <v>5</v>
      </c>
      <c r="J23" s="51" t="s">
        <v>170</v>
      </c>
      <c r="K23" s="161" t="s">
        <v>80</v>
      </c>
      <c r="L23" s="254">
        <v>230</v>
      </c>
      <c r="M23" s="50">
        <v>3</v>
      </c>
      <c r="N23" s="49" t="s">
        <v>171</v>
      </c>
      <c r="O23" s="52">
        <v>4</v>
      </c>
      <c r="P23" s="52">
        <v>5</v>
      </c>
      <c r="Q23" s="52">
        <v>5</v>
      </c>
      <c r="R23" s="53">
        <f>IF($U23&gt;0,$Q23-1,$Q23)</f>
        <v>4</v>
      </c>
      <c r="S23" s="52">
        <v>2</v>
      </c>
      <c r="T23" s="52">
        <v>9.3000000000000007</v>
      </c>
      <c r="U23" s="52">
        <v>2</v>
      </c>
    </row>
    <row r="24" spans="2:22" s="47" customFormat="1" ht="69.75" customHeight="1" x14ac:dyDescent="0.2">
      <c r="B24" s="282"/>
      <c r="C24" s="54">
        <v>2</v>
      </c>
      <c r="D24" s="55" t="s">
        <v>172</v>
      </c>
      <c r="E24" s="55" t="s">
        <v>173</v>
      </c>
      <c r="F24" s="54">
        <v>205</v>
      </c>
      <c r="G24" s="54">
        <v>305</v>
      </c>
      <c r="H24" s="54">
        <v>12</v>
      </c>
      <c r="I24" s="54">
        <v>3.2</v>
      </c>
      <c r="J24" s="56" t="s">
        <v>170</v>
      </c>
      <c r="K24" s="56" t="s">
        <v>80</v>
      </c>
      <c r="L24" s="187">
        <v>190</v>
      </c>
      <c r="M24" s="54">
        <v>3</v>
      </c>
      <c r="N24" s="55" t="s">
        <v>174</v>
      </c>
      <c r="O24" s="57">
        <v>3</v>
      </c>
      <c r="P24" s="57">
        <v>4</v>
      </c>
      <c r="Q24" s="57">
        <v>4</v>
      </c>
      <c r="R24" s="58">
        <f>IF($U24&gt;0,$Q24-1,$Q24)</f>
        <v>3</v>
      </c>
      <c r="S24" s="57">
        <v>2</v>
      </c>
      <c r="T24" s="57">
        <v>4.5999999999999996</v>
      </c>
      <c r="U24" s="57">
        <v>2</v>
      </c>
    </row>
    <row r="25" spans="2:22" s="47" customFormat="1" ht="74.75" customHeight="1" x14ac:dyDescent="0.2">
      <c r="B25" s="282"/>
      <c r="C25" s="48">
        <v>3</v>
      </c>
      <c r="D25" s="49" t="s">
        <v>115</v>
      </c>
      <c r="E25" s="49" t="s">
        <v>116</v>
      </c>
      <c r="F25" s="48">
        <v>300</v>
      </c>
      <c r="G25" s="48">
        <v>70</v>
      </c>
      <c r="H25" s="48">
        <v>15</v>
      </c>
      <c r="I25" s="48">
        <v>5</v>
      </c>
      <c r="J25" s="51" t="s">
        <v>170</v>
      </c>
      <c r="K25" s="167" t="s">
        <v>74</v>
      </c>
      <c r="L25" s="195">
        <v>0</v>
      </c>
      <c r="M25" s="50">
        <v>0</v>
      </c>
      <c r="N25" s="49" t="s">
        <v>182</v>
      </c>
      <c r="O25" s="52">
        <v>3</v>
      </c>
      <c r="P25" s="52">
        <v>4</v>
      </c>
      <c r="Q25" s="52">
        <v>3</v>
      </c>
      <c r="R25" s="53">
        <f t="shared" ref="R25:R28" si="1">IF($U25&gt;0,$Q25-1,$Q25)</f>
        <v>2</v>
      </c>
      <c r="S25" s="52">
        <v>2</v>
      </c>
      <c r="T25" s="52">
        <v>6.5</v>
      </c>
      <c r="U25" s="52">
        <v>2</v>
      </c>
    </row>
    <row r="26" spans="2:22" s="47" customFormat="1" ht="93.75" customHeight="1" x14ac:dyDescent="0.2">
      <c r="B26" s="282"/>
      <c r="C26" s="54">
        <v>4</v>
      </c>
      <c r="D26" s="55" t="s">
        <v>86</v>
      </c>
      <c r="E26" s="55" t="s">
        <v>169</v>
      </c>
      <c r="F26" s="54">
        <v>200</v>
      </c>
      <c r="G26" s="163">
        <v>260</v>
      </c>
      <c r="H26" s="54">
        <v>12.5</v>
      </c>
      <c r="I26" s="54">
        <v>5</v>
      </c>
      <c r="J26" s="56" t="s">
        <v>170</v>
      </c>
      <c r="K26" s="56" t="s">
        <v>80</v>
      </c>
      <c r="L26" s="187">
        <v>230</v>
      </c>
      <c r="M26" s="54">
        <v>3</v>
      </c>
      <c r="N26" s="55" t="s">
        <v>176</v>
      </c>
      <c r="O26" s="57">
        <v>4</v>
      </c>
      <c r="P26" s="57">
        <v>5</v>
      </c>
      <c r="Q26" s="57">
        <v>5</v>
      </c>
      <c r="R26" s="58">
        <f t="shared" si="1"/>
        <v>4</v>
      </c>
      <c r="S26" s="57">
        <v>2</v>
      </c>
      <c r="T26" s="57">
        <v>9.3000000000000007</v>
      </c>
      <c r="U26" s="57">
        <v>2</v>
      </c>
    </row>
    <row r="27" spans="2:22" s="47" customFormat="1" ht="68.25" customHeight="1" x14ac:dyDescent="0.2">
      <c r="B27" s="282"/>
      <c r="C27" s="48">
        <v>5</v>
      </c>
      <c r="D27" s="49" t="s">
        <v>172</v>
      </c>
      <c r="E27" s="49" t="s">
        <v>173</v>
      </c>
      <c r="F27" s="48">
        <v>205</v>
      </c>
      <c r="G27" s="48">
        <v>305</v>
      </c>
      <c r="H27" s="48">
        <v>12</v>
      </c>
      <c r="I27" s="48">
        <v>3.2</v>
      </c>
      <c r="J27" s="51" t="s">
        <v>170</v>
      </c>
      <c r="K27" s="51" t="s">
        <v>80</v>
      </c>
      <c r="L27" s="254">
        <v>190</v>
      </c>
      <c r="M27" s="48">
        <v>3</v>
      </c>
      <c r="N27" s="49" t="s">
        <v>177</v>
      </c>
      <c r="O27" s="52">
        <v>3</v>
      </c>
      <c r="P27" s="52">
        <v>4</v>
      </c>
      <c r="Q27" s="52">
        <v>4</v>
      </c>
      <c r="R27" s="53">
        <f t="shared" si="1"/>
        <v>3</v>
      </c>
      <c r="S27" s="52">
        <v>2</v>
      </c>
      <c r="T27" s="52">
        <v>4.5999999999999996</v>
      </c>
      <c r="U27" s="52">
        <v>2</v>
      </c>
    </row>
    <row r="28" spans="2:22" s="66" customFormat="1" ht="75.5" customHeight="1" thickBot="1" x14ac:dyDescent="0.25">
      <c r="B28" s="283"/>
      <c r="C28" s="59">
        <v>6</v>
      </c>
      <c r="D28" s="168" t="s">
        <v>115</v>
      </c>
      <c r="E28" s="168" t="s">
        <v>116</v>
      </c>
      <c r="F28" s="169">
        <v>300</v>
      </c>
      <c r="G28" s="169">
        <v>70</v>
      </c>
      <c r="H28" s="169">
        <v>15</v>
      </c>
      <c r="I28" s="169">
        <v>5</v>
      </c>
      <c r="J28" s="170" t="s">
        <v>170</v>
      </c>
      <c r="K28" s="171" t="s">
        <v>74</v>
      </c>
      <c r="L28" s="166">
        <v>0</v>
      </c>
      <c r="M28" s="166">
        <v>0</v>
      </c>
      <c r="N28" s="168" t="s">
        <v>182</v>
      </c>
      <c r="O28" s="64">
        <v>3</v>
      </c>
      <c r="P28" s="64">
        <v>4</v>
      </c>
      <c r="Q28" s="64">
        <v>3</v>
      </c>
      <c r="R28" s="262">
        <f t="shared" si="1"/>
        <v>2</v>
      </c>
      <c r="S28" s="64">
        <v>2</v>
      </c>
      <c r="T28" s="64">
        <v>6.5</v>
      </c>
      <c r="U28" s="64">
        <v>2</v>
      </c>
    </row>
    <row r="29" spans="2:22" ht="16" thickTop="1" x14ac:dyDescent="0.2"/>
    <row r="30" spans="2:22" ht="16" thickBot="1" x14ac:dyDescent="0.25">
      <c r="B30" s="172" t="s">
        <v>183</v>
      </c>
      <c r="C30" s="100" t="s">
        <v>184</v>
      </c>
    </row>
    <row r="31" spans="2:22" s="38" customFormat="1" ht="46" thickTop="1" x14ac:dyDescent="0.2">
      <c r="B31" s="269" t="s">
        <v>185</v>
      </c>
      <c r="C31" s="69" t="s">
        <v>50</v>
      </c>
      <c r="D31" s="70" t="s">
        <v>1</v>
      </c>
      <c r="E31" s="70" t="s">
        <v>51</v>
      </c>
      <c r="F31" s="71" t="s">
        <v>52</v>
      </c>
      <c r="G31" s="71" t="s">
        <v>53</v>
      </c>
      <c r="H31" s="71" t="s">
        <v>54</v>
      </c>
      <c r="I31" s="71" t="s">
        <v>55</v>
      </c>
      <c r="J31" s="72" t="s">
        <v>4</v>
      </c>
      <c r="K31" s="72" t="s">
        <v>56</v>
      </c>
      <c r="L31" s="71" t="s">
        <v>57</v>
      </c>
      <c r="M31" s="71" t="s">
        <v>58</v>
      </c>
      <c r="N31" s="73" t="s">
        <v>99</v>
      </c>
      <c r="O31" s="71" t="s">
        <v>60</v>
      </c>
      <c r="P31" s="71" t="s">
        <v>61</v>
      </c>
      <c r="Q31" s="71" t="s">
        <v>62</v>
      </c>
      <c r="R31" s="74" t="s">
        <v>347</v>
      </c>
      <c r="S31" s="71" t="s">
        <v>63</v>
      </c>
      <c r="T31" s="75" t="s">
        <v>64</v>
      </c>
      <c r="U31" s="75" t="s">
        <v>65</v>
      </c>
      <c r="V31" s="37" t="s">
        <v>66</v>
      </c>
    </row>
    <row r="32" spans="2:22" s="47" customFormat="1" ht="32" x14ac:dyDescent="0.2">
      <c r="B32" s="270"/>
      <c r="C32" s="76"/>
      <c r="D32" s="77"/>
      <c r="E32" s="77"/>
      <c r="F32" s="78" t="s">
        <v>67</v>
      </c>
      <c r="G32" s="78" t="s">
        <v>68</v>
      </c>
      <c r="H32" s="78" t="s">
        <v>69</v>
      </c>
      <c r="I32" s="78" t="s">
        <v>69</v>
      </c>
      <c r="J32" s="79"/>
      <c r="K32" s="79"/>
      <c r="L32" s="78" t="s">
        <v>70</v>
      </c>
      <c r="M32" s="78"/>
      <c r="N32" s="80"/>
      <c r="O32" s="80"/>
      <c r="P32" s="80"/>
      <c r="Q32" s="55"/>
      <c r="R32" s="81"/>
      <c r="S32" s="55"/>
      <c r="T32" s="82" t="s">
        <v>71</v>
      </c>
      <c r="U32" s="82" t="s">
        <v>71</v>
      </c>
      <c r="V32" s="46"/>
    </row>
    <row r="33" spans="2:22" s="47" customFormat="1" ht="108" customHeight="1" x14ac:dyDescent="0.2">
      <c r="B33" s="270"/>
      <c r="C33" s="83">
        <v>1</v>
      </c>
      <c r="D33" s="84" t="s">
        <v>86</v>
      </c>
      <c r="E33" s="84" t="s">
        <v>186</v>
      </c>
      <c r="F33" s="83">
        <v>200</v>
      </c>
      <c r="G33" s="85">
        <v>260</v>
      </c>
      <c r="H33" s="85">
        <v>12.5</v>
      </c>
      <c r="I33" s="85">
        <v>5</v>
      </c>
      <c r="J33" s="86" t="s">
        <v>187</v>
      </c>
      <c r="K33" s="87" t="s">
        <v>80</v>
      </c>
      <c r="L33" s="173">
        <v>230</v>
      </c>
      <c r="M33" s="85">
        <v>3</v>
      </c>
      <c r="N33" s="84" t="s">
        <v>188</v>
      </c>
      <c r="O33" s="88">
        <v>5</v>
      </c>
      <c r="P33" s="88">
        <v>6</v>
      </c>
      <c r="Q33" s="90">
        <v>4</v>
      </c>
      <c r="R33" s="89">
        <f>IF($U33&gt;0,$Q33-1,$Q33)</f>
        <v>3</v>
      </c>
      <c r="S33" s="90">
        <v>2</v>
      </c>
      <c r="T33" s="88">
        <v>2.9</v>
      </c>
      <c r="U33" s="88">
        <v>4.3</v>
      </c>
    </row>
    <row r="34" spans="2:22" s="47" customFormat="1" ht="72.5" customHeight="1" x14ac:dyDescent="0.2">
      <c r="B34" s="270"/>
      <c r="C34" s="54">
        <v>2</v>
      </c>
      <c r="D34" s="55" t="s">
        <v>83</v>
      </c>
      <c r="E34" s="55" t="s">
        <v>103</v>
      </c>
      <c r="F34" s="54">
        <v>200</v>
      </c>
      <c r="G34" s="54">
        <v>350</v>
      </c>
      <c r="H34" s="54">
        <v>20</v>
      </c>
      <c r="I34" s="54">
        <v>3</v>
      </c>
      <c r="J34" s="56" t="s">
        <v>189</v>
      </c>
      <c r="K34" s="56" t="s">
        <v>80</v>
      </c>
      <c r="L34" s="187">
        <v>110</v>
      </c>
      <c r="M34" s="54">
        <v>1</v>
      </c>
      <c r="N34" s="55" t="s">
        <v>190</v>
      </c>
      <c r="O34" s="57">
        <v>5</v>
      </c>
      <c r="P34" s="57">
        <v>5</v>
      </c>
      <c r="Q34" s="57">
        <v>3</v>
      </c>
      <c r="R34" s="58">
        <f>IF($U34&gt;0,$Q34-1,$Q34)</f>
        <v>2</v>
      </c>
      <c r="S34" s="57">
        <v>4</v>
      </c>
      <c r="T34" s="57">
        <v>0.4</v>
      </c>
      <c r="U34" s="57">
        <v>8</v>
      </c>
    </row>
    <row r="35" spans="2:22" s="47" customFormat="1" ht="71.25" customHeight="1" x14ac:dyDescent="0.2">
      <c r="B35" s="270"/>
      <c r="C35" s="83">
        <v>3</v>
      </c>
      <c r="D35" s="84" t="s">
        <v>90</v>
      </c>
      <c r="E35" s="84" t="s">
        <v>73</v>
      </c>
      <c r="F35" s="83">
        <v>3.2</v>
      </c>
      <c r="G35" s="83">
        <v>40</v>
      </c>
      <c r="H35" s="83">
        <v>48</v>
      </c>
      <c r="I35" s="173">
        <v>2</v>
      </c>
      <c r="J35" s="86" t="s">
        <v>109</v>
      </c>
      <c r="K35" s="87" t="s">
        <v>80</v>
      </c>
      <c r="L35" s="173">
        <v>220</v>
      </c>
      <c r="M35" s="85">
        <v>3</v>
      </c>
      <c r="N35" s="84" t="s">
        <v>335</v>
      </c>
      <c r="O35" s="88">
        <v>4</v>
      </c>
      <c r="P35" s="88">
        <v>4</v>
      </c>
      <c r="Q35" s="88">
        <v>5</v>
      </c>
      <c r="R35" s="91">
        <f t="shared" ref="R35:R36" si="2">IF($U35&gt;0,$Q35-1,$Q35)</f>
        <v>5</v>
      </c>
      <c r="S35" s="88">
        <v>0</v>
      </c>
      <c r="T35" s="88">
        <v>7.7</v>
      </c>
      <c r="U35" s="88">
        <v>0</v>
      </c>
    </row>
    <row r="36" spans="2:22" s="47" customFormat="1" ht="123.75" customHeight="1" x14ac:dyDescent="0.2">
      <c r="B36" s="270"/>
      <c r="C36" s="54">
        <v>4</v>
      </c>
      <c r="D36" s="55" t="s">
        <v>86</v>
      </c>
      <c r="E36" s="55" t="s">
        <v>186</v>
      </c>
      <c r="F36" s="54">
        <v>200</v>
      </c>
      <c r="G36" s="163">
        <v>260</v>
      </c>
      <c r="H36" s="54">
        <v>12.5</v>
      </c>
      <c r="I36" s="54">
        <v>5</v>
      </c>
      <c r="J36" s="56" t="s">
        <v>170</v>
      </c>
      <c r="K36" s="56" t="s">
        <v>80</v>
      </c>
      <c r="L36" s="187">
        <v>230</v>
      </c>
      <c r="M36" s="54">
        <v>3</v>
      </c>
      <c r="N36" s="55" t="s">
        <v>191</v>
      </c>
      <c r="O36" s="57">
        <v>5</v>
      </c>
      <c r="P36" s="57">
        <v>6</v>
      </c>
      <c r="Q36" s="57">
        <v>4</v>
      </c>
      <c r="R36" s="58">
        <f t="shared" si="2"/>
        <v>3</v>
      </c>
      <c r="S36" s="57">
        <v>2</v>
      </c>
      <c r="T36" s="57">
        <v>2.9</v>
      </c>
      <c r="U36" s="57">
        <v>4.3</v>
      </c>
    </row>
    <row r="37" spans="2:22" s="145" customFormat="1" ht="71" customHeight="1" x14ac:dyDescent="0.2">
      <c r="B37" s="270"/>
      <c r="C37" s="173">
        <v>5</v>
      </c>
      <c r="D37" s="174" t="s">
        <v>83</v>
      </c>
      <c r="E37" s="174" t="s">
        <v>103</v>
      </c>
      <c r="F37" s="243">
        <v>200</v>
      </c>
      <c r="G37" s="243">
        <v>350</v>
      </c>
      <c r="H37" s="175">
        <v>20</v>
      </c>
      <c r="I37" s="175">
        <v>3</v>
      </c>
      <c r="J37" s="176" t="s">
        <v>189</v>
      </c>
      <c r="K37" s="176" t="s">
        <v>80</v>
      </c>
      <c r="L37" s="173">
        <v>110</v>
      </c>
      <c r="M37" s="175">
        <v>1</v>
      </c>
      <c r="N37" s="174" t="s">
        <v>190</v>
      </c>
      <c r="O37" s="177">
        <v>5</v>
      </c>
      <c r="P37" s="177">
        <v>5</v>
      </c>
      <c r="Q37" s="177">
        <v>3</v>
      </c>
      <c r="R37" s="265">
        <f>IF($U37&gt;0,$Q37-1,$Q37)</f>
        <v>2</v>
      </c>
      <c r="S37" s="177">
        <v>4</v>
      </c>
      <c r="T37" s="177">
        <v>0.4</v>
      </c>
      <c r="U37" s="177">
        <v>8</v>
      </c>
    </row>
    <row r="38" spans="2:22" s="145" customFormat="1" ht="76" thickBot="1" x14ac:dyDescent="0.25">
      <c r="B38" s="271"/>
      <c r="C38" s="93">
        <v>6</v>
      </c>
      <c r="D38" s="178" t="s">
        <v>192</v>
      </c>
      <c r="E38" s="178" t="s">
        <v>73</v>
      </c>
      <c r="F38" s="179">
        <f>F35</f>
        <v>3.2</v>
      </c>
      <c r="G38" s="179">
        <f>G35</f>
        <v>40</v>
      </c>
      <c r="H38" s="179">
        <v>48</v>
      </c>
      <c r="I38" s="179">
        <f t="shared" ref="I38:S38" si="3">I35</f>
        <v>2</v>
      </c>
      <c r="J38" s="180" t="str">
        <f t="shared" si="3"/>
        <v>direct drill</v>
      </c>
      <c r="K38" s="181" t="str">
        <f t="shared" si="3"/>
        <v>ammonium nitrate 35%N</v>
      </c>
      <c r="L38" s="96">
        <f t="shared" si="3"/>
        <v>220</v>
      </c>
      <c r="M38" s="179">
        <f t="shared" si="3"/>
        <v>3</v>
      </c>
      <c r="N38" s="181" t="str">
        <f t="shared" si="3"/>
        <v>1. Pre-em Springbok (200 g/l metazachlor, 200 g/l dimethenamid-p) 2.5 l/ha
2. Centurion Max (120g/l clethodim) 1 l/ha
3. Kerb Flo 500 (500 g/l propyzamide) 1.7 l/ha
4. Crawler (600 g/kg carbetamide) 2.5 kg/ha</v>
      </c>
      <c r="O38" s="182">
        <f t="shared" si="3"/>
        <v>4</v>
      </c>
      <c r="P38" s="182">
        <f t="shared" si="3"/>
        <v>4</v>
      </c>
      <c r="Q38" s="182">
        <f t="shared" si="3"/>
        <v>5</v>
      </c>
      <c r="R38" s="263">
        <f>IF($U38&gt;0,$Q38-1,$Q38)</f>
        <v>5</v>
      </c>
      <c r="S38" s="182">
        <f t="shared" si="3"/>
        <v>0</v>
      </c>
      <c r="T38" s="183">
        <v>7.7</v>
      </c>
      <c r="U38" s="183">
        <v>0</v>
      </c>
    </row>
    <row r="39" spans="2:22" ht="16" thickTop="1" x14ac:dyDescent="0.2"/>
    <row r="40" spans="2:22" ht="17" thickBot="1" x14ac:dyDescent="0.25">
      <c r="B40" s="101" t="s">
        <v>193</v>
      </c>
      <c r="C40" s="102" t="s">
        <v>122</v>
      </c>
    </row>
    <row r="41" spans="2:22" s="38" customFormat="1" ht="46" thickTop="1" x14ac:dyDescent="0.2">
      <c r="B41" s="272" t="s">
        <v>194</v>
      </c>
      <c r="C41" s="104" t="s">
        <v>50</v>
      </c>
      <c r="D41" s="105" t="s">
        <v>1</v>
      </c>
      <c r="E41" s="105" t="s">
        <v>51</v>
      </c>
      <c r="F41" s="106" t="s">
        <v>52</v>
      </c>
      <c r="G41" s="106" t="s">
        <v>53</v>
      </c>
      <c r="H41" s="106" t="s">
        <v>54</v>
      </c>
      <c r="I41" s="106" t="s">
        <v>55</v>
      </c>
      <c r="J41" s="107" t="s">
        <v>4</v>
      </c>
      <c r="K41" s="107" t="s">
        <v>56</v>
      </c>
      <c r="L41" s="106" t="s">
        <v>57</v>
      </c>
      <c r="M41" s="106" t="s">
        <v>58</v>
      </c>
      <c r="N41" s="108" t="s">
        <v>59</v>
      </c>
      <c r="O41" s="106" t="s">
        <v>60</v>
      </c>
      <c r="P41" s="106" t="s">
        <v>61</v>
      </c>
      <c r="Q41" s="106" t="s">
        <v>62</v>
      </c>
      <c r="R41" s="109" t="s">
        <v>347</v>
      </c>
      <c r="S41" s="106" t="s">
        <v>63</v>
      </c>
      <c r="T41" s="106" t="s">
        <v>64</v>
      </c>
      <c r="U41" s="106" t="s">
        <v>65</v>
      </c>
      <c r="V41" s="37" t="s">
        <v>66</v>
      </c>
    </row>
    <row r="42" spans="2:22" s="47" customFormat="1" ht="32" x14ac:dyDescent="0.2">
      <c r="B42" s="273"/>
      <c r="C42" s="110"/>
      <c r="D42" s="111"/>
      <c r="E42" s="111"/>
      <c r="F42" s="112" t="s">
        <v>67</v>
      </c>
      <c r="G42" s="112" t="s">
        <v>68</v>
      </c>
      <c r="H42" s="112" t="s">
        <v>69</v>
      </c>
      <c r="I42" s="112" t="s">
        <v>69</v>
      </c>
      <c r="J42" s="113"/>
      <c r="K42" s="113"/>
      <c r="L42" s="112" t="s">
        <v>70</v>
      </c>
      <c r="M42" s="112"/>
      <c r="N42" s="114"/>
      <c r="O42" s="115"/>
      <c r="P42" s="115"/>
      <c r="Q42" s="115"/>
      <c r="R42" s="116"/>
      <c r="S42" s="115"/>
      <c r="T42" s="115" t="s">
        <v>71</v>
      </c>
      <c r="U42" s="115" t="s">
        <v>71</v>
      </c>
      <c r="V42" s="46"/>
    </row>
    <row r="43" spans="2:22" s="47" customFormat="1" ht="91.5" customHeight="1" x14ac:dyDescent="0.2">
      <c r="B43" s="273"/>
      <c r="C43" s="117">
        <v>1</v>
      </c>
      <c r="D43" s="118" t="s">
        <v>86</v>
      </c>
      <c r="E43" s="118" t="s">
        <v>195</v>
      </c>
      <c r="F43" s="117">
        <v>200</v>
      </c>
      <c r="G43" s="124">
        <v>260</v>
      </c>
      <c r="H43" s="117">
        <v>12.5</v>
      </c>
      <c r="I43" s="184">
        <v>5</v>
      </c>
      <c r="J43" s="120" t="s">
        <v>196</v>
      </c>
      <c r="K43" s="120" t="s">
        <v>80</v>
      </c>
      <c r="L43" s="117">
        <v>240</v>
      </c>
      <c r="M43" s="117">
        <v>3</v>
      </c>
      <c r="N43" s="118" t="s">
        <v>197</v>
      </c>
      <c r="O43" s="125">
        <v>4</v>
      </c>
      <c r="P43" s="125">
        <v>5</v>
      </c>
      <c r="Q43" s="125">
        <v>4</v>
      </c>
      <c r="R43" s="123">
        <f>IF($U43&gt;0,$Q43-1,$Q43)</f>
        <v>3</v>
      </c>
      <c r="S43" s="125">
        <v>2</v>
      </c>
      <c r="T43" s="125">
        <v>5.6</v>
      </c>
      <c r="U43" s="125">
        <v>6.3</v>
      </c>
    </row>
    <row r="44" spans="2:22" s="47" customFormat="1" ht="93.75" customHeight="1" x14ac:dyDescent="0.2">
      <c r="B44" s="273"/>
      <c r="C44" s="54">
        <v>2</v>
      </c>
      <c r="D44" s="55" t="s">
        <v>105</v>
      </c>
      <c r="E44" s="55" t="s">
        <v>147</v>
      </c>
      <c r="F44" s="54">
        <v>305</v>
      </c>
      <c r="G44" s="54">
        <v>50</v>
      </c>
      <c r="H44" s="54">
        <v>15</v>
      </c>
      <c r="I44" s="54">
        <v>6</v>
      </c>
      <c r="J44" s="56" t="s">
        <v>198</v>
      </c>
      <c r="K44" s="185" t="s">
        <v>74</v>
      </c>
      <c r="L44" s="163">
        <v>0</v>
      </c>
      <c r="M44" s="163">
        <v>0</v>
      </c>
      <c r="N44" s="55" t="s">
        <v>199</v>
      </c>
      <c r="O44" s="57">
        <v>6</v>
      </c>
      <c r="P44" s="57">
        <v>6</v>
      </c>
      <c r="Q44" s="57">
        <v>4</v>
      </c>
      <c r="R44" s="58">
        <f>IF($U44&gt;0,$Q44-1,$Q44)</f>
        <v>3</v>
      </c>
      <c r="S44" s="57">
        <v>3</v>
      </c>
      <c r="T44" s="57">
        <v>5.5</v>
      </c>
      <c r="U44" s="57">
        <v>9.3000000000000007</v>
      </c>
    </row>
    <row r="45" spans="2:22" s="47" customFormat="1" ht="97.25" customHeight="1" x14ac:dyDescent="0.2">
      <c r="B45" s="273"/>
      <c r="C45" s="117">
        <v>3</v>
      </c>
      <c r="D45" s="118" t="s">
        <v>86</v>
      </c>
      <c r="E45" s="118" t="s">
        <v>195</v>
      </c>
      <c r="F45" s="117">
        <v>200</v>
      </c>
      <c r="G45" s="124">
        <v>260</v>
      </c>
      <c r="H45" s="117">
        <v>12.5</v>
      </c>
      <c r="I45" s="117">
        <v>5</v>
      </c>
      <c r="J45" s="120" t="s">
        <v>134</v>
      </c>
      <c r="K45" s="120" t="s">
        <v>80</v>
      </c>
      <c r="L45" s="117">
        <v>240</v>
      </c>
      <c r="M45" s="117">
        <v>3</v>
      </c>
      <c r="N45" s="118" t="s">
        <v>200</v>
      </c>
      <c r="O45" s="125">
        <v>4</v>
      </c>
      <c r="P45" s="125">
        <v>5</v>
      </c>
      <c r="Q45" s="125">
        <v>4</v>
      </c>
      <c r="R45" s="126">
        <f t="shared" ref="R45:R48" si="4">IF($U45&gt;0,$Q45-1,$Q45)</f>
        <v>3</v>
      </c>
      <c r="S45" s="125">
        <v>2</v>
      </c>
      <c r="T45" s="125">
        <v>5.6</v>
      </c>
      <c r="U45" s="125">
        <v>6.3</v>
      </c>
    </row>
    <row r="46" spans="2:22" s="47" customFormat="1" ht="121.5" customHeight="1" x14ac:dyDescent="0.2">
      <c r="B46" s="273"/>
      <c r="C46" s="54">
        <v>4</v>
      </c>
      <c r="D46" s="55" t="s">
        <v>172</v>
      </c>
      <c r="E46" s="55" t="s">
        <v>201</v>
      </c>
      <c r="F46" s="54">
        <v>216</v>
      </c>
      <c r="G46" s="54">
        <v>305</v>
      </c>
      <c r="H46" s="54">
        <v>12</v>
      </c>
      <c r="I46" s="54">
        <v>3.2</v>
      </c>
      <c r="J46" s="56" t="s">
        <v>202</v>
      </c>
      <c r="K46" s="56" t="s">
        <v>80</v>
      </c>
      <c r="L46" s="54">
        <v>200</v>
      </c>
      <c r="M46" s="54">
        <v>2</v>
      </c>
      <c r="N46" s="55" t="s">
        <v>203</v>
      </c>
      <c r="O46" s="57">
        <v>5</v>
      </c>
      <c r="P46" s="57">
        <v>6</v>
      </c>
      <c r="Q46" s="57">
        <v>5</v>
      </c>
      <c r="R46" s="58">
        <f t="shared" si="4"/>
        <v>4</v>
      </c>
      <c r="S46" s="57">
        <v>2</v>
      </c>
      <c r="T46" s="57">
        <v>8.6</v>
      </c>
      <c r="U46" s="57">
        <v>6.3</v>
      </c>
    </row>
    <row r="47" spans="2:22" s="47" customFormat="1" ht="66" customHeight="1" x14ac:dyDescent="0.2">
      <c r="B47" s="273"/>
      <c r="C47" s="117">
        <v>5</v>
      </c>
      <c r="D47" s="118" t="s">
        <v>90</v>
      </c>
      <c r="E47" s="118" t="s">
        <v>204</v>
      </c>
      <c r="F47" s="117">
        <v>3.2</v>
      </c>
      <c r="G47" s="117">
        <v>40</v>
      </c>
      <c r="H47" s="117">
        <v>48</v>
      </c>
      <c r="I47" s="117">
        <v>1</v>
      </c>
      <c r="J47" s="120" t="s">
        <v>205</v>
      </c>
      <c r="K47" s="120" t="s">
        <v>80</v>
      </c>
      <c r="L47" s="117">
        <v>180</v>
      </c>
      <c r="M47" s="117">
        <v>3</v>
      </c>
      <c r="N47" s="118" t="s">
        <v>206</v>
      </c>
      <c r="O47" s="125">
        <v>2</v>
      </c>
      <c r="P47" s="125">
        <v>2</v>
      </c>
      <c r="Q47" s="125">
        <v>2</v>
      </c>
      <c r="R47" s="126">
        <f t="shared" si="4"/>
        <v>2</v>
      </c>
      <c r="S47" s="125">
        <v>0</v>
      </c>
      <c r="T47" s="125">
        <v>3.1</v>
      </c>
      <c r="U47" s="125">
        <v>0</v>
      </c>
    </row>
    <row r="48" spans="2:22" s="66" customFormat="1" ht="121" thickBot="1" x14ac:dyDescent="0.25">
      <c r="B48" s="274"/>
      <c r="C48" s="186">
        <v>6</v>
      </c>
      <c r="D48" s="137" t="s">
        <v>86</v>
      </c>
      <c r="E48" s="137" t="s">
        <v>195</v>
      </c>
      <c r="F48" s="138">
        <v>200</v>
      </c>
      <c r="G48" s="139">
        <v>260</v>
      </c>
      <c r="H48" s="140">
        <v>12.5</v>
      </c>
      <c r="I48" s="140">
        <v>5</v>
      </c>
      <c r="J48" s="141" t="s">
        <v>207</v>
      </c>
      <c r="K48" s="142" t="s">
        <v>80</v>
      </c>
      <c r="L48" s="140">
        <v>240</v>
      </c>
      <c r="M48" s="140">
        <v>3</v>
      </c>
      <c r="N48" s="137" t="s">
        <v>197</v>
      </c>
      <c r="O48" s="143">
        <v>4</v>
      </c>
      <c r="P48" s="143">
        <v>5</v>
      </c>
      <c r="Q48" s="143">
        <v>4</v>
      </c>
      <c r="R48" s="144">
        <f t="shared" si="4"/>
        <v>3</v>
      </c>
      <c r="S48" s="143">
        <v>2</v>
      </c>
      <c r="T48" s="143">
        <v>5.6</v>
      </c>
      <c r="U48" s="143">
        <v>6.3</v>
      </c>
    </row>
    <row r="49" spans="2:22" ht="16" thickTop="1" x14ac:dyDescent="0.2"/>
    <row r="50" spans="2:22" ht="17" thickBot="1" x14ac:dyDescent="0.25">
      <c r="B50" s="101" t="s">
        <v>208</v>
      </c>
      <c r="C50" s="102" t="s">
        <v>209</v>
      </c>
      <c r="D50" s="103"/>
    </row>
    <row r="51" spans="2:22" s="38" customFormat="1" ht="46" thickTop="1" x14ac:dyDescent="0.2">
      <c r="B51" s="272" t="s">
        <v>210</v>
      </c>
      <c r="C51" s="104" t="s">
        <v>50</v>
      </c>
      <c r="D51" s="105" t="s">
        <v>1</v>
      </c>
      <c r="E51" s="105" t="s">
        <v>51</v>
      </c>
      <c r="F51" s="106" t="s">
        <v>52</v>
      </c>
      <c r="G51" s="106" t="s">
        <v>53</v>
      </c>
      <c r="H51" s="106" t="s">
        <v>54</v>
      </c>
      <c r="I51" s="106" t="s">
        <v>55</v>
      </c>
      <c r="J51" s="107" t="s">
        <v>4</v>
      </c>
      <c r="K51" s="107" t="s">
        <v>56</v>
      </c>
      <c r="L51" s="106" t="s">
        <v>57</v>
      </c>
      <c r="M51" s="106" t="s">
        <v>58</v>
      </c>
      <c r="N51" s="108" t="s">
        <v>59</v>
      </c>
      <c r="O51" s="106" t="s">
        <v>60</v>
      </c>
      <c r="P51" s="106" t="s">
        <v>61</v>
      </c>
      <c r="Q51" s="106" t="s">
        <v>62</v>
      </c>
      <c r="R51" s="109" t="s">
        <v>347</v>
      </c>
      <c r="S51" s="106" t="s">
        <v>63</v>
      </c>
      <c r="T51" s="106" t="s">
        <v>64</v>
      </c>
      <c r="U51" s="106" t="s">
        <v>65</v>
      </c>
      <c r="V51" s="37" t="s">
        <v>66</v>
      </c>
    </row>
    <row r="52" spans="2:22" s="47" customFormat="1" ht="32" x14ac:dyDescent="0.2">
      <c r="B52" s="273"/>
      <c r="C52" s="110"/>
      <c r="D52" s="111"/>
      <c r="E52" s="111"/>
      <c r="F52" s="112" t="s">
        <v>67</v>
      </c>
      <c r="G52" s="112" t="s">
        <v>68</v>
      </c>
      <c r="H52" s="112" t="s">
        <v>69</v>
      </c>
      <c r="I52" s="112" t="s">
        <v>69</v>
      </c>
      <c r="J52" s="113"/>
      <c r="K52" s="113"/>
      <c r="L52" s="112" t="s">
        <v>70</v>
      </c>
      <c r="M52" s="112"/>
      <c r="N52" s="114"/>
      <c r="O52" s="115"/>
      <c r="P52" s="115"/>
      <c r="Q52" s="115"/>
      <c r="R52" s="116"/>
      <c r="S52" s="115"/>
      <c r="T52" s="115" t="s">
        <v>71</v>
      </c>
      <c r="U52" s="115" t="s">
        <v>71</v>
      </c>
      <c r="V52" s="46"/>
    </row>
    <row r="53" spans="2:22" s="47" customFormat="1" ht="94.5" customHeight="1" x14ac:dyDescent="0.2">
      <c r="B53" s="273"/>
      <c r="C53" s="117">
        <v>1</v>
      </c>
      <c r="D53" s="118" t="s">
        <v>86</v>
      </c>
      <c r="E53" s="118" t="s">
        <v>195</v>
      </c>
      <c r="F53" s="117">
        <v>200</v>
      </c>
      <c r="G53" s="124">
        <v>260</v>
      </c>
      <c r="H53" s="117">
        <v>12.5</v>
      </c>
      <c r="I53" s="184">
        <v>5</v>
      </c>
      <c r="J53" s="120" t="s">
        <v>170</v>
      </c>
      <c r="K53" s="120" t="s">
        <v>80</v>
      </c>
      <c r="L53" s="184">
        <v>240</v>
      </c>
      <c r="M53" s="117">
        <v>3</v>
      </c>
      <c r="N53" s="118" t="s">
        <v>197</v>
      </c>
      <c r="O53" s="125">
        <v>4</v>
      </c>
      <c r="P53" s="125">
        <v>5</v>
      </c>
      <c r="Q53" s="125">
        <v>4</v>
      </c>
      <c r="R53" s="123">
        <f>IF($U53&gt;0,$Q53-1,$Q53)</f>
        <v>3</v>
      </c>
      <c r="S53" s="125">
        <v>2</v>
      </c>
      <c r="T53" s="125">
        <v>5.6</v>
      </c>
      <c r="U53" s="125">
        <v>6.3</v>
      </c>
    </row>
    <row r="54" spans="2:22" s="47" customFormat="1" ht="108" customHeight="1" x14ac:dyDescent="0.2">
      <c r="B54" s="273"/>
      <c r="C54" s="54">
        <v>2</v>
      </c>
      <c r="D54" s="55" t="s">
        <v>115</v>
      </c>
      <c r="E54" s="55" t="s">
        <v>116</v>
      </c>
      <c r="F54" s="54">
        <v>300</v>
      </c>
      <c r="G54" s="54">
        <v>70</v>
      </c>
      <c r="H54" s="54">
        <v>15</v>
      </c>
      <c r="I54" s="54">
        <v>5</v>
      </c>
      <c r="J54" s="56" t="s">
        <v>211</v>
      </c>
      <c r="K54" s="135" t="s">
        <v>74</v>
      </c>
      <c r="L54" s="163">
        <v>0</v>
      </c>
      <c r="M54" s="163">
        <v>0</v>
      </c>
      <c r="N54" s="55" t="s">
        <v>212</v>
      </c>
      <c r="O54" s="57">
        <v>5</v>
      </c>
      <c r="P54" s="57">
        <v>6</v>
      </c>
      <c r="Q54" s="57">
        <v>3</v>
      </c>
      <c r="R54" s="58">
        <f>IF($U54&gt;0,$Q54-1,$Q54)</f>
        <v>2</v>
      </c>
      <c r="S54" s="57">
        <v>3</v>
      </c>
      <c r="T54" s="57">
        <v>6.5</v>
      </c>
      <c r="U54" s="57">
        <v>11.3</v>
      </c>
    </row>
    <row r="55" spans="2:22" s="47" customFormat="1" ht="95.75" customHeight="1" x14ac:dyDescent="0.2">
      <c r="B55" s="273"/>
      <c r="C55" s="117">
        <v>3</v>
      </c>
      <c r="D55" s="118" t="s">
        <v>86</v>
      </c>
      <c r="E55" s="118" t="s">
        <v>195</v>
      </c>
      <c r="F55" s="117">
        <v>200</v>
      </c>
      <c r="G55" s="124">
        <v>260</v>
      </c>
      <c r="H55" s="117">
        <v>12.5</v>
      </c>
      <c r="I55" s="117">
        <v>5</v>
      </c>
      <c r="J55" s="120" t="s">
        <v>170</v>
      </c>
      <c r="K55" s="120" t="s">
        <v>80</v>
      </c>
      <c r="L55" s="184">
        <v>240</v>
      </c>
      <c r="M55" s="117">
        <v>3</v>
      </c>
      <c r="N55" s="118" t="s">
        <v>200</v>
      </c>
      <c r="O55" s="125">
        <v>4</v>
      </c>
      <c r="P55" s="125">
        <v>5</v>
      </c>
      <c r="Q55" s="125">
        <v>4</v>
      </c>
      <c r="R55" s="126">
        <f t="shared" ref="R55:R58" si="5">IF($U55&gt;0,$Q55-1,$Q55)</f>
        <v>3</v>
      </c>
      <c r="S55" s="125">
        <v>2</v>
      </c>
      <c r="T55" s="125">
        <v>5.6</v>
      </c>
      <c r="U55" s="125">
        <v>6.3</v>
      </c>
    </row>
    <row r="56" spans="2:22" s="47" customFormat="1" ht="122.25" customHeight="1" x14ac:dyDescent="0.2">
      <c r="B56" s="273"/>
      <c r="C56" s="54">
        <v>4</v>
      </c>
      <c r="D56" s="55" t="s">
        <v>172</v>
      </c>
      <c r="E56" s="55" t="s">
        <v>201</v>
      </c>
      <c r="F56" s="54">
        <v>216</v>
      </c>
      <c r="G56" s="54">
        <v>305</v>
      </c>
      <c r="H56" s="54">
        <v>12</v>
      </c>
      <c r="I56" s="54">
        <v>3.2</v>
      </c>
      <c r="J56" s="56" t="s">
        <v>170</v>
      </c>
      <c r="K56" s="56" t="s">
        <v>80</v>
      </c>
      <c r="L56" s="187">
        <v>200</v>
      </c>
      <c r="M56" s="54">
        <v>2</v>
      </c>
      <c r="N56" s="55" t="s">
        <v>203</v>
      </c>
      <c r="O56" s="57">
        <v>5</v>
      </c>
      <c r="P56" s="57">
        <v>6</v>
      </c>
      <c r="Q56" s="57">
        <v>5</v>
      </c>
      <c r="R56" s="58">
        <f t="shared" si="5"/>
        <v>4</v>
      </c>
      <c r="S56" s="57">
        <v>2</v>
      </c>
      <c r="T56" s="57">
        <v>8.6</v>
      </c>
      <c r="U56" s="57">
        <v>6.3</v>
      </c>
    </row>
    <row r="57" spans="2:22" s="47" customFormat="1" ht="68.25" customHeight="1" x14ac:dyDescent="0.2">
      <c r="B57" s="273"/>
      <c r="C57" s="117">
        <v>5</v>
      </c>
      <c r="D57" s="118" t="s">
        <v>90</v>
      </c>
      <c r="E57" s="118" t="s">
        <v>204</v>
      </c>
      <c r="F57" s="117">
        <v>3.2</v>
      </c>
      <c r="G57" s="117">
        <v>40</v>
      </c>
      <c r="H57" s="117">
        <v>48</v>
      </c>
      <c r="I57" s="117">
        <v>1</v>
      </c>
      <c r="J57" s="120" t="s">
        <v>205</v>
      </c>
      <c r="K57" s="120" t="s">
        <v>80</v>
      </c>
      <c r="L57" s="184">
        <v>180</v>
      </c>
      <c r="M57" s="117">
        <v>3</v>
      </c>
      <c r="N57" s="118" t="s">
        <v>206</v>
      </c>
      <c r="O57" s="125">
        <v>2</v>
      </c>
      <c r="P57" s="125">
        <v>2</v>
      </c>
      <c r="Q57" s="125">
        <v>2</v>
      </c>
      <c r="R57" s="126">
        <f t="shared" si="5"/>
        <v>2</v>
      </c>
      <c r="S57" s="125">
        <v>0</v>
      </c>
      <c r="T57" s="125">
        <v>3.1</v>
      </c>
      <c r="U57" s="125">
        <v>0</v>
      </c>
    </row>
    <row r="58" spans="2:22" s="66" customFormat="1" ht="121" thickBot="1" x14ac:dyDescent="0.25">
      <c r="B58" s="274"/>
      <c r="C58" s="186">
        <v>6</v>
      </c>
      <c r="D58" s="137" t="s">
        <v>86</v>
      </c>
      <c r="E58" s="137" t="s">
        <v>195</v>
      </c>
      <c r="F58" s="138">
        <v>200</v>
      </c>
      <c r="G58" s="139">
        <v>260</v>
      </c>
      <c r="H58" s="140">
        <v>12.5</v>
      </c>
      <c r="I58" s="140">
        <v>5</v>
      </c>
      <c r="J58" s="142" t="s">
        <v>344</v>
      </c>
      <c r="K58" s="142" t="s">
        <v>80</v>
      </c>
      <c r="L58" s="140">
        <v>240</v>
      </c>
      <c r="M58" s="140">
        <v>3</v>
      </c>
      <c r="N58" s="137" t="s">
        <v>197</v>
      </c>
      <c r="O58" s="143">
        <v>4</v>
      </c>
      <c r="P58" s="143">
        <v>5</v>
      </c>
      <c r="Q58" s="143">
        <v>4</v>
      </c>
      <c r="R58" s="144">
        <f t="shared" si="5"/>
        <v>3</v>
      </c>
      <c r="S58" s="143">
        <v>2</v>
      </c>
      <c r="T58" s="143">
        <v>5.6</v>
      </c>
      <c r="U58" s="143">
        <v>6.3</v>
      </c>
    </row>
    <row r="59" spans="2:22" ht="16" thickTop="1" x14ac:dyDescent="0.2"/>
    <row r="60" spans="2:22" x14ac:dyDescent="0.2">
      <c r="C60" s="28"/>
    </row>
    <row r="61" spans="2:22" x14ac:dyDescent="0.2">
      <c r="O61" s="188"/>
      <c r="P61" s="188"/>
      <c r="Q61" s="188"/>
      <c r="R61" s="188"/>
      <c r="S61" s="188"/>
      <c r="T61" s="188"/>
      <c r="U61" s="188"/>
    </row>
  </sheetData>
  <mergeCells count="9">
    <mergeCell ref="H5:H6"/>
    <mergeCell ref="B21:B28"/>
    <mergeCell ref="B31:B38"/>
    <mergeCell ref="B41:B48"/>
    <mergeCell ref="B51:B58"/>
    <mergeCell ref="D5:D6"/>
    <mergeCell ref="E5:E6"/>
    <mergeCell ref="F5:F6"/>
    <mergeCell ref="G5:G6"/>
  </mergeCells>
  <hyperlinks>
    <hyperlink ref="V41" location="'low density, high resistance'!A1" display="back to top ↑" xr:uid="{3C724D69-5170-40F2-A356-3828FC257278}"/>
    <hyperlink ref="V31" location="'low density, high resistance'!A1" display="back to top ↑" xr:uid="{43F117C7-CD61-4D11-9140-676D8A787531}"/>
    <hyperlink ref="V11" location="'low density, high resistance'!A1" display="back to top ↑" xr:uid="{AAB92B70-75C3-4E62-B876-A390A8DF1571}"/>
    <hyperlink ref="V51" location="'low density, high resistance'!A1" display="back to top ↑" xr:uid="{B54DD35A-1A8C-4916-A9EE-2EB2EDBEAA51}"/>
    <hyperlink ref="D5" location="'high density, high resistance'!B7" display="North" xr:uid="{B17C39ED-696C-4AE2-ADC7-8FBF8987D9F6}"/>
    <hyperlink ref="H5" location="'high density, high resistance'!B31" display="East" xr:uid="{05472AFB-4867-4428-8922-AB156ACF8B10}"/>
    <hyperlink ref="F5" location="'high density, high resistance'!B20" display="Central" xr:uid="{8562208C-DBB2-4B49-BA4E-C3A5E7D74B15}"/>
    <hyperlink ref="G5" location="'high density, high resistance'!B31" display="East" xr:uid="{AED143DE-86BA-443E-A461-D1855D31E97D}"/>
    <hyperlink ref="G5:G6" location="'low density, high resistance'!B41" display="'low density, high resistance'!B41" xr:uid="{4B9AB10C-C0C4-43E8-A9E8-1501798B24B9}"/>
    <hyperlink ref="H5:H6" location="'low density, high resistance'!B51" display="'low density, high resistance'!B51" xr:uid="{FF8E8448-8B15-46A2-9CB6-F819036BA020}"/>
    <hyperlink ref="D5:D6" location="'low density, high resistance'!B11" display="'low density, high resistance'!B11" xr:uid="{71E38F13-3935-47FC-9A7D-832FDABB8312}"/>
    <hyperlink ref="F5:F6" location="'low density, high resistance'!B31" display="'low density, high resistance'!B31" xr:uid="{BEB5088A-5433-4E67-9E35-685DC5D144E6}"/>
    <hyperlink ref="V21" location="'low density, high resistance'!A1" display="back to top ↑" xr:uid="{DCFA1411-709F-4648-9718-BDDAEF3667E3}"/>
    <hyperlink ref="E5" location="'high density, high resistance'!B7" display="North" xr:uid="{D15D651B-FBF6-4E0D-8555-EA711737EA7E}"/>
    <hyperlink ref="E5:E6" location="'low density, high resistance'!B21" display="'low density, high resistance'!B21" xr:uid="{ABB920C9-2741-4EE5-A7D9-3E5C21364516}"/>
  </hyperlinks>
  <pageMargins left="0.7" right="0.7" top="0.75" bottom="0.75" header="0.3" footer="0.3"/>
  <pageSetup paperSize="9" orientation="portrait" horizontalDpi="4294967293" verticalDpi="0" r:id="rId1"/>
  <ignoredErrors>
    <ignoredError sqref="R38" formula="1"/>
  </ignoredError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AAE01-338A-4BA0-A080-BA06A69C778A}">
  <sheetPr>
    <tabColor rgb="FF00B050"/>
  </sheetPr>
  <dimension ref="B1:W61"/>
  <sheetViews>
    <sheetView showGridLines="0" zoomScale="120" zoomScaleNormal="120" workbookViewId="0">
      <selection activeCell="J15" sqref="J15"/>
    </sheetView>
  </sheetViews>
  <sheetFormatPr baseColWidth="10" defaultColWidth="9" defaultRowHeight="15" x14ac:dyDescent="0.2"/>
  <cols>
    <col min="1" max="1" width="2.6640625" style="7" customWidth="1"/>
    <col min="2" max="2" width="17.83203125" style="7" customWidth="1"/>
    <col min="3" max="3" width="5.33203125" style="8" customWidth="1"/>
    <col min="4" max="4" width="6.6640625" style="7" customWidth="1"/>
    <col min="5" max="5" width="8.5" style="7" customWidth="1"/>
    <col min="6" max="6" width="7.1640625" style="8" customWidth="1"/>
    <col min="7" max="7" width="9.1640625" style="8" customWidth="1"/>
    <col min="8" max="8" width="8" style="8" customWidth="1"/>
    <col min="9" max="9" width="6.5" style="8" customWidth="1"/>
    <col min="10" max="10" width="9" style="9" bestFit="1" customWidth="1"/>
    <col min="11" max="11" width="9.5" style="9" customWidth="1"/>
    <col min="12" max="13" width="7.6640625" style="8" customWidth="1"/>
    <col min="14" max="14" width="62.6640625" style="7" customWidth="1"/>
    <col min="15" max="15" width="9.33203125" style="7" customWidth="1"/>
    <col min="16" max="16" width="9.83203125" style="10" customWidth="1"/>
    <col min="17" max="19" width="6.1640625" style="10" customWidth="1"/>
    <col min="20" max="20" width="5.83203125" style="7" bestFit="1" customWidth="1"/>
    <col min="21" max="21" width="9.33203125" style="7" customWidth="1"/>
    <col min="22" max="22" width="11.1640625" style="7" customWidth="1"/>
    <col min="23" max="16384" width="9" style="7"/>
  </cols>
  <sheetData>
    <row r="1" spans="2:22" ht="14.5" customHeight="1" x14ac:dyDescent="0.2"/>
    <row r="2" spans="2:22" ht="19" x14ac:dyDescent="0.25">
      <c r="B2" s="12"/>
      <c r="C2" s="189" t="s">
        <v>213</v>
      </c>
      <c r="D2" s="14"/>
      <c r="E2" s="14"/>
      <c r="F2" s="15"/>
      <c r="G2" s="16"/>
      <c r="H2" s="16"/>
      <c r="I2" s="16"/>
      <c r="J2" s="17"/>
      <c r="K2" s="17"/>
      <c r="L2" s="16"/>
      <c r="M2" s="16"/>
      <c r="N2" s="12"/>
      <c r="O2" s="12"/>
      <c r="P2" s="18"/>
      <c r="Q2" s="18"/>
      <c r="R2" s="18"/>
      <c r="S2" s="18"/>
      <c r="T2" s="12"/>
      <c r="U2" s="12"/>
    </row>
    <row r="3" spans="2:22" ht="19" x14ac:dyDescent="0.25">
      <c r="B3" s="12"/>
      <c r="C3" s="20"/>
      <c r="D3" s="12"/>
      <c r="E3" s="12"/>
      <c r="F3" s="16"/>
      <c r="G3" s="16"/>
      <c r="H3" s="16"/>
      <c r="I3" s="16"/>
      <c r="J3" s="17"/>
      <c r="K3" s="17"/>
      <c r="L3" s="16"/>
      <c r="M3" s="16"/>
      <c r="N3" s="12"/>
      <c r="O3" s="12"/>
      <c r="P3" s="18"/>
      <c r="Q3" s="18"/>
      <c r="R3" s="18"/>
      <c r="S3" s="18"/>
      <c r="T3" s="12"/>
      <c r="U3" s="12"/>
    </row>
    <row r="4" spans="2:22" x14ac:dyDescent="0.2">
      <c r="C4" s="21"/>
    </row>
    <row r="5" spans="2:22" ht="30.5" customHeight="1" x14ac:dyDescent="0.2">
      <c r="C5" s="149" t="s">
        <v>34</v>
      </c>
      <c r="D5" s="23" t="s">
        <v>214</v>
      </c>
      <c r="E5" s="23" t="s">
        <v>215</v>
      </c>
      <c r="F5" s="190" t="s">
        <v>36</v>
      </c>
      <c r="G5" s="190" t="s">
        <v>37</v>
      </c>
      <c r="H5" s="191" t="s">
        <v>216</v>
      </c>
      <c r="I5" s="154" t="s">
        <v>40</v>
      </c>
    </row>
    <row r="6" spans="2:22" ht="1.25" customHeight="1" x14ac:dyDescent="0.2">
      <c r="C6" s="149"/>
      <c r="D6" s="25"/>
      <c r="E6" s="25"/>
      <c r="F6" s="25"/>
      <c r="G6" s="25"/>
      <c r="H6" s="25"/>
      <c r="I6" s="9"/>
    </row>
    <row r="7" spans="2:22" ht="2.75" customHeight="1" x14ac:dyDescent="0.2">
      <c r="C7" s="149"/>
      <c r="D7" s="25"/>
      <c r="E7" s="25"/>
      <c r="F7" s="25"/>
      <c r="G7" s="25"/>
      <c r="H7" s="25"/>
      <c r="I7" s="9"/>
    </row>
    <row r="8" spans="2:22" s="148" customFormat="1" ht="14" customHeight="1" x14ac:dyDescent="0.2">
      <c r="C8" s="149" t="s">
        <v>41</v>
      </c>
      <c r="D8" s="151" t="s">
        <v>217</v>
      </c>
      <c r="E8" s="150" t="s">
        <v>218</v>
      </c>
      <c r="F8" s="150" t="s">
        <v>219</v>
      </c>
      <c r="G8" s="151" t="s">
        <v>220</v>
      </c>
      <c r="H8" s="192" t="s">
        <v>221</v>
      </c>
      <c r="I8" s="150"/>
      <c r="K8" s="154"/>
      <c r="L8" s="151"/>
      <c r="M8" s="151"/>
      <c r="P8" s="10"/>
      <c r="Q8" s="10"/>
      <c r="R8" s="10"/>
      <c r="S8" s="10"/>
    </row>
    <row r="9" spans="2:22" x14ac:dyDescent="0.2">
      <c r="C9" s="22"/>
      <c r="D9" s="27"/>
      <c r="E9" s="8"/>
      <c r="F9" s="26"/>
      <c r="H9" s="27"/>
      <c r="I9" s="9"/>
      <c r="J9" s="7"/>
    </row>
    <row r="10" spans="2:22" ht="16" thickBot="1" x14ac:dyDescent="0.25">
      <c r="B10" s="193" t="s">
        <v>222</v>
      </c>
      <c r="C10" s="30" t="s">
        <v>223</v>
      </c>
    </row>
    <row r="11" spans="2:22" s="38" customFormat="1" ht="61" thickTop="1" x14ac:dyDescent="0.2">
      <c r="B11" s="281" t="s">
        <v>224</v>
      </c>
      <c r="C11" s="31" t="s">
        <v>50</v>
      </c>
      <c r="D11" s="32" t="s">
        <v>1</v>
      </c>
      <c r="E11" s="32" t="s">
        <v>51</v>
      </c>
      <c r="F11" s="33" t="s">
        <v>52</v>
      </c>
      <c r="G11" s="33" t="s">
        <v>53</v>
      </c>
      <c r="H11" s="33" t="s">
        <v>54</v>
      </c>
      <c r="I11" s="33" t="s">
        <v>55</v>
      </c>
      <c r="J11" s="34" t="s">
        <v>4</v>
      </c>
      <c r="K11" s="34" t="s">
        <v>56</v>
      </c>
      <c r="L11" s="33" t="s">
        <v>57</v>
      </c>
      <c r="M11" s="33" t="s">
        <v>58</v>
      </c>
      <c r="N11" s="35" t="s">
        <v>59</v>
      </c>
      <c r="O11" s="33" t="s">
        <v>60</v>
      </c>
      <c r="P11" s="33" t="s">
        <v>61</v>
      </c>
      <c r="Q11" s="33" t="s">
        <v>62</v>
      </c>
      <c r="R11" s="36" t="s">
        <v>347</v>
      </c>
      <c r="S11" s="33" t="s">
        <v>63</v>
      </c>
      <c r="T11" s="33" t="s">
        <v>64</v>
      </c>
      <c r="U11" s="33" t="s">
        <v>65</v>
      </c>
      <c r="V11" s="37" t="s">
        <v>66</v>
      </c>
    </row>
    <row r="12" spans="2:22" s="47" customFormat="1" ht="30" x14ac:dyDescent="0.2">
      <c r="B12" s="282"/>
      <c r="C12" s="39"/>
      <c r="D12" s="40"/>
      <c r="E12" s="40"/>
      <c r="F12" s="41" t="s">
        <v>67</v>
      </c>
      <c r="G12" s="41" t="s">
        <v>68</v>
      </c>
      <c r="H12" s="41" t="s">
        <v>69</v>
      </c>
      <c r="I12" s="41" t="s">
        <v>69</v>
      </c>
      <c r="J12" s="42"/>
      <c r="K12" s="42"/>
      <c r="L12" s="41" t="s">
        <v>70</v>
      </c>
      <c r="M12" s="41"/>
      <c r="N12" s="43"/>
      <c r="O12" s="43"/>
      <c r="P12" s="44"/>
      <c r="Q12" s="44"/>
      <c r="R12" s="45"/>
      <c r="S12" s="44"/>
      <c r="T12" s="44" t="s">
        <v>71</v>
      </c>
      <c r="U12" s="44" t="s">
        <v>71</v>
      </c>
      <c r="V12" s="46"/>
    </row>
    <row r="13" spans="2:22" s="47" customFormat="1" ht="67.5" customHeight="1" x14ac:dyDescent="0.2">
      <c r="B13" s="282"/>
      <c r="C13" s="48">
        <v>1</v>
      </c>
      <c r="D13" s="49" t="s">
        <v>86</v>
      </c>
      <c r="E13" s="194" t="s">
        <v>225</v>
      </c>
      <c r="F13" s="195">
        <v>190</v>
      </c>
      <c r="G13" s="195">
        <v>260</v>
      </c>
      <c r="H13" s="50">
        <v>12.5</v>
      </c>
      <c r="I13" s="50">
        <v>5</v>
      </c>
      <c r="J13" s="51" t="s">
        <v>170</v>
      </c>
      <c r="K13" s="161" t="s">
        <v>80</v>
      </c>
      <c r="L13" s="254">
        <v>230</v>
      </c>
      <c r="M13" s="50">
        <v>3</v>
      </c>
      <c r="N13" s="49" t="s">
        <v>345</v>
      </c>
      <c r="O13" s="52">
        <v>3</v>
      </c>
      <c r="P13" s="52">
        <v>3</v>
      </c>
      <c r="Q13" s="52">
        <v>5</v>
      </c>
      <c r="R13" s="53">
        <f>IF($U13&gt;0,$Q13-1,$Q13)</f>
        <v>4</v>
      </c>
      <c r="S13" s="52">
        <v>1</v>
      </c>
      <c r="T13" s="52">
        <v>1</v>
      </c>
      <c r="U13" s="52">
        <v>3.3</v>
      </c>
    </row>
    <row r="14" spans="2:22" s="47" customFormat="1" ht="30" customHeight="1" x14ac:dyDescent="0.2">
      <c r="B14" s="282"/>
      <c r="C14" s="54">
        <v>2</v>
      </c>
      <c r="D14" s="55" t="s">
        <v>172</v>
      </c>
      <c r="E14" s="55" t="s">
        <v>226</v>
      </c>
      <c r="F14" s="162">
        <v>195</v>
      </c>
      <c r="G14" s="54">
        <v>305</v>
      </c>
      <c r="H14" s="54">
        <v>12</v>
      </c>
      <c r="I14" s="54">
        <v>3.2</v>
      </c>
      <c r="J14" s="56" t="s">
        <v>170</v>
      </c>
      <c r="K14" s="56" t="s">
        <v>80</v>
      </c>
      <c r="L14" s="187">
        <v>190</v>
      </c>
      <c r="M14" s="54">
        <v>3</v>
      </c>
      <c r="N14" s="55" t="s">
        <v>227</v>
      </c>
      <c r="O14" s="57">
        <v>2</v>
      </c>
      <c r="P14" s="57">
        <v>2</v>
      </c>
      <c r="Q14" s="57">
        <v>3</v>
      </c>
      <c r="R14" s="58">
        <f>IF($U14&gt;0,$Q14-1,$Q14)</f>
        <v>2</v>
      </c>
      <c r="S14" s="57">
        <v>1</v>
      </c>
      <c r="T14" s="57">
        <v>0.4</v>
      </c>
      <c r="U14" s="57">
        <v>3</v>
      </c>
    </row>
    <row r="15" spans="2:22" s="47" customFormat="1" ht="30.75" customHeight="1" x14ac:dyDescent="0.2">
      <c r="B15" s="282"/>
      <c r="C15" s="48">
        <v>3</v>
      </c>
      <c r="D15" s="49" t="s">
        <v>90</v>
      </c>
      <c r="E15" s="49" t="s">
        <v>73</v>
      </c>
      <c r="F15" s="196">
        <f>((40*4.65)*100)/(65 * 90)</f>
        <v>3.1794871794871793</v>
      </c>
      <c r="G15" s="48">
        <v>40</v>
      </c>
      <c r="H15" s="48">
        <v>48</v>
      </c>
      <c r="I15" s="48">
        <v>1</v>
      </c>
      <c r="J15" s="51" t="s">
        <v>228</v>
      </c>
      <c r="K15" s="51" t="s">
        <v>80</v>
      </c>
      <c r="L15" s="254">
        <v>220</v>
      </c>
      <c r="M15" s="48">
        <v>3</v>
      </c>
      <c r="N15" s="49" t="s">
        <v>229</v>
      </c>
      <c r="O15" s="52">
        <v>2</v>
      </c>
      <c r="P15" s="52">
        <v>2</v>
      </c>
      <c r="Q15" s="52">
        <v>2</v>
      </c>
      <c r="R15" s="53">
        <f t="shared" ref="R15:R18" si="0">IF($U15&gt;0,$Q15-1,$Q15)</f>
        <v>2</v>
      </c>
      <c r="S15" s="52">
        <v>0</v>
      </c>
      <c r="T15" s="52">
        <v>2</v>
      </c>
      <c r="U15" s="52">
        <v>0</v>
      </c>
    </row>
    <row r="16" spans="2:22" s="47" customFormat="1" ht="69.75" customHeight="1" x14ac:dyDescent="0.2">
      <c r="B16" s="282"/>
      <c r="C16" s="54">
        <v>4</v>
      </c>
      <c r="D16" s="55" t="s">
        <v>86</v>
      </c>
      <c r="E16" s="55" t="s">
        <v>225</v>
      </c>
      <c r="F16" s="197">
        <v>190</v>
      </c>
      <c r="G16" s="197">
        <v>260</v>
      </c>
      <c r="H16" s="54">
        <v>12.5</v>
      </c>
      <c r="I16" s="54">
        <v>5</v>
      </c>
      <c r="J16" s="56" t="s">
        <v>170</v>
      </c>
      <c r="K16" s="56" t="s">
        <v>80</v>
      </c>
      <c r="L16" s="187">
        <v>230</v>
      </c>
      <c r="M16" s="54">
        <v>3</v>
      </c>
      <c r="N16" s="55" t="s">
        <v>230</v>
      </c>
      <c r="O16" s="57">
        <v>3</v>
      </c>
      <c r="P16" s="57">
        <v>3</v>
      </c>
      <c r="Q16" s="57">
        <v>5</v>
      </c>
      <c r="R16" s="58">
        <f t="shared" si="0"/>
        <v>4</v>
      </c>
      <c r="S16" s="57">
        <v>1</v>
      </c>
      <c r="T16" s="57">
        <v>4.4000000000000004</v>
      </c>
      <c r="U16" s="57">
        <v>3.3</v>
      </c>
    </row>
    <row r="17" spans="2:22" s="47" customFormat="1" ht="46.5" customHeight="1" x14ac:dyDescent="0.2">
      <c r="B17" s="282"/>
      <c r="C17" s="48">
        <v>5</v>
      </c>
      <c r="D17" s="49" t="s">
        <v>105</v>
      </c>
      <c r="E17" s="49" t="s">
        <v>147</v>
      </c>
      <c r="F17" s="48">
        <v>305</v>
      </c>
      <c r="G17" s="48">
        <v>50</v>
      </c>
      <c r="H17" s="48">
        <v>15</v>
      </c>
      <c r="I17" s="48">
        <v>6</v>
      </c>
      <c r="J17" s="51" t="s">
        <v>170</v>
      </c>
      <c r="K17" s="51"/>
      <c r="L17" s="50">
        <v>0</v>
      </c>
      <c r="M17" s="50">
        <v>0</v>
      </c>
      <c r="N17" s="49" t="s">
        <v>231</v>
      </c>
      <c r="O17" s="52">
        <v>3</v>
      </c>
      <c r="P17" s="52">
        <v>3</v>
      </c>
      <c r="Q17" s="52">
        <v>3</v>
      </c>
      <c r="R17" s="53">
        <f t="shared" si="0"/>
        <v>2</v>
      </c>
      <c r="S17" s="52">
        <v>2</v>
      </c>
      <c r="T17" s="52">
        <v>4</v>
      </c>
      <c r="U17" s="52">
        <v>6</v>
      </c>
    </row>
    <row r="18" spans="2:22" s="66" customFormat="1" ht="61" thickBot="1" x14ac:dyDescent="0.25">
      <c r="B18" s="283"/>
      <c r="C18" s="198">
        <v>6</v>
      </c>
      <c r="D18" s="199" t="s">
        <v>86</v>
      </c>
      <c r="E18" s="199" t="s">
        <v>225</v>
      </c>
      <c r="F18" s="200">
        <v>190</v>
      </c>
      <c r="G18" s="200">
        <v>260</v>
      </c>
      <c r="H18" s="200">
        <v>12.5</v>
      </c>
      <c r="I18" s="200">
        <v>5</v>
      </c>
      <c r="J18" s="201" t="s">
        <v>170</v>
      </c>
      <c r="K18" s="202" t="s">
        <v>80</v>
      </c>
      <c r="L18" s="203">
        <v>230</v>
      </c>
      <c r="M18" s="200">
        <v>3</v>
      </c>
      <c r="N18" s="199" t="s">
        <v>232</v>
      </c>
      <c r="O18" s="204">
        <v>3</v>
      </c>
      <c r="P18" s="204">
        <v>3</v>
      </c>
      <c r="Q18" s="204">
        <v>5</v>
      </c>
      <c r="R18" s="264">
        <f t="shared" si="0"/>
        <v>4</v>
      </c>
      <c r="S18" s="204">
        <v>1</v>
      </c>
      <c r="T18" s="204">
        <v>1</v>
      </c>
      <c r="U18" s="204">
        <v>3.3</v>
      </c>
    </row>
    <row r="19" spans="2:22" ht="16" thickTop="1" x14ac:dyDescent="0.2"/>
    <row r="20" spans="2:22" ht="16" thickBot="1" x14ac:dyDescent="0.25">
      <c r="B20" s="193" t="s">
        <v>233</v>
      </c>
      <c r="C20" s="30" t="s">
        <v>223</v>
      </c>
    </row>
    <row r="21" spans="2:22" s="38" customFormat="1" ht="61" thickTop="1" x14ac:dyDescent="0.2">
      <c r="B21" s="281" t="s">
        <v>181</v>
      </c>
      <c r="C21" s="31" t="s">
        <v>50</v>
      </c>
      <c r="D21" s="32" t="s">
        <v>1</v>
      </c>
      <c r="E21" s="32" t="s">
        <v>51</v>
      </c>
      <c r="F21" s="33" t="s">
        <v>52</v>
      </c>
      <c r="G21" s="33" t="s">
        <v>53</v>
      </c>
      <c r="H21" s="33" t="s">
        <v>54</v>
      </c>
      <c r="I21" s="33" t="s">
        <v>55</v>
      </c>
      <c r="J21" s="34" t="s">
        <v>4</v>
      </c>
      <c r="K21" s="34" t="s">
        <v>56</v>
      </c>
      <c r="L21" s="33" t="s">
        <v>57</v>
      </c>
      <c r="M21" s="33" t="s">
        <v>58</v>
      </c>
      <c r="N21" s="35" t="s">
        <v>59</v>
      </c>
      <c r="O21" s="33" t="s">
        <v>60</v>
      </c>
      <c r="P21" s="33" t="s">
        <v>61</v>
      </c>
      <c r="Q21" s="33" t="s">
        <v>62</v>
      </c>
      <c r="R21" s="36" t="s">
        <v>347</v>
      </c>
      <c r="S21" s="33" t="s">
        <v>63</v>
      </c>
      <c r="T21" s="33" t="s">
        <v>64</v>
      </c>
      <c r="U21" s="33" t="s">
        <v>65</v>
      </c>
      <c r="V21" s="37" t="s">
        <v>66</v>
      </c>
    </row>
    <row r="22" spans="2:22" s="47" customFormat="1" ht="30" x14ac:dyDescent="0.2">
      <c r="B22" s="282"/>
      <c r="C22" s="39"/>
      <c r="D22" s="40"/>
      <c r="E22" s="40"/>
      <c r="F22" s="41" t="s">
        <v>67</v>
      </c>
      <c r="G22" s="41" t="s">
        <v>68</v>
      </c>
      <c r="H22" s="41" t="s">
        <v>69</v>
      </c>
      <c r="I22" s="41" t="s">
        <v>69</v>
      </c>
      <c r="J22" s="42"/>
      <c r="K22" s="42"/>
      <c r="L22" s="41" t="s">
        <v>70</v>
      </c>
      <c r="M22" s="41"/>
      <c r="N22" s="43"/>
      <c r="O22" s="43"/>
      <c r="P22" s="44"/>
      <c r="Q22" s="44"/>
      <c r="R22" s="45"/>
      <c r="S22" s="44"/>
      <c r="T22" s="44" t="s">
        <v>71</v>
      </c>
      <c r="U22" s="44" t="s">
        <v>71</v>
      </c>
      <c r="V22" s="46"/>
    </row>
    <row r="23" spans="2:22" s="47" customFormat="1" ht="71.25" customHeight="1" x14ac:dyDescent="0.2">
      <c r="B23" s="282"/>
      <c r="C23" s="48">
        <v>1</v>
      </c>
      <c r="D23" s="49" t="s">
        <v>86</v>
      </c>
      <c r="E23" s="194" t="s">
        <v>225</v>
      </c>
      <c r="F23" s="195">
        <v>190</v>
      </c>
      <c r="G23" s="195">
        <v>260</v>
      </c>
      <c r="H23" s="50">
        <v>12.5</v>
      </c>
      <c r="I23" s="50">
        <v>5</v>
      </c>
      <c r="J23" s="51" t="s">
        <v>170</v>
      </c>
      <c r="K23" s="161" t="s">
        <v>80</v>
      </c>
      <c r="L23" s="254">
        <v>230</v>
      </c>
      <c r="M23" s="50">
        <v>3</v>
      </c>
      <c r="N23" s="49" t="s">
        <v>234</v>
      </c>
      <c r="O23" s="52">
        <v>3</v>
      </c>
      <c r="P23" s="52">
        <v>3</v>
      </c>
      <c r="Q23" s="52">
        <v>5</v>
      </c>
      <c r="R23" s="53">
        <f>IF($U23&gt;0,$Q23-1,$Q23)</f>
        <v>4</v>
      </c>
      <c r="S23" s="52">
        <v>1</v>
      </c>
      <c r="T23" s="52">
        <v>1</v>
      </c>
      <c r="U23" s="52">
        <v>3.3</v>
      </c>
    </row>
    <row r="24" spans="2:22" s="47" customFormat="1" ht="30" customHeight="1" x14ac:dyDescent="0.2">
      <c r="B24" s="282"/>
      <c r="C24" s="54">
        <v>2</v>
      </c>
      <c r="D24" s="55" t="s">
        <v>172</v>
      </c>
      <c r="E24" s="55" t="s">
        <v>226</v>
      </c>
      <c r="F24" s="162">
        <v>195</v>
      </c>
      <c r="G24" s="54">
        <v>305</v>
      </c>
      <c r="H24" s="54">
        <v>12</v>
      </c>
      <c r="I24" s="54">
        <v>3.2</v>
      </c>
      <c r="J24" s="56" t="s">
        <v>170</v>
      </c>
      <c r="K24" s="56" t="s">
        <v>80</v>
      </c>
      <c r="L24" s="187">
        <v>190</v>
      </c>
      <c r="M24" s="54">
        <v>3</v>
      </c>
      <c r="N24" s="55" t="s">
        <v>227</v>
      </c>
      <c r="O24" s="57">
        <v>2</v>
      </c>
      <c r="P24" s="57">
        <v>2</v>
      </c>
      <c r="Q24" s="57">
        <v>3</v>
      </c>
      <c r="R24" s="58">
        <f>IF($U24&gt;0,$Q24-1,$Q24)</f>
        <v>2</v>
      </c>
      <c r="S24" s="57">
        <v>1</v>
      </c>
      <c r="T24" s="57">
        <v>0.4</v>
      </c>
      <c r="U24" s="57">
        <v>3</v>
      </c>
    </row>
    <row r="25" spans="2:22" s="47" customFormat="1" ht="29" customHeight="1" x14ac:dyDescent="0.2">
      <c r="B25" s="282"/>
      <c r="C25" s="48">
        <v>3</v>
      </c>
      <c r="D25" s="49" t="s">
        <v>90</v>
      </c>
      <c r="E25" s="49" t="s">
        <v>73</v>
      </c>
      <c r="F25" s="196">
        <f>((40*4.65)*100)/(65 * 90)</f>
        <v>3.1794871794871793</v>
      </c>
      <c r="G25" s="48">
        <v>40</v>
      </c>
      <c r="H25" s="48">
        <v>48</v>
      </c>
      <c r="I25" s="48">
        <v>1</v>
      </c>
      <c r="J25" s="51" t="s">
        <v>228</v>
      </c>
      <c r="K25" s="51" t="s">
        <v>80</v>
      </c>
      <c r="L25" s="254">
        <v>220</v>
      </c>
      <c r="M25" s="48">
        <v>3</v>
      </c>
      <c r="N25" s="49" t="s">
        <v>229</v>
      </c>
      <c r="O25" s="52">
        <v>2</v>
      </c>
      <c r="P25" s="52">
        <v>2</v>
      </c>
      <c r="Q25" s="52">
        <v>2</v>
      </c>
      <c r="R25" s="53">
        <f t="shared" ref="R25:R28" si="1">IF($U25&gt;0,$Q25-1,$Q25)</f>
        <v>2</v>
      </c>
      <c r="S25" s="52">
        <v>0</v>
      </c>
      <c r="T25" s="52">
        <v>2</v>
      </c>
      <c r="U25" s="52">
        <v>0</v>
      </c>
    </row>
    <row r="26" spans="2:22" s="47" customFormat="1" ht="72.75" customHeight="1" x14ac:dyDescent="0.2">
      <c r="B26" s="282"/>
      <c r="C26" s="54">
        <v>4</v>
      </c>
      <c r="D26" s="55" t="s">
        <v>86</v>
      </c>
      <c r="E26" s="55" t="s">
        <v>225</v>
      </c>
      <c r="F26" s="197">
        <v>190</v>
      </c>
      <c r="G26" s="197">
        <v>260</v>
      </c>
      <c r="H26" s="54">
        <v>12.5</v>
      </c>
      <c r="I26" s="54">
        <v>5</v>
      </c>
      <c r="J26" s="56" t="s">
        <v>170</v>
      </c>
      <c r="K26" s="56" t="s">
        <v>80</v>
      </c>
      <c r="L26" s="187">
        <v>230</v>
      </c>
      <c r="M26" s="54">
        <v>3</v>
      </c>
      <c r="N26" s="55" t="s">
        <v>230</v>
      </c>
      <c r="O26" s="57">
        <v>3</v>
      </c>
      <c r="P26" s="57">
        <v>3</v>
      </c>
      <c r="Q26" s="57">
        <v>5</v>
      </c>
      <c r="R26" s="58">
        <f t="shared" si="1"/>
        <v>4</v>
      </c>
      <c r="S26" s="57">
        <v>1</v>
      </c>
      <c r="T26" s="57">
        <v>4.4000000000000004</v>
      </c>
      <c r="U26" s="57">
        <v>3.3</v>
      </c>
    </row>
    <row r="27" spans="2:22" s="47" customFormat="1" ht="44.25" customHeight="1" x14ac:dyDescent="0.2">
      <c r="B27" s="282"/>
      <c r="C27" s="48">
        <v>5</v>
      </c>
      <c r="D27" s="49" t="s">
        <v>115</v>
      </c>
      <c r="E27" s="49" t="s">
        <v>116</v>
      </c>
      <c r="F27" s="48">
        <v>300</v>
      </c>
      <c r="G27" s="48">
        <v>70</v>
      </c>
      <c r="H27" s="48">
        <v>15</v>
      </c>
      <c r="I27" s="48">
        <v>5</v>
      </c>
      <c r="J27" s="51" t="s">
        <v>170</v>
      </c>
      <c r="K27" s="51" t="s">
        <v>74</v>
      </c>
      <c r="L27" s="50">
        <v>0</v>
      </c>
      <c r="M27" s="50">
        <v>0</v>
      </c>
      <c r="N27" s="49" t="s">
        <v>235</v>
      </c>
      <c r="O27" s="52">
        <v>3</v>
      </c>
      <c r="P27" s="52">
        <v>3</v>
      </c>
      <c r="Q27" s="52">
        <v>3</v>
      </c>
      <c r="R27" s="53">
        <f t="shared" si="1"/>
        <v>2</v>
      </c>
      <c r="S27" s="52">
        <v>2</v>
      </c>
      <c r="T27" s="52">
        <v>4</v>
      </c>
      <c r="U27" s="52">
        <v>6</v>
      </c>
    </row>
    <row r="28" spans="2:22" s="66" customFormat="1" ht="61" thickBot="1" x14ac:dyDescent="0.25">
      <c r="B28" s="283"/>
      <c r="C28" s="198">
        <v>6</v>
      </c>
      <c r="D28" s="199" t="s">
        <v>86</v>
      </c>
      <c r="E28" s="199" t="s">
        <v>225</v>
      </c>
      <c r="F28" s="200">
        <v>190</v>
      </c>
      <c r="G28" s="200">
        <v>260</v>
      </c>
      <c r="H28" s="200">
        <v>12.5</v>
      </c>
      <c r="I28" s="200">
        <v>5</v>
      </c>
      <c r="J28" s="201" t="s">
        <v>170</v>
      </c>
      <c r="K28" s="202" t="s">
        <v>80</v>
      </c>
      <c r="L28" s="203">
        <v>230</v>
      </c>
      <c r="M28" s="200">
        <v>3</v>
      </c>
      <c r="N28" s="199" t="s">
        <v>232</v>
      </c>
      <c r="O28" s="204">
        <v>3</v>
      </c>
      <c r="P28" s="204">
        <v>3</v>
      </c>
      <c r="Q28" s="204">
        <v>5</v>
      </c>
      <c r="R28" s="264">
        <f t="shared" si="1"/>
        <v>4</v>
      </c>
      <c r="S28" s="204">
        <v>1</v>
      </c>
      <c r="T28" s="204">
        <v>1</v>
      </c>
      <c r="U28" s="204">
        <v>3.3</v>
      </c>
    </row>
    <row r="29" spans="2:22" ht="16" thickTop="1" x14ac:dyDescent="0.2"/>
    <row r="30" spans="2:22" ht="16" thickBot="1" x14ac:dyDescent="0.25">
      <c r="B30" s="205" t="s">
        <v>236</v>
      </c>
      <c r="C30" s="100" t="s">
        <v>237</v>
      </c>
    </row>
    <row r="31" spans="2:22" s="38" customFormat="1" ht="61" thickTop="1" x14ac:dyDescent="0.2">
      <c r="B31" s="269" t="s">
        <v>98</v>
      </c>
      <c r="C31" s="69" t="s">
        <v>50</v>
      </c>
      <c r="D31" s="70" t="s">
        <v>1</v>
      </c>
      <c r="E31" s="70" t="s">
        <v>51</v>
      </c>
      <c r="F31" s="71" t="s">
        <v>52</v>
      </c>
      <c r="G31" s="71" t="s">
        <v>53</v>
      </c>
      <c r="H31" s="71" t="s">
        <v>54</v>
      </c>
      <c r="I31" s="71" t="s">
        <v>55</v>
      </c>
      <c r="J31" s="72" t="s">
        <v>4</v>
      </c>
      <c r="K31" s="72" t="s">
        <v>56</v>
      </c>
      <c r="L31" s="71" t="s">
        <v>57</v>
      </c>
      <c r="M31" s="71" t="s">
        <v>58</v>
      </c>
      <c r="N31" s="73" t="s">
        <v>99</v>
      </c>
      <c r="O31" s="71" t="s">
        <v>60</v>
      </c>
      <c r="P31" s="71" t="s">
        <v>61</v>
      </c>
      <c r="Q31" s="71" t="s">
        <v>62</v>
      </c>
      <c r="R31" s="74" t="s">
        <v>347</v>
      </c>
      <c r="S31" s="71" t="s">
        <v>63</v>
      </c>
      <c r="T31" s="75" t="s">
        <v>64</v>
      </c>
      <c r="U31" s="75" t="s">
        <v>65</v>
      </c>
      <c r="V31" s="37" t="s">
        <v>66</v>
      </c>
    </row>
    <row r="32" spans="2:22" s="47" customFormat="1" ht="30" x14ac:dyDescent="0.2">
      <c r="B32" s="270"/>
      <c r="C32" s="76"/>
      <c r="D32" s="77"/>
      <c r="E32" s="77"/>
      <c r="F32" s="78" t="s">
        <v>67</v>
      </c>
      <c r="G32" s="78" t="s">
        <v>68</v>
      </c>
      <c r="H32" s="78" t="s">
        <v>69</v>
      </c>
      <c r="I32" s="78" t="s">
        <v>69</v>
      </c>
      <c r="J32" s="79"/>
      <c r="K32" s="79"/>
      <c r="L32" s="78" t="s">
        <v>70</v>
      </c>
      <c r="M32" s="78"/>
      <c r="N32" s="80"/>
      <c r="O32" s="80"/>
      <c r="P32" s="80"/>
      <c r="Q32" s="55"/>
      <c r="R32" s="81"/>
      <c r="S32" s="55"/>
      <c r="T32" s="82" t="s">
        <v>71</v>
      </c>
      <c r="U32" s="82" t="s">
        <v>71</v>
      </c>
      <c r="V32" s="46"/>
    </row>
    <row r="33" spans="2:22" s="47" customFormat="1" ht="73.5" customHeight="1" x14ac:dyDescent="0.2">
      <c r="B33" s="270"/>
      <c r="C33" s="83">
        <v>1</v>
      </c>
      <c r="D33" s="84" t="s">
        <v>86</v>
      </c>
      <c r="E33" s="84" t="s">
        <v>225</v>
      </c>
      <c r="F33" s="206">
        <v>190</v>
      </c>
      <c r="G33" s="206">
        <v>260</v>
      </c>
      <c r="H33" s="85">
        <v>12.5</v>
      </c>
      <c r="I33" s="85">
        <v>5</v>
      </c>
      <c r="J33" s="86" t="s">
        <v>170</v>
      </c>
      <c r="K33" s="87" t="s">
        <v>80</v>
      </c>
      <c r="L33" s="173">
        <v>230</v>
      </c>
      <c r="M33" s="85">
        <v>3</v>
      </c>
      <c r="N33" s="84" t="s">
        <v>234</v>
      </c>
      <c r="O33" s="88">
        <v>3</v>
      </c>
      <c r="P33" s="88">
        <v>3</v>
      </c>
      <c r="Q33" s="90">
        <v>5</v>
      </c>
      <c r="R33" s="89">
        <f>IF($U33&gt;0,$Q33-1,$Q33)</f>
        <v>4</v>
      </c>
      <c r="S33" s="90">
        <v>1</v>
      </c>
      <c r="T33" s="88">
        <v>1</v>
      </c>
      <c r="U33" s="88">
        <v>3.3</v>
      </c>
    </row>
    <row r="34" spans="2:22" s="47" customFormat="1" ht="45" x14ac:dyDescent="0.2">
      <c r="B34" s="270"/>
      <c r="C34" s="54">
        <v>2</v>
      </c>
      <c r="D34" s="55" t="s">
        <v>172</v>
      </c>
      <c r="E34" s="55" t="s">
        <v>226</v>
      </c>
      <c r="F34" s="162">
        <v>195</v>
      </c>
      <c r="G34" s="54">
        <v>305</v>
      </c>
      <c r="H34" s="54">
        <v>12</v>
      </c>
      <c r="I34" s="54">
        <v>3.2</v>
      </c>
      <c r="J34" s="56" t="s">
        <v>170</v>
      </c>
      <c r="K34" s="56" t="s">
        <v>80</v>
      </c>
      <c r="L34" s="187">
        <v>190</v>
      </c>
      <c r="M34" s="54">
        <v>3</v>
      </c>
      <c r="N34" s="55" t="s">
        <v>227</v>
      </c>
      <c r="O34" s="57">
        <v>2</v>
      </c>
      <c r="P34" s="57">
        <v>2</v>
      </c>
      <c r="Q34" s="57">
        <v>3</v>
      </c>
      <c r="R34" s="58">
        <f>IF($U34&gt;0,$Q34-1,$Q34)</f>
        <v>2</v>
      </c>
      <c r="S34" s="57">
        <v>1</v>
      </c>
      <c r="T34" s="57">
        <v>0.4</v>
      </c>
      <c r="U34" s="57">
        <v>3</v>
      </c>
    </row>
    <row r="35" spans="2:22" s="47" customFormat="1" ht="37.5" customHeight="1" x14ac:dyDescent="0.2">
      <c r="B35" s="270"/>
      <c r="C35" s="83">
        <v>3</v>
      </c>
      <c r="D35" s="84" t="s">
        <v>90</v>
      </c>
      <c r="E35" s="84" t="s">
        <v>73</v>
      </c>
      <c r="F35" s="207">
        <f>((40*4.65)*100)/(65 * 90)</f>
        <v>3.1794871794871793</v>
      </c>
      <c r="G35" s="83">
        <v>40</v>
      </c>
      <c r="H35" s="83">
        <v>48</v>
      </c>
      <c r="I35" s="83">
        <v>1</v>
      </c>
      <c r="J35" s="86" t="s">
        <v>228</v>
      </c>
      <c r="K35" s="86" t="s">
        <v>80</v>
      </c>
      <c r="L35" s="173">
        <v>220</v>
      </c>
      <c r="M35" s="85">
        <v>3</v>
      </c>
      <c r="N35" s="84" t="s">
        <v>229</v>
      </c>
      <c r="O35" s="88">
        <v>2</v>
      </c>
      <c r="P35" s="88">
        <v>2</v>
      </c>
      <c r="Q35" s="88">
        <v>2</v>
      </c>
      <c r="R35" s="91">
        <f t="shared" ref="R35:R36" si="2">IF($U35&gt;0,$Q35-1,$Q35)</f>
        <v>2</v>
      </c>
      <c r="S35" s="88">
        <v>0</v>
      </c>
      <c r="T35" s="88">
        <v>2</v>
      </c>
      <c r="U35" s="88">
        <v>0</v>
      </c>
    </row>
    <row r="36" spans="2:22" s="47" customFormat="1" ht="69.75" customHeight="1" x14ac:dyDescent="0.2">
      <c r="B36" s="270"/>
      <c r="C36" s="54">
        <v>4</v>
      </c>
      <c r="D36" s="55" t="s">
        <v>86</v>
      </c>
      <c r="E36" s="55" t="s">
        <v>225</v>
      </c>
      <c r="F36" s="197">
        <v>190</v>
      </c>
      <c r="G36" s="197">
        <v>260</v>
      </c>
      <c r="H36" s="54">
        <v>12.5</v>
      </c>
      <c r="I36" s="54">
        <v>5</v>
      </c>
      <c r="J36" s="56" t="s">
        <v>170</v>
      </c>
      <c r="K36" s="56" t="s">
        <v>80</v>
      </c>
      <c r="L36" s="187">
        <v>230</v>
      </c>
      <c r="M36" s="54">
        <v>3</v>
      </c>
      <c r="N36" s="55" t="s">
        <v>238</v>
      </c>
      <c r="O36" s="57">
        <v>3</v>
      </c>
      <c r="P36" s="57">
        <v>3</v>
      </c>
      <c r="Q36" s="57">
        <v>5</v>
      </c>
      <c r="R36" s="58">
        <f t="shared" si="2"/>
        <v>4</v>
      </c>
      <c r="S36" s="57">
        <v>1</v>
      </c>
      <c r="T36" s="57">
        <v>4.4000000000000004</v>
      </c>
      <c r="U36" s="57">
        <v>3.3</v>
      </c>
    </row>
    <row r="37" spans="2:22" s="145" customFormat="1" ht="40.5" customHeight="1" x14ac:dyDescent="0.2">
      <c r="B37" s="270"/>
      <c r="C37" s="173">
        <v>5</v>
      </c>
      <c r="D37" s="84" t="s">
        <v>105</v>
      </c>
      <c r="E37" s="84" t="s">
        <v>147</v>
      </c>
      <c r="F37" s="83">
        <v>305</v>
      </c>
      <c r="G37" s="83">
        <v>50</v>
      </c>
      <c r="H37" s="83">
        <v>15</v>
      </c>
      <c r="I37" s="83">
        <v>6</v>
      </c>
      <c r="J37" s="86" t="s">
        <v>170</v>
      </c>
      <c r="K37" s="86"/>
      <c r="L37" s="85">
        <v>0</v>
      </c>
      <c r="M37" s="85">
        <v>0</v>
      </c>
      <c r="N37" s="84" t="s">
        <v>231</v>
      </c>
      <c r="O37" s="88">
        <v>3</v>
      </c>
      <c r="P37" s="88">
        <v>3</v>
      </c>
      <c r="Q37" s="88">
        <v>3</v>
      </c>
      <c r="R37" s="91">
        <f>IF($U37&gt;0,$Q37-1,$Q37)</f>
        <v>2</v>
      </c>
      <c r="S37" s="88">
        <v>2</v>
      </c>
      <c r="T37" s="88">
        <v>4</v>
      </c>
      <c r="U37" s="88">
        <v>6</v>
      </c>
    </row>
    <row r="38" spans="2:22" s="145" customFormat="1" ht="61" thickBot="1" x14ac:dyDescent="0.25">
      <c r="B38" s="271"/>
      <c r="C38" s="208">
        <v>6</v>
      </c>
      <c r="D38" s="178" t="s">
        <v>86</v>
      </c>
      <c r="E38" s="209" t="s">
        <v>225</v>
      </c>
      <c r="F38" s="210">
        <v>190</v>
      </c>
      <c r="G38" s="210">
        <v>260</v>
      </c>
      <c r="H38" s="210">
        <v>12.5</v>
      </c>
      <c r="I38" s="210">
        <v>5</v>
      </c>
      <c r="J38" s="211" t="s">
        <v>170</v>
      </c>
      <c r="K38" s="212" t="s">
        <v>80</v>
      </c>
      <c r="L38" s="213">
        <v>230</v>
      </c>
      <c r="M38" s="210">
        <v>3</v>
      </c>
      <c r="N38" s="209" t="s">
        <v>239</v>
      </c>
      <c r="O38" s="214">
        <v>3</v>
      </c>
      <c r="P38" s="214">
        <v>3</v>
      </c>
      <c r="Q38" s="214">
        <v>5</v>
      </c>
      <c r="R38" s="263">
        <f>IF($U38&gt;0,$Q38-1,$Q38)</f>
        <v>4</v>
      </c>
      <c r="S38" s="214">
        <v>1</v>
      </c>
      <c r="T38" s="214">
        <v>1</v>
      </c>
      <c r="U38" s="214">
        <v>3.3</v>
      </c>
    </row>
    <row r="39" spans="2:22" ht="16" thickTop="1" x14ac:dyDescent="0.2"/>
    <row r="40" spans="2:22" ht="16" thickBot="1" x14ac:dyDescent="0.25">
      <c r="B40" s="205" t="s">
        <v>240</v>
      </c>
      <c r="C40" s="100" t="s">
        <v>112</v>
      </c>
    </row>
    <row r="41" spans="2:22" s="38" customFormat="1" ht="61" thickTop="1" x14ac:dyDescent="0.2">
      <c r="B41" s="269" t="s">
        <v>113</v>
      </c>
      <c r="C41" s="69" t="s">
        <v>50</v>
      </c>
      <c r="D41" s="70" t="s">
        <v>1</v>
      </c>
      <c r="E41" s="70" t="s">
        <v>51</v>
      </c>
      <c r="F41" s="71" t="s">
        <v>52</v>
      </c>
      <c r="G41" s="71" t="s">
        <v>53</v>
      </c>
      <c r="H41" s="71" t="s">
        <v>54</v>
      </c>
      <c r="I41" s="71" t="s">
        <v>55</v>
      </c>
      <c r="J41" s="72" t="s">
        <v>4</v>
      </c>
      <c r="K41" s="72" t="s">
        <v>56</v>
      </c>
      <c r="L41" s="71" t="s">
        <v>57</v>
      </c>
      <c r="M41" s="71" t="s">
        <v>58</v>
      </c>
      <c r="N41" s="73" t="s">
        <v>99</v>
      </c>
      <c r="O41" s="71" t="s">
        <v>60</v>
      </c>
      <c r="P41" s="71" t="s">
        <v>61</v>
      </c>
      <c r="Q41" s="71" t="s">
        <v>62</v>
      </c>
      <c r="R41" s="74" t="s">
        <v>347</v>
      </c>
      <c r="S41" s="71" t="s">
        <v>63</v>
      </c>
      <c r="T41" s="71" t="s">
        <v>64</v>
      </c>
      <c r="U41" s="71" t="s">
        <v>65</v>
      </c>
      <c r="V41" s="37" t="s">
        <v>66</v>
      </c>
    </row>
    <row r="42" spans="2:22" s="47" customFormat="1" ht="30" x14ac:dyDescent="0.2">
      <c r="B42" s="270"/>
      <c r="C42" s="76"/>
      <c r="D42" s="77"/>
      <c r="E42" s="77"/>
      <c r="F42" s="78" t="s">
        <v>67</v>
      </c>
      <c r="G42" s="78" t="s">
        <v>68</v>
      </c>
      <c r="H42" s="78" t="s">
        <v>69</v>
      </c>
      <c r="I42" s="78" t="s">
        <v>69</v>
      </c>
      <c r="J42" s="79"/>
      <c r="K42" s="79"/>
      <c r="L42" s="78" t="s">
        <v>70</v>
      </c>
      <c r="M42" s="78"/>
      <c r="N42" s="80"/>
      <c r="O42" s="80"/>
      <c r="P42" s="80"/>
      <c r="Q42" s="55"/>
      <c r="R42" s="81"/>
      <c r="S42" s="55"/>
      <c r="T42" s="82" t="s">
        <v>71</v>
      </c>
      <c r="U42" s="82" t="s">
        <v>71</v>
      </c>
      <c r="V42" s="46"/>
    </row>
    <row r="43" spans="2:22" s="47" customFormat="1" ht="68.25" customHeight="1" x14ac:dyDescent="0.2">
      <c r="B43" s="270"/>
      <c r="C43" s="83">
        <v>1</v>
      </c>
      <c r="D43" s="84" t="s">
        <v>86</v>
      </c>
      <c r="E43" s="84" t="s">
        <v>225</v>
      </c>
      <c r="F43" s="206">
        <v>190</v>
      </c>
      <c r="G43" s="206">
        <v>260</v>
      </c>
      <c r="H43" s="85">
        <v>12.5</v>
      </c>
      <c r="I43" s="85">
        <v>5</v>
      </c>
      <c r="J43" s="86" t="s">
        <v>170</v>
      </c>
      <c r="K43" s="87" t="s">
        <v>80</v>
      </c>
      <c r="L43" s="173">
        <v>230</v>
      </c>
      <c r="M43" s="85">
        <v>3</v>
      </c>
      <c r="N43" s="84" t="s">
        <v>241</v>
      </c>
      <c r="O43" s="88">
        <v>3</v>
      </c>
      <c r="P43" s="88">
        <v>3</v>
      </c>
      <c r="Q43" s="90">
        <v>5</v>
      </c>
      <c r="R43" s="89">
        <f>IF($U43&gt;0,$Q43-1,$Q43)</f>
        <v>4</v>
      </c>
      <c r="S43" s="90">
        <v>1</v>
      </c>
      <c r="T43" s="88">
        <v>1</v>
      </c>
      <c r="U43" s="88">
        <v>3.3</v>
      </c>
    </row>
    <row r="44" spans="2:22" s="47" customFormat="1" ht="45" x14ac:dyDescent="0.2">
      <c r="B44" s="270"/>
      <c r="C44" s="54">
        <v>2</v>
      </c>
      <c r="D44" s="55" t="s">
        <v>172</v>
      </c>
      <c r="E44" s="55" t="s">
        <v>226</v>
      </c>
      <c r="F44" s="162">
        <v>195</v>
      </c>
      <c r="G44" s="54">
        <v>305</v>
      </c>
      <c r="H44" s="54">
        <v>12</v>
      </c>
      <c r="I44" s="54">
        <v>3.2</v>
      </c>
      <c r="J44" s="56" t="s">
        <v>170</v>
      </c>
      <c r="K44" s="56" t="s">
        <v>80</v>
      </c>
      <c r="L44" s="187">
        <v>190</v>
      </c>
      <c r="M44" s="54">
        <v>3</v>
      </c>
      <c r="N44" s="55" t="s">
        <v>227</v>
      </c>
      <c r="O44" s="57">
        <v>2</v>
      </c>
      <c r="P44" s="57">
        <v>2</v>
      </c>
      <c r="Q44" s="57">
        <v>3</v>
      </c>
      <c r="R44" s="58">
        <f>IF($U44&gt;0,$Q44-1,$Q44)</f>
        <v>2</v>
      </c>
      <c r="S44" s="57">
        <v>1</v>
      </c>
      <c r="T44" s="57">
        <v>0.4</v>
      </c>
      <c r="U44" s="57">
        <v>3</v>
      </c>
    </row>
    <row r="45" spans="2:22" s="47" customFormat="1" ht="40.5" customHeight="1" x14ac:dyDescent="0.2">
      <c r="B45" s="270"/>
      <c r="C45" s="83">
        <v>3</v>
      </c>
      <c r="D45" s="84" t="s">
        <v>90</v>
      </c>
      <c r="E45" s="84" t="s">
        <v>73</v>
      </c>
      <c r="F45" s="207">
        <f>((40*4.65)*100)/(65 * 90)</f>
        <v>3.1794871794871793</v>
      </c>
      <c r="G45" s="83">
        <v>40</v>
      </c>
      <c r="H45" s="83">
        <v>48</v>
      </c>
      <c r="I45" s="83">
        <v>1</v>
      </c>
      <c r="J45" s="86" t="s">
        <v>228</v>
      </c>
      <c r="K45" s="86" t="s">
        <v>80</v>
      </c>
      <c r="L45" s="173">
        <v>220</v>
      </c>
      <c r="M45" s="85">
        <v>3</v>
      </c>
      <c r="N45" s="84" t="s">
        <v>229</v>
      </c>
      <c r="O45" s="88">
        <v>2</v>
      </c>
      <c r="P45" s="88">
        <v>2</v>
      </c>
      <c r="Q45" s="88">
        <v>2</v>
      </c>
      <c r="R45" s="91">
        <f t="shared" ref="R45:R46" si="3">IF($U45&gt;0,$Q45-1,$Q45)</f>
        <v>2</v>
      </c>
      <c r="S45" s="88">
        <v>0</v>
      </c>
      <c r="T45" s="88">
        <v>2</v>
      </c>
      <c r="U45" s="88">
        <v>0</v>
      </c>
    </row>
    <row r="46" spans="2:22" s="47" customFormat="1" ht="66.75" customHeight="1" x14ac:dyDescent="0.2">
      <c r="B46" s="270"/>
      <c r="C46" s="54">
        <v>4</v>
      </c>
      <c r="D46" s="55" t="s">
        <v>86</v>
      </c>
      <c r="E46" s="55" t="s">
        <v>225</v>
      </c>
      <c r="F46" s="197">
        <v>190</v>
      </c>
      <c r="G46" s="197">
        <v>260</v>
      </c>
      <c r="H46" s="54">
        <v>12.5</v>
      </c>
      <c r="I46" s="54">
        <v>5</v>
      </c>
      <c r="J46" s="56" t="s">
        <v>170</v>
      </c>
      <c r="K46" s="56" t="s">
        <v>80</v>
      </c>
      <c r="L46" s="187">
        <v>230</v>
      </c>
      <c r="M46" s="54">
        <v>3</v>
      </c>
      <c r="N46" s="55" t="s">
        <v>230</v>
      </c>
      <c r="O46" s="57">
        <v>3</v>
      </c>
      <c r="P46" s="57">
        <v>3</v>
      </c>
      <c r="Q46" s="57">
        <v>5</v>
      </c>
      <c r="R46" s="58">
        <f t="shared" si="3"/>
        <v>4</v>
      </c>
      <c r="S46" s="57">
        <v>1</v>
      </c>
      <c r="T46" s="57">
        <v>4.4000000000000004</v>
      </c>
      <c r="U46" s="57">
        <v>3.3</v>
      </c>
    </row>
    <row r="47" spans="2:22" s="145" customFormat="1" ht="60" x14ac:dyDescent="0.2">
      <c r="B47" s="270"/>
      <c r="C47" s="173">
        <v>5</v>
      </c>
      <c r="D47" s="84" t="s">
        <v>115</v>
      </c>
      <c r="E47" s="84" t="s">
        <v>147</v>
      </c>
      <c r="F47" s="83">
        <v>300</v>
      </c>
      <c r="G47" s="83">
        <v>70</v>
      </c>
      <c r="H47" s="83">
        <v>15</v>
      </c>
      <c r="I47" s="83">
        <v>6</v>
      </c>
      <c r="J47" s="86" t="s">
        <v>170</v>
      </c>
      <c r="K47" s="86"/>
      <c r="L47" s="85">
        <v>0</v>
      </c>
      <c r="M47" s="85">
        <v>0</v>
      </c>
      <c r="N47" s="84" t="s">
        <v>242</v>
      </c>
      <c r="O47" s="88">
        <v>3</v>
      </c>
      <c r="P47" s="88">
        <v>3</v>
      </c>
      <c r="Q47" s="88">
        <v>3</v>
      </c>
      <c r="R47" s="91">
        <f>IF($U47&gt;0,$Q47-1,$Q47)</f>
        <v>2</v>
      </c>
      <c r="S47" s="88">
        <v>2</v>
      </c>
      <c r="T47" s="88">
        <v>4</v>
      </c>
      <c r="U47" s="88">
        <v>6</v>
      </c>
    </row>
    <row r="48" spans="2:22" s="145" customFormat="1" ht="61" thickBot="1" x14ac:dyDescent="0.25">
      <c r="B48" s="271"/>
      <c r="C48" s="208">
        <v>6</v>
      </c>
      <c r="D48" s="209" t="s">
        <v>86</v>
      </c>
      <c r="E48" s="209" t="s">
        <v>225</v>
      </c>
      <c r="F48" s="210">
        <v>190</v>
      </c>
      <c r="G48" s="210">
        <v>260</v>
      </c>
      <c r="H48" s="210">
        <v>12.5</v>
      </c>
      <c r="I48" s="210">
        <v>5</v>
      </c>
      <c r="J48" s="211" t="s">
        <v>170</v>
      </c>
      <c r="K48" s="212" t="s">
        <v>80</v>
      </c>
      <c r="L48" s="213">
        <v>230</v>
      </c>
      <c r="M48" s="210">
        <v>3</v>
      </c>
      <c r="N48" s="209" t="s">
        <v>243</v>
      </c>
      <c r="O48" s="214">
        <v>3</v>
      </c>
      <c r="P48" s="214">
        <v>3</v>
      </c>
      <c r="Q48" s="214">
        <v>5</v>
      </c>
      <c r="R48" s="263">
        <f>IF($U48&gt;0,$Q48-1,$Q48)</f>
        <v>4</v>
      </c>
      <c r="S48" s="214">
        <v>1</v>
      </c>
      <c r="T48" s="214">
        <v>1</v>
      </c>
      <c r="U48" s="214">
        <v>3.3</v>
      </c>
    </row>
    <row r="49" spans="2:23" ht="16" thickTop="1" x14ac:dyDescent="0.2">
      <c r="W49" s="215"/>
    </row>
    <row r="50" spans="2:23" ht="16" thickBot="1" x14ac:dyDescent="0.25">
      <c r="B50" s="216" t="s">
        <v>244</v>
      </c>
      <c r="C50" s="102" t="s">
        <v>184</v>
      </c>
    </row>
    <row r="51" spans="2:23" s="38" customFormat="1" ht="61" thickTop="1" x14ac:dyDescent="0.2">
      <c r="B51" s="272" t="s">
        <v>245</v>
      </c>
      <c r="C51" s="104" t="s">
        <v>50</v>
      </c>
      <c r="D51" s="105" t="s">
        <v>1</v>
      </c>
      <c r="E51" s="105" t="s">
        <v>51</v>
      </c>
      <c r="F51" s="106" t="s">
        <v>52</v>
      </c>
      <c r="G51" s="106" t="s">
        <v>246</v>
      </c>
      <c r="H51" s="106" t="s">
        <v>54</v>
      </c>
      <c r="I51" s="106" t="s">
        <v>247</v>
      </c>
      <c r="J51" s="107" t="s">
        <v>4</v>
      </c>
      <c r="K51" s="106" t="s">
        <v>56</v>
      </c>
      <c r="L51" s="106" t="s">
        <v>57</v>
      </c>
      <c r="M51" s="106" t="s">
        <v>58</v>
      </c>
      <c r="N51" s="108" t="s">
        <v>59</v>
      </c>
      <c r="O51" s="106" t="s">
        <v>60</v>
      </c>
      <c r="P51" s="106" t="s">
        <v>61</v>
      </c>
      <c r="Q51" s="106" t="s">
        <v>62</v>
      </c>
      <c r="R51" s="109" t="s">
        <v>347</v>
      </c>
      <c r="S51" s="106" t="s">
        <v>63</v>
      </c>
      <c r="T51" s="106" t="s">
        <v>64</v>
      </c>
      <c r="U51" s="106" t="s">
        <v>65</v>
      </c>
      <c r="V51" s="37" t="s">
        <v>66</v>
      </c>
    </row>
    <row r="52" spans="2:23" s="47" customFormat="1" ht="30" x14ac:dyDescent="0.2">
      <c r="B52" s="273"/>
      <c r="C52" s="110"/>
      <c r="D52" s="111"/>
      <c r="E52" s="111"/>
      <c r="F52" s="112" t="s">
        <v>67</v>
      </c>
      <c r="G52" s="112" t="s">
        <v>68</v>
      </c>
      <c r="H52" s="112" t="s">
        <v>69</v>
      </c>
      <c r="I52" s="112" t="s">
        <v>69</v>
      </c>
      <c r="J52" s="113"/>
      <c r="K52" s="113"/>
      <c r="L52" s="112" t="s">
        <v>70</v>
      </c>
      <c r="M52" s="112"/>
      <c r="N52" s="114"/>
      <c r="O52" s="115"/>
      <c r="P52" s="115"/>
      <c r="Q52" s="115"/>
      <c r="R52" s="116"/>
      <c r="S52" s="115"/>
      <c r="T52" s="115" t="s">
        <v>71</v>
      </c>
      <c r="U52" s="115" t="s">
        <v>71</v>
      </c>
      <c r="V52" s="46"/>
    </row>
    <row r="53" spans="2:23" s="47" customFormat="1" ht="120" customHeight="1" x14ac:dyDescent="0.2">
      <c r="B53" s="273"/>
      <c r="C53" s="117">
        <v>1</v>
      </c>
      <c r="D53" s="118" t="s">
        <v>86</v>
      </c>
      <c r="E53" s="118" t="s">
        <v>186</v>
      </c>
      <c r="F53" s="124">
        <v>200</v>
      </c>
      <c r="G53" s="124">
        <v>260</v>
      </c>
      <c r="H53" s="117">
        <v>12.5</v>
      </c>
      <c r="I53" s="184">
        <v>5</v>
      </c>
      <c r="J53" s="120" t="s">
        <v>189</v>
      </c>
      <c r="K53" s="257" t="s">
        <v>80</v>
      </c>
      <c r="L53" s="184">
        <v>230</v>
      </c>
      <c r="M53" s="117">
        <v>3</v>
      </c>
      <c r="N53" s="118" t="s">
        <v>248</v>
      </c>
      <c r="O53" s="125">
        <v>4</v>
      </c>
      <c r="P53" s="125">
        <v>5</v>
      </c>
      <c r="Q53" s="125">
        <v>6</v>
      </c>
      <c r="R53" s="123">
        <f>IF($U53&gt;0,$Q53-1,$Q53)</f>
        <v>5</v>
      </c>
      <c r="S53" s="125">
        <v>2</v>
      </c>
      <c r="T53" s="125">
        <v>5</v>
      </c>
      <c r="U53" s="125">
        <v>4</v>
      </c>
    </row>
    <row r="54" spans="2:23" s="47" customFormat="1" ht="45" x14ac:dyDescent="0.2">
      <c r="B54" s="273"/>
      <c r="C54" s="54">
        <v>2</v>
      </c>
      <c r="D54" s="55" t="s">
        <v>90</v>
      </c>
      <c r="E54" s="55" t="s">
        <v>73</v>
      </c>
      <c r="F54" s="218">
        <f>((40*4.65)*100)/(65 * 90)</f>
        <v>3.1794871794871793</v>
      </c>
      <c r="G54" s="54">
        <v>40</v>
      </c>
      <c r="H54" s="54">
        <v>48</v>
      </c>
      <c r="I54" s="54">
        <v>1</v>
      </c>
      <c r="J54" s="56" t="s">
        <v>228</v>
      </c>
      <c r="K54" s="258" t="s">
        <v>80</v>
      </c>
      <c r="L54" s="187">
        <v>220</v>
      </c>
      <c r="M54" s="163">
        <v>3</v>
      </c>
      <c r="N54" s="55"/>
      <c r="O54" s="57">
        <v>0</v>
      </c>
      <c r="P54" s="57">
        <v>0</v>
      </c>
      <c r="Q54" s="57">
        <v>0</v>
      </c>
      <c r="R54" s="58">
        <f>IF($U54&gt;0,$Q54-1,$Q54)</f>
        <v>0</v>
      </c>
      <c r="S54" s="57">
        <v>0</v>
      </c>
      <c r="T54" s="57">
        <v>0</v>
      </c>
      <c r="U54" s="57">
        <v>0</v>
      </c>
    </row>
    <row r="55" spans="2:23" s="47" customFormat="1" ht="116.25" customHeight="1" x14ac:dyDescent="0.2">
      <c r="B55" s="273"/>
      <c r="C55" s="117">
        <v>3</v>
      </c>
      <c r="D55" s="118" t="s">
        <v>86</v>
      </c>
      <c r="E55" s="118" t="s">
        <v>186</v>
      </c>
      <c r="F55" s="124">
        <v>200</v>
      </c>
      <c r="G55" s="124">
        <v>260</v>
      </c>
      <c r="H55" s="117">
        <v>12.5</v>
      </c>
      <c r="I55" s="117">
        <v>5</v>
      </c>
      <c r="J55" s="120" t="s">
        <v>189</v>
      </c>
      <c r="K55" s="257" t="s">
        <v>80</v>
      </c>
      <c r="L55" s="184">
        <v>230</v>
      </c>
      <c r="M55" s="117">
        <v>3</v>
      </c>
      <c r="N55" s="118" t="s">
        <v>248</v>
      </c>
      <c r="O55" s="125">
        <v>4</v>
      </c>
      <c r="P55" s="125">
        <v>5</v>
      </c>
      <c r="Q55" s="125">
        <v>6</v>
      </c>
      <c r="R55" s="126">
        <f t="shared" ref="R55:R58" si="4">IF($U55&gt;0,$Q55-1,$Q55)</f>
        <v>5</v>
      </c>
      <c r="S55" s="125">
        <v>2</v>
      </c>
      <c r="T55" s="125">
        <v>5</v>
      </c>
      <c r="U55" s="125">
        <v>4</v>
      </c>
    </row>
    <row r="56" spans="2:23" s="47" customFormat="1" ht="105.75" customHeight="1" x14ac:dyDescent="0.2">
      <c r="B56" s="273"/>
      <c r="C56" s="54">
        <v>4</v>
      </c>
      <c r="D56" s="55" t="s">
        <v>86</v>
      </c>
      <c r="E56" s="55" t="s">
        <v>186</v>
      </c>
      <c r="F56" s="163">
        <v>200</v>
      </c>
      <c r="G56" s="163">
        <v>260</v>
      </c>
      <c r="H56" s="54">
        <v>12.5</v>
      </c>
      <c r="I56" s="54">
        <v>5</v>
      </c>
      <c r="J56" s="56" t="s">
        <v>189</v>
      </c>
      <c r="K56" s="250" t="s">
        <v>80</v>
      </c>
      <c r="L56" s="187">
        <v>230</v>
      </c>
      <c r="M56" s="54">
        <v>3</v>
      </c>
      <c r="N56" s="55" t="s">
        <v>248</v>
      </c>
      <c r="O56" s="57">
        <v>4</v>
      </c>
      <c r="P56" s="57">
        <v>5</v>
      </c>
      <c r="Q56" s="57">
        <v>6</v>
      </c>
      <c r="R56" s="58">
        <f t="shared" si="4"/>
        <v>5</v>
      </c>
      <c r="S56" s="57">
        <v>2</v>
      </c>
      <c r="T56" s="57">
        <v>5</v>
      </c>
      <c r="U56" s="57">
        <v>4</v>
      </c>
    </row>
    <row r="57" spans="2:23" s="47" customFormat="1" ht="45" x14ac:dyDescent="0.2">
      <c r="B57" s="273"/>
      <c r="C57" s="117">
        <v>5</v>
      </c>
      <c r="D57" s="118" t="s">
        <v>90</v>
      </c>
      <c r="E57" s="118" t="s">
        <v>73</v>
      </c>
      <c r="F57" s="219">
        <f>((40*4.65)*100)/(65 * 90)</f>
        <v>3.1794871794871793</v>
      </c>
      <c r="G57" s="117">
        <v>40</v>
      </c>
      <c r="H57" s="117">
        <v>48</v>
      </c>
      <c r="I57" s="117">
        <v>1</v>
      </c>
      <c r="J57" s="120" t="s">
        <v>228</v>
      </c>
      <c r="K57" s="257" t="s">
        <v>80</v>
      </c>
      <c r="L57" s="184">
        <v>220</v>
      </c>
      <c r="M57" s="117">
        <v>3</v>
      </c>
      <c r="N57" s="118"/>
      <c r="O57" s="125">
        <v>0</v>
      </c>
      <c r="P57" s="125">
        <v>0</v>
      </c>
      <c r="Q57" s="125">
        <v>0</v>
      </c>
      <c r="R57" s="126">
        <f t="shared" si="4"/>
        <v>0</v>
      </c>
      <c r="S57" s="125">
        <v>0</v>
      </c>
      <c r="T57" s="125">
        <v>0</v>
      </c>
      <c r="U57" s="125">
        <v>0</v>
      </c>
    </row>
    <row r="58" spans="2:23" s="66" customFormat="1" ht="107.25" customHeight="1" thickBot="1" x14ac:dyDescent="0.25">
      <c r="B58" s="274"/>
      <c r="C58" s="186">
        <v>6</v>
      </c>
      <c r="D58" s="137" t="s">
        <v>86</v>
      </c>
      <c r="E58" s="137" t="s">
        <v>186</v>
      </c>
      <c r="F58" s="139">
        <v>200</v>
      </c>
      <c r="G58" s="139">
        <v>260</v>
      </c>
      <c r="H58" s="140">
        <v>12.5</v>
      </c>
      <c r="I58" s="140">
        <v>5</v>
      </c>
      <c r="J58" s="142" t="s">
        <v>189</v>
      </c>
      <c r="K58" s="142" t="s">
        <v>80</v>
      </c>
      <c r="L58" s="140">
        <v>230</v>
      </c>
      <c r="M58" s="140">
        <v>3</v>
      </c>
      <c r="N58" s="137" t="s">
        <v>248</v>
      </c>
      <c r="O58" s="143">
        <v>4</v>
      </c>
      <c r="P58" s="143">
        <v>5</v>
      </c>
      <c r="Q58" s="143">
        <v>6</v>
      </c>
      <c r="R58" s="144">
        <f t="shared" si="4"/>
        <v>5</v>
      </c>
      <c r="S58" s="143">
        <v>2</v>
      </c>
      <c r="T58" s="143">
        <v>5</v>
      </c>
      <c r="U58" s="143">
        <v>4</v>
      </c>
    </row>
    <row r="59" spans="2:23" ht="16" thickTop="1" x14ac:dyDescent="0.2">
      <c r="T59" s="215"/>
      <c r="U59" s="188"/>
      <c r="W59" s="220"/>
    </row>
    <row r="60" spans="2:23" x14ac:dyDescent="0.2">
      <c r="W60" s="215"/>
    </row>
    <row r="61" spans="2:23" x14ac:dyDescent="0.2">
      <c r="W61" s="220"/>
    </row>
  </sheetData>
  <mergeCells count="5">
    <mergeCell ref="B11:B18"/>
    <mergeCell ref="B21:B28"/>
    <mergeCell ref="B31:B38"/>
    <mergeCell ref="B41:B48"/>
    <mergeCell ref="B51:B58"/>
  </mergeCells>
  <hyperlinks>
    <hyperlink ref="E5" location="'low density, low resistance'!B21" display="'low density, low resistance'!B21" xr:uid="{3A6B0391-4E78-460C-B3DB-F41FD88B0D08}"/>
    <hyperlink ref="F5" location="'low density, low resistance'!B31" display="'low density, low resistance'!B31" xr:uid="{8D476E44-2E61-4A63-A60C-742BF95BF7DF}"/>
    <hyperlink ref="H5" location="'low density, low resistance'!B51" display="'low density, low resistance'!B51" xr:uid="{ADAF35B0-9717-428A-925E-00391FDDB486}"/>
    <hyperlink ref="V51" location="'low density, low resistance'!A1" display="back to top ↑" xr:uid="{4FD79B56-348B-4A36-85D2-BD7608B1ADD5}"/>
    <hyperlink ref="V31" location="'low density, low resistance'!A1" display="back to top ↑" xr:uid="{2FF34F87-3CFC-4515-B7D1-B809737E4F27}"/>
    <hyperlink ref="V11" location="'low density, low resistance'!A1" display="back to top ↑" xr:uid="{51BAC67B-E96C-4F7A-B55D-B12B77B7DD41}"/>
    <hyperlink ref="V21" location="'low density, low resistance'!A1" display="back to top ↑" xr:uid="{77FA7285-2659-4C46-A448-D9985BDF1009}"/>
    <hyperlink ref="V41" location="'low density, low resistance'!A1" display="back to top ↑" xr:uid="{79646023-7DA1-4AAE-B26B-1682D65D5B6F}"/>
    <hyperlink ref="D5" location="'low density, low resistance'!B11" display="'low density, low resistance'!B11" xr:uid="{8E709669-D9D4-42E0-941F-601E22CAF08E}"/>
    <hyperlink ref="G5" location="'low density, low resistance'!B41" display="'low density, low resistance'!B41" xr:uid="{EED9B812-472A-45E0-9FB0-EBBB55EFB80F}"/>
  </hyperlinks>
  <pageMargins left="0.7" right="0.7" top="0.75" bottom="0.75" header="0.3" footer="0.3"/>
  <pageSetup paperSize="9" orientation="portrait" horizontalDpi="4294967293" verticalDpi="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2C65E-2D26-481B-92B4-FEBE5D0D01FE}">
  <dimension ref="A1:G13"/>
  <sheetViews>
    <sheetView showGridLines="0" zoomScale="120" zoomScaleNormal="120" workbookViewId="0">
      <pane xSplit="1" ySplit="2" topLeftCell="B3" activePane="bottomRight" state="frozen"/>
      <selection pane="topRight" activeCell="B1" sqref="B1"/>
      <selection pane="bottomLeft" activeCell="A3" sqref="A3"/>
      <selection pane="bottomRight" activeCell="D7" sqref="D7"/>
    </sheetView>
  </sheetViews>
  <sheetFormatPr baseColWidth="10" defaultColWidth="7.6640625" defaultRowHeight="14" x14ac:dyDescent="0.2"/>
  <cols>
    <col min="1" max="1" width="11.1640625" style="47" customWidth="1"/>
    <col min="2" max="2" width="41.5" style="47" customWidth="1"/>
    <col min="3" max="3" width="37" style="47" customWidth="1"/>
    <col min="4" max="4" width="27.6640625" style="47" customWidth="1"/>
    <col min="5" max="5" width="34.83203125" style="47" customWidth="1"/>
    <col min="6" max="6" width="37" style="47" customWidth="1"/>
    <col min="7" max="7" width="27.6640625" style="47" customWidth="1"/>
    <col min="8" max="16384" width="7.6640625" style="47"/>
  </cols>
  <sheetData>
    <row r="1" spans="1:7" ht="15" thickBot="1" x14ac:dyDescent="0.25">
      <c r="A1" s="221"/>
      <c r="B1" s="222" t="s">
        <v>249</v>
      </c>
      <c r="C1" s="223" t="s">
        <v>250</v>
      </c>
      <c r="D1" s="223" t="s">
        <v>251</v>
      </c>
      <c r="E1" s="223" t="s">
        <v>252</v>
      </c>
      <c r="F1" s="223" t="s">
        <v>253</v>
      </c>
      <c r="G1" s="223" t="s">
        <v>254</v>
      </c>
    </row>
    <row r="2" spans="1:7" ht="15" thickBot="1" x14ac:dyDescent="0.25">
      <c r="A2" s="224" t="s">
        <v>1</v>
      </c>
      <c r="B2" s="225" t="s">
        <v>255</v>
      </c>
      <c r="C2" s="225" t="s">
        <v>255</v>
      </c>
      <c r="D2" s="226" t="s">
        <v>256</v>
      </c>
      <c r="E2" s="225" t="s">
        <v>255</v>
      </c>
      <c r="F2" s="225" t="s">
        <v>255</v>
      </c>
      <c r="G2" s="226" t="s">
        <v>256</v>
      </c>
    </row>
    <row r="3" spans="1:7" ht="15" thickBot="1" x14ac:dyDescent="0.25">
      <c r="A3" s="224" t="s">
        <v>257</v>
      </c>
      <c r="B3" s="227" t="s">
        <v>170</v>
      </c>
      <c r="C3" s="228" t="s">
        <v>258</v>
      </c>
      <c r="D3" s="227" t="s">
        <v>228</v>
      </c>
      <c r="E3" s="227" t="s">
        <v>170</v>
      </c>
      <c r="F3" s="228" t="s">
        <v>258</v>
      </c>
      <c r="G3" s="227" t="s">
        <v>228</v>
      </c>
    </row>
    <row r="4" spans="1:7" ht="67.5" customHeight="1" thickBot="1" x14ac:dyDescent="0.25">
      <c r="A4" s="224" t="s">
        <v>259</v>
      </c>
      <c r="B4" s="229" t="s">
        <v>260</v>
      </c>
      <c r="C4" s="230" t="s">
        <v>261</v>
      </c>
      <c r="D4" s="227" t="s">
        <v>262</v>
      </c>
      <c r="E4" s="230" t="s">
        <v>260</v>
      </c>
      <c r="F4" s="230" t="s">
        <v>261</v>
      </c>
      <c r="G4" s="227" t="s">
        <v>262</v>
      </c>
    </row>
    <row r="5" spans="1:7" ht="198.75" customHeight="1" thickBot="1" x14ac:dyDescent="0.25">
      <c r="A5" s="231" t="s">
        <v>263</v>
      </c>
      <c r="B5" s="232" t="s">
        <v>264</v>
      </c>
      <c r="C5" s="233" t="s">
        <v>265</v>
      </c>
      <c r="D5" s="234" t="s">
        <v>266</v>
      </c>
      <c r="E5" s="233" t="s">
        <v>264</v>
      </c>
      <c r="F5" s="233" t="s">
        <v>267</v>
      </c>
      <c r="G5" s="234" t="s">
        <v>266</v>
      </c>
    </row>
    <row r="6" spans="1:7" ht="409" customHeight="1" thickBot="1" x14ac:dyDescent="0.25">
      <c r="A6" s="224" t="s">
        <v>268</v>
      </c>
      <c r="B6" s="229" t="s">
        <v>269</v>
      </c>
      <c r="C6" s="230" t="s">
        <v>270</v>
      </c>
      <c r="D6" s="230" t="s">
        <v>271</v>
      </c>
      <c r="E6" s="230" t="s">
        <v>272</v>
      </c>
      <c r="F6" s="230" t="s">
        <v>270</v>
      </c>
      <c r="G6" s="230" t="s">
        <v>273</v>
      </c>
    </row>
    <row r="7" spans="1:7" ht="119.25" customHeight="1" thickBot="1" x14ac:dyDescent="0.25">
      <c r="A7" s="231" t="s">
        <v>274</v>
      </c>
      <c r="B7" s="235" t="s">
        <v>275</v>
      </c>
      <c r="C7" s="230" t="s">
        <v>276</v>
      </c>
      <c r="D7" s="234" t="s">
        <v>277</v>
      </c>
      <c r="E7" s="236" t="s">
        <v>275</v>
      </c>
      <c r="F7" s="230" t="s">
        <v>276</v>
      </c>
      <c r="G7" s="234" t="s">
        <v>277</v>
      </c>
    </row>
    <row r="8" spans="1:7" ht="211" thickBot="1" x14ac:dyDescent="0.25">
      <c r="A8" s="231" t="s">
        <v>278</v>
      </c>
      <c r="B8" s="232" t="s">
        <v>279</v>
      </c>
      <c r="C8" s="233" t="s">
        <v>279</v>
      </c>
      <c r="D8" s="234" t="s">
        <v>280</v>
      </c>
      <c r="E8" s="233" t="s">
        <v>279</v>
      </c>
      <c r="F8" s="233" t="s">
        <v>279</v>
      </c>
      <c r="G8" s="234" t="s">
        <v>281</v>
      </c>
    </row>
    <row r="9" spans="1:7" ht="46" thickBot="1" x14ac:dyDescent="0.25">
      <c r="A9" s="231" t="s">
        <v>282</v>
      </c>
      <c r="B9" s="232" t="s">
        <v>283</v>
      </c>
      <c r="C9" s="233" t="s">
        <v>283</v>
      </c>
      <c r="D9" s="234" t="s">
        <v>284</v>
      </c>
      <c r="E9" s="233" t="s">
        <v>283</v>
      </c>
      <c r="F9" s="233" t="s">
        <v>283</v>
      </c>
      <c r="G9" s="234" t="s">
        <v>284</v>
      </c>
    </row>
    <row r="10" spans="1:7" ht="271.5" customHeight="1" thickBot="1" x14ac:dyDescent="0.25">
      <c r="A10" s="231" t="s">
        <v>285</v>
      </c>
      <c r="B10" s="229" t="s">
        <v>286</v>
      </c>
      <c r="C10" s="230" t="s">
        <v>287</v>
      </c>
      <c r="D10" s="237" t="s">
        <v>288</v>
      </c>
      <c r="E10" s="230" t="s">
        <v>287</v>
      </c>
      <c r="F10" s="230" t="s">
        <v>289</v>
      </c>
      <c r="G10" s="237" t="s">
        <v>288</v>
      </c>
    </row>
    <row r="11" spans="1:7" ht="85.25" customHeight="1" thickBot="1" x14ac:dyDescent="0.25">
      <c r="A11" s="231" t="s">
        <v>290</v>
      </c>
      <c r="B11" s="118" t="s">
        <v>291</v>
      </c>
      <c r="C11" s="118" t="s">
        <v>291</v>
      </c>
      <c r="D11" s="238" t="s">
        <v>292</v>
      </c>
      <c r="E11" s="118" t="s">
        <v>291</v>
      </c>
      <c r="F11" s="118" t="s">
        <v>291</v>
      </c>
      <c r="G11" s="238" t="s">
        <v>292</v>
      </c>
    </row>
    <row r="12" spans="1:7" x14ac:dyDescent="0.2">
      <c r="A12" s="259" t="s">
        <v>62</v>
      </c>
      <c r="B12" s="259">
        <v>6</v>
      </c>
      <c r="C12" s="259">
        <v>6</v>
      </c>
      <c r="D12" s="259">
        <v>3</v>
      </c>
      <c r="E12" s="259">
        <v>6</v>
      </c>
      <c r="F12" s="259">
        <v>6</v>
      </c>
      <c r="G12" s="259">
        <v>3</v>
      </c>
    </row>
    <row r="13" spans="1:7" ht="45" x14ac:dyDescent="0.2">
      <c r="A13" s="261" t="s">
        <v>346</v>
      </c>
      <c r="B13" s="260">
        <v>5</v>
      </c>
      <c r="C13" s="260">
        <v>5</v>
      </c>
      <c r="D13" s="260">
        <v>2</v>
      </c>
      <c r="E13" s="260">
        <v>5</v>
      </c>
      <c r="F13" s="260">
        <v>5</v>
      </c>
      <c r="G13" s="260">
        <v>2</v>
      </c>
    </row>
  </sheetData>
  <pageMargins left="0.7" right="0.7" top="0.75" bottom="0.75" header="0.3" footer="0.3"/>
  <pageSetup paperSize="9" orientation="portrait" horizontalDpi="4294967293" verticalDpi="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33833-CE43-4766-B614-4C9BA4338AE1}">
  <dimension ref="A1:G11"/>
  <sheetViews>
    <sheetView showGridLines="0" topLeftCell="A10" zoomScale="110" zoomScaleNormal="110" workbookViewId="0">
      <selection activeCell="B11" sqref="B11"/>
    </sheetView>
  </sheetViews>
  <sheetFormatPr baseColWidth="10" defaultColWidth="7.6640625" defaultRowHeight="14" x14ac:dyDescent="0.2"/>
  <cols>
    <col min="1" max="1" width="10.1640625" style="47" customWidth="1"/>
    <col min="2" max="2" width="35.6640625" style="47" customWidth="1"/>
    <col min="3" max="3" width="37" style="47" customWidth="1"/>
    <col min="4" max="4" width="37.1640625" style="47" customWidth="1"/>
    <col min="5" max="5" width="35.6640625" style="47" customWidth="1"/>
    <col min="6" max="6" width="37" style="47" customWidth="1"/>
    <col min="7" max="7" width="36.33203125" style="47" customWidth="1"/>
    <col min="8" max="16384" width="7.6640625" style="47"/>
  </cols>
  <sheetData>
    <row r="1" spans="1:7" ht="15" thickBot="1" x14ac:dyDescent="0.25">
      <c r="A1" s="221"/>
      <c r="B1" s="222" t="s">
        <v>249</v>
      </c>
      <c r="C1" s="223" t="s">
        <v>250</v>
      </c>
      <c r="D1" s="223" t="s">
        <v>251</v>
      </c>
      <c r="E1" s="223" t="s">
        <v>252</v>
      </c>
      <c r="F1" s="223" t="s">
        <v>253</v>
      </c>
      <c r="G1" s="223" t="s">
        <v>254</v>
      </c>
    </row>
    <row r="2" spans="1:7" ht="15" thickBot="1" x14ac:dyDescent="0.25">
      <c r="A2" s="224" t="s">
        <v>1</v>
      </c>
      <c r="B2" s="225" t="s">
        <v>255</v>
      </c>
      <c r="C2" s="225" t="s">
        <v>255</v>
      </c>
      <c r="D2" s="225" t="s">
        <v>255</v>
      </c>
      <c r="E2" s="225" t="s">
        <v>255</v>
      </c>
      <c r="F2" s="225" t="s">
        <v>255</v>
      </c>
      <c r="G2" s="225" t="s">
        <v>255</v>
      </c>
    </row>
    <row r="3" spans="1:7" ht="15" thickBot="1" x14ac:dyDescent="0.25">
      <c r="A3" s="224" t="s">
        <v>257</v>
      </c>
      <c r="B3" s="227" t="s">
        <v>258</v>
      </c>
      <c r="C3" s="227" t="s">
        <v>170</v>
      </c>
      <c r="D3" s="227" t="s">
        <v>170</v>
      </c>
      <c r="E3" s="227" t="s">
        <v>170</v>
      </c>
      <c r="F3" s="227" t="s">
        <v>170</v>
      </c>
      <c r="G3" s="227" t="s">
        <v>170</v>
      </c>
    </row>
    <row r="4" spans="1:7" ht="68" thickBot="1" x14ac:dyDescent="0.25">
      <c r="A4" s="224" t="s">
        <v>259</v>
      </c>
      <c r="B4" s="230" t="s">
        <v>261</v>
      </c>
      <c r="C4" s="230" t="s">
        <v>260</v>
      </c>
      <c r="D4" s="230" t="s">
        <v>260</v>
      </c>
      <c r="E4" s="230" t="s">
        <v>260</v>
      </c>
      <c r="F4" s="230" t="s">
        <v>260</v>
      </c>
      <c r="G4" s="230" t="s">
        <v>260</v>
      </c>
    </row>
    <row r="5" spans="1:7" ht="172.5" customHeight="1" thickBot="1" x14ac:dyDescent="0.25">
      <c r="A5" s="231" t="s">
        <v>263</v>
      </c>
      <c r="B5" s="232" t="s">
        <v>304</v>
      </c>
      <c r="C5" s="233" t="s">
        <v>304</v>
      </c>
      <c r="D5" s="233" t="s">
        <v>304</v>
      </c>
      <c r="E5" s="233" t="s">
        <v>304</v>
      </c>
      <c r="F5" s="233" t="s">
        <v>304</v>
      </c>
      <c r="G5" s="233" t="s">
        <v>304</v>
      </c>
    </row>
    <row r="6" spans="1:7" ht="181" thickBot="1" x14ac:dyDescent="0.25">
      <c r="A6" s="224" t="s">
        <v>268</v>
      </c>
      <c r="B6" s="229" t="s">
        <v>305</v>
      </c>
      <c r="C6" s="230" t="s">
        <v>306</v>
      </c>
      <c r="D6" s="230" t="s">
        <v>306</v>
      </c>
      <c r="E6" s="230" t="s">
        <v>306</v>
      </c>
      <c r="F6" s="230" t="s">
        <v>306</v>
      </c>
      <c r="G6" s="230" t="s">
        <v>306</v>
      </c>
    </row>
    <row r="7" spans="1:7" ht="160.5" customHeight="1" thickBot="1" x14ac:dyDescent="0.25">
      <c r="A7" s="231" t="s">
        <v>274</v>
      </c>
      <c r="B7" s="230" t="s">
        <v>307</v>
      </c>
      <c r="C7" s="236" t="s">
        <v>275</v>
      </c>
      <c r="D7" s="236" t="s">
        <v>275</v>
      </c>
      <c r="E7" s="236" t="s">
        <v>275</v>
      </c>
      <c r="F7" s="236" t="s">
        <v>275</v>
      </c>
      <c r="G7" s="236" t="s">
        <v>275</v>
      </c>
    </row>
    <row r="8" spans="1:7" ht="194.25" customHeight="1" thickBot="1" x14ac:dyDescent="0.25">
      <c r="A8" s="231" t="s">
        <v>278</v>
      </c>
      <c r="B8" s="232" t="s">
        <v>279</v>
      </c>
      <c r="C8" s="233" t="s">
        <v>279</v>
      </c>
      <c r="D8" s="233" t="s">
        <v>279</v>
      </c>
      <c r="E8" s="233" t="s">
        <v>279</v>
      </c>
      <c r="F8" s="233" t="s">
        <v>279</v>
      </c>
      <c r="G8" s="233" t="s">
        <v>279</v>
      </c>
    </row>
    <row r="9" spans="1:7" ht="31" thickBot="1" x14ac:dyDescent="0.25">
      <c r="A9" s="231" t="s">
        <v>282</v>
      </c>
      <c r="B9" s="234" t="s">
        <v>284</v>
      </c>
      <c r="C9" s="233" t="s">
        <v>283</v>
      </c>
      <c r="D9" s="233" t="s">
        <v>283</v>
      </c>
      <c r="E9" s="233" t="s">
        <v>283</v>
      </c>
      <c r="F9" s="233" t="s">
        <v>283</v>
      </c>
      <c r="G9" s="233" t="s">
        <v>283</v>
      </c>
    </row>
    <row r="10" spans="1:7" ht="199.5" customHeight="1" thickBot="1" x14ac:dyDescent="0.25">
      <c r="A10" s="231" t="s">
        <v>285</v>
      </c>
      <c r="B10" s="229" t="s">
        <v>308</v>
      </c>
      <c r="C10" s="230" t="s">
        <v>309</v>
      </c>
      <c r="D10" s="230" t="s">
        <v>310</v>
      </c>
      <c r="E10" s="230" t="s">
        <v>311</v>
      </c>
      <c r="F10" s="230" t="s">
        <v>312</v>
      </c>
      <c r="G10" s="230" t="s">
        <v>312</v>
      </c>
    </row>
    <row r="11" spans="1:7" ht="130.5" customHeight="1" thickBot="1" x14ac:dyDescent="0.25">
      <c r="A11" s="231" t="s">
        <v>290</v>
      </c>
      <c r="B11" s="118" t="s">
        <v>313</v>
      </c>
      <c r="C11" s="118" t="s">
        <v>314</v>
      </c>
      <c r="D11" s="118" t="s">
        <v>315</v>
      </c>
      <c r="E11" s="118" t="s">
        <v>315</v>
      </c>
      <c r="F11" s="118" t="s">
        <v>315</v>
      </c>
      <c r="G11" s="118" t="s">
        <v>315</v>
      </c>
    </row>
  </sheetData>
  <pageMargins left="0.7" right="0.7" top="0.75" bottom="0.75" header="0.3" footer="0.3"/>
  <pageSetup paperSize="9" orientation="portrait" horizont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166</vt:i4>
      </vt:variant>
    </vt:vector>
  </HeadingPairs>
  <TitlesOfParts>
    <vt:vector size="174" baseType="lpstr">
      <vt:lpstr>metadata</vt:lpstr>
      <vt:lpstr>input_to_risk_function_local</vt:lpstr>
      <vt:lpstr>input_to_risk_function_ext</vt:lpstr>
      <vt:lpstr>high density, high resistance</vt:lpstr>
      <vt:lpstr>low density, high resistance</vt:lpstr>
      <vt:lpstr>low density, low resistance</vt:lpstr>
      <vt:lpstr>BAU</vt:lpstr>
      <vt:lpstr>CWW</vt:lpstr>
      <vt:lpstr>HDHR_C_hm_crop</vt:lpstr>
      <vt:lpstr>HDHR_C_hm_drillmonth</vt:lpstr>
      <vt:lpstr>HDHR_C_hm_fert</vt:lpstr>
      <vt:lpstr>HDHR_C_hm_numbactives</vt:lpstr>
      <vt:lpstr>HDHR_C_hm_numbBGactives</vt:lpstr>
      <vt:lpstr>HDHR_C_hm_numberautumngly</vt:lpstr>
      <vt:lpstr>HDHR_C_hm_tillage</vt:lpstr>
      <vt:lpstr>HDHR_C_hm_totalBGherb</vt:lpstr>
      <vt:lpstr>HDHR_C_hm_totalgly</vt:lpstr>
      <vt:lpstr>HDHR_C_hm_year</vt:lpstr>
      <vt:lpstr>HDHR_C_l_crop</vt:lpstr>
      <vt:lpstr>HDHR_C_l_drillmonth</vt:lpstr>
      <vt:lpstr>HDHR_C_l_fert</vt:lpstr>
      <vt:lpstr>HDHR_C_l_numbactives</vt:lpstr>
      <vt:lpstr>HDHR_C_l_numbBGactives</vt:lpstr>
      <vt:lpstr>HDHR_C_l_numberautumngly</vt:lpstr>
      <vt:lpstr>HDHR_C_l_tillage</vt:lpstr>
      <vt:lpstr>HDHR_C_l_totalBGherb</vt:lpstr>
      <vt:lpstr>HDHR_C_l_totalgly</vt:lpstr>
      <vt:lpstr>HDHR_C_l_year</vt:lpstr>
      <vt:lpstr>HDHR_E_hm_crop</vt:lpstr>
      <vt:lpstr>HDHR_E_hm_drillmonth</vt:lpstr>
      <vt:lpstr>HDHR_E_hm_fert</vt:lpstr>
      <vt:lpstr>HDHR_E_hm_numbactives</vt:lpstr>
      <vt:lpstr>HDHR_E_hm_numbBGactives</vt:lpstr>
      <vt:lpstr>HDHR_E_hm_numberautumngly</vt:lpstr>
      <vt:lpstr>HDHR_E_hm_tillage</vt:lpstr>
      <vt:lpstr>HDHR_E_hm_totalBGherb</vt:lpstr>
      <vt:lpstr>HDHR_E_hm_totalgly</vt:lpstr>
      <vt:lpstr>HDHR_E_hm_year</vt:lpstr>
      <vt:lpstr>HDHR_E_l_crop</vt:lpstr>
      <vt:lpstr>HDHR_E_l_drillmonth</vt:lpstr>
      <vt:lpstr>HDHR_E_l_fert</vt:lpstr>
      <vt:lpstr>HDHR_E_l_numbactives</vt:lpstr>
      <vt:lpstr>HDHR_E_l_numbBGactives</vt:lpstr>
      <vt:lpstr>HDHR_E_l_numberautumngly</vt:lpstr>
      <vt:lpstr>HDHR_E_l_tillage</vt:lpstr>
      <vt:lpstr>HDHR_E_l_totalBGherb</vt:lpstr>
      <vt:lpstr>HDHR_E_l_totalgly</vt:lpstr>
      <vt:lpstr>HDHR_E_l_year</vt:lpstr>
      <vt:lpstr>HDHR_N_all_crop</vt:lpstr>
      <vt:lpstr>HDHR_N_all_drillmonth</vt:lpstr>
      <vt:lpstr>HDHR_N_all_fert</vt:lpstr>
      <vt:lpstr>HDHR_N_all_numbactives</vt:lpstr>
      <vt:lpstr>HDHR_N_all_numbBGactives</vt:lpstr>
      <vt:lpstr>HDHR_N_all_numberautumngly</vt:lpstr>
      <vt:lpstr>HDHR_N_all_tillage</vt:lpstr>
      <vt:lpstr>HDHR_N_all_totalBGherb</vt:lpstr>
      <vt:lpstr>HDHR_N_all_totalgly</vt:lpstr>
      <vt:lpstr>HDHR_N_all_year</vt:lpstr>
      <vt:lpstr>HDHRCentralHeavy</vt:lpstr>
      <vt:lpstr>HDHRCentralLight</vt:lpstr>
      <vt:lpstr>HDHREastHeavy</vt:lpstr>
      <vt:lpstr>HDHREastLight</vt:lpstr>
      <vt:lpstr>HDHRNorthAllsoils</vt:lpstr>
      <vt:lpstr>highDhighRAi</vt:lpstr>
      <vt:lpstr>LDHR_C_all_crop</vt:lpstr>
      <vt:lpstr>LDHR_C_all_drillmonth</vt:lpstr>
      <vt:lpstr>LDHR_C_all_fert</vt:lpstr>
      <vt:lpstr>LDHR_C_all_numbactives</vt:lpstr>
      <vt:lpstr>LDHR_C_all_numbBGactives</vt:lpstr>
      <vt:lpstr>LDHR_C_all_numberautumngly</vt:lpstr>
      <vt:lpstr>LDHR_C_all_tillage</vt:lpstr>
      <vt:lpstr>LDHR_C_all_totalBGherb</vt:lpstr>
      <vt:lpstr>LDHR_C_all_totalgly</vt:lpstr>
      <vt:lpstr>LDHR_C_all_year</vt:lpstr>
      <vt:lpstr>LDHR_E_hm_crop</vt:lpstr>
      <vt:lpstr>LDHR_E_hm_drillmonth</vt:lpstr>
      <vt:lpstr>LDHR_E_hm_fert</vt:lpstr>
      <vt:lpstr>LDHR_E_hm_numbactives</vt:lpstr>
      <vt:lpstr>LDHR_E_hm_numbBGactives</vt:lpstr>
      <vt:lpstr>LDHR_E_hm_numberautumngly</vt:lpstr>
      <vt:lpstr>LDHR_E_hm_tillage</vt:lpstr>
      <vt:lpstr>LDHR_E_hm_totalBGherb</vt:lpstr>
      <vt:lpstr>LDHR_E_hm_totalgly</vt:lpstr>
      <vt:lpstr>LDHR_E_hm_year</vt:lpstr>
      <vt:lpstr>LDHR_E_l_crop</vt:lpstr>
      <vt:lpstr>LDHR_E_l_drillmonth</vt:lpstr>
      <vt:lpstr>LDHR_E_l_fert</vt:lpstr>
      <vt:lpstr>LDHR_E_l_numbactives</vt:lpstr>
      <vt:lpstr>LDHR_E_l_numbBGactives</vt:lpstr>
      <vt:lpstr>LDHR_E_l_numberautumngly</vt:lpstr>
      <vt:lpstr>LDHR_E_l_tillage</vt:lpstr>
      <vt:lpstr>LDHR_E_l_totalBGherb</vt:lpstr>
      <vt:lpstr>LDHR_E_l_totalgly</vt:lpstr>
      <vt:lpstr>LDHR_E_l_year</vt:lpstr>
      <vt:lpstr>LDHR_N_hm_crop</vt:lpstr>
      <vt:lpstr>LDHR_N_hm_drillmonth</vt:lpstr>
      <vt:lpstr>LDHR_N_hm_fert</vt:lpstr>
      <vt:lpstr>LDHR_N_hm_numbactives</vt:lpstr>
      <vt:lpstr>LDHR_N_hm_numbBGactives</vt:lpstr>
      <vt:lpstr>LDHR_N_hm_numberautumngly</vt:lpstr>
      <vt:lpstr>LDHR_N_hm_tillage</vt:lpstr>
      <vt:lpstr>LDHR_N_hm_totalBGherb</vt:lpstr>
      <vt:lpstr>LDHR_N_hm_totalgly</vt:lpstr>
      <vt:lpstr>LDHR_N_hm_year</vt:lpstr>
      <vt:lpstr>LDHR_N_l_crop</vt:lpstr>
      <vt:lpstr>LDHR_N_l_drillmonth</vt:lpstr>
      <vt:lpstr>LDHR_N_l_fert</vt:lpstr>
      <vt:lpstr>LDHR_N_l_numbactives</vt:lpstr>
      <vt:lpstr>LDHR_N_l_numbBGactives</vt:lpstr>
      <vt:lpstr>LDHR_N_l_numberautumngly</vt:lpstr>
      <vt:lpstr>LDHR_N_l_tillage</vt:lpstr>
      <vt:lpstr>LDHR_N_l_totalBGherb</vt:lpstr>
      <vt:lpstr>LDHR_N_l_totalgly</vt:lpstr>
      <vt:lpstr>LDHR_N_l_year</vt:lpstr>
      <vt:lpstr>LDHRCentralAllsoils</vt:lpstr>
      <vt:lpstr>LDHREastHeavy</vt:lpstr>
      <vt:lpstr>LDHREastLight</vt:lpstr>
      <vt:lpstr>LDHRNorthHeavy</vt:lpstr>
      <vt:lpstr>LDHRNorthLight</vt:lpstr>
      <vt:lpstr>LDLR_C_hm_crop</vt:lpstr>
      <vt:lpstr>LDLR_C_hm_drillmonth</vt:lpstr>
      <vt:lpstr>LDLR_C_hm_fert</vt:lpstr>
      <vt:lpstr>LDLR_C_hm_numbactives</vt:lpstr>
      <vt:lpstr>LDLR_C_hm_numbBGactives</vt:lpstr>
      <vt:lpstr>LDLR_C_hm_numberautumngly</vt:lpstr>
      <vt:lpstr>LDLR_C_hm_tillage</vt:lpstr>
      <vt:lpstr>LDLR_C_hm_totalBGherb</vt:lpstr>
      <vt:lpstr>LDLR_C_hm_totalgly</vt:lpstr>
      <vt:lpstr>LDLR_C_hm_year</vt:lpstr>
      <vt:lpstr>LDLR_C_l_crop</vt:lpstr>
      <vt:lpstr>LDLR_C_l_drillmonth</vt:lpstr>
      <vt:lpstr>LDLR_C_l_fert</vt:lpstr>
      <vt:lpstr>LDLR_C_l_numbactives</vt:lpstr>
      <vt:lpstr>LDLR_C_l_numbBGactives</vt:lpstr>
      <vt:lpstr>LDLR_C_l_numberautumngly</vt:lpstr>
      <vt:lpstr>LDLR_C_l_tillage</vt:lpstr>
      <vt:lpstr>LDLR_C_l_totalBGherb</vt:lpstr>
      <vt:lpstr>LDLR_C_l_totalgly</vt:lpstr>
      <vt:lpstr>LDLR_C_l_year</vt:lpstr>
      <vt:lpstr>LDLR_E_all_crop</vt:lpstr>
      <vt:lpstr>LDLR_E_all_drillmonth</vt:lpstr>
      <vt:lpstr>LDLR_E_all_fert</vt:lpstr>
      <vt:lpstr>LDLR_E_all_numbactives</vt:lpstr>
      <vt:lpstr>LDLR_E_all_numbBGactives</vt:lpstr>
      <vt:lpstr>LDLR_E_all_numberautumngly</vt:lpstr>
      <vt:lpstr>LDLR_E_all_tillage</vt:lpstr>
      <vt:lpstr>LDLR_E_all_totalBGherb</vt:lpstr>
      <vt:lpstr>LDLR_E_all_totalgly</vt:lpstr>
      <vt:lpstr>LDLR_E_all_year</vt:lpstr>
      <vt:lpstr>LDLR_N_hm_crop</vt:lpstr>
      <vt:lpstr>LDLR_N_hm_drillmonth</vt:lpstr>
      <vt:lpstr>LDLR_N_hm_fert</vt:lpstr>
      <vt:lpstr>LDLR_N_hm_numbactives</vt:lpstr>
      <vt:lpstr>LDLR_N_hm_numbBGactives</vt:lpstr>
      <vt:lpstr>LDLR_N_hm_numberautumngly</vt:lpstr>
      <vt:lpstr>LDLR_N_hm_tillage</vt:lpstr>
      <vt:lpstr>LDLR_N_hm_totalBGherb</vt:lpstr>
      <vt:lpstr>LDLR_N_hm_totalgly</vt:lpstr>
      <vt:lpstr>LDLR_N_hm_year</vt:lpstr>
      <vt:lpstr>LDLR_N_l_crop</vt:lpstr>
      <vt:lpstr>LDLR_N_l_drillmonth</vt:lpstr>
      <vt:lpstr>LDLR_N_l_fert</vt:lpstr>
      <vt:lpstr>LDLR_N_l_numbactives</vt:lpstr>
      <vt:lpstr>LDLR_N_l_numbBGactives</vt:lpstr>
      <vt:lpstr>LDLR_N_l_numberautumngly</vt:lpstr>
      <vt:lpstr>LDLR_N_l_tillage</vt:lpstr>
      <vt:lpstr>LDLR_N_l_totalBGherb</vt:lpstr>
      <vt:lpstr>LDLR_N_l_totalgly</vt:lpstr>
      <vt:lpstr>LDLR_N_l_year</vt:lpstr>
      <vt:lpstr>LDLRCentralHeavy</vt:lpstr>
      <vt:lpstr>LDLRCentralLight</vt:lpstr>
      <vt:lpstr>LDLREastAllsoils</vt:lpstr>
      <vt:lpstr>LDLRNorthHeavy</vt:lpstr>
      <vt:lpstr>LDLRNorthLight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Alexa Varah</cp:lastModifiedBy>
  <dcterms:created xsi:type="dcterms:W3CDTF">2023-01-26T19:32:20Z</dcterms:created>
  <dcterms:modified xsi:type="dcterms:W3CDTF">2024-10-12T10:53:22Z</dcterms:modified>
</cp:coreProperties>
</file>