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aturalhistorymuseum-my.sharepoint.com/personal/a_varah_nhm_ac_uk/Documents/Black Grass Resistance Initiative/Economics/"/>
    </mc:Choice>
  </mc:AlternateContent>
  <xr:revisionPtr revIDLastSave="12" documentId="13_ncr:1_{54FA06F0-764D-43DC-8151-4166C5614A3A}" xr6:coauthVersionLast="47" xr6:coauthVersionMax="47" xr10:uidLastSave="{247DFA16-3C7C-4B2A-984B-3AD3EEA1B23C}"/>
  <bookViews>
    <workbookView xWindow="-28920" yWindow="-120" windowWidth="29040" windowHeight="15840" activeTab="3" xr2:uid="{00000000-000D-0000-FFFF-FFFF00000000}"/>
  </bookViews>
  <sheets>
    <sheet name="chem costs from Kwadjo_2014" sheetId="1" r:id="rId1"/>
    <sheet name="new chem costs_2014" sheetId="3" r:id="rId2"/>
    <sheet name="new chem costs_2018" sheetId="2" r:id="rId3"/>
    <sheet name="new chem costs_20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L3" i="4"/>
  <c r="I3" i="4"/>
  <c r="I48" i="4"/>
  <c r="L48" i="4"/>
  <c r="I51" i="4"/>
  <c r="L51" i="4"/>
  <c r="L34" i="4"/>
  <c r="L39" i="4"/>
  <c r="L38" i="4"/>
  <c r="L30" i="4"/>
  <c r="L31" i="4"/>
  <c r="L32" i="4"/>
  <c r="L47" i="4" s="1"/>
  <c r="L33" i="4"/>
  <c r="L36" i="4"/>
  <c r="L37" i="4"/>
  <c r="L40" i="4"/>
  <c r="L41" i="4"/>
  <c r="L42" i="4"/>
  <c r="L43" i="4"/>
  <c r="L44" i="4"/>
  <c r="L45" i="4"/>
  <c r="L46" i="4"/>
  <c r="L50" i="4"/>
  <c r="L28" i="4"/>
  <c r="L29" i="4"/>
  <c r="L26" i="4"/>
  <c r="I50" i="4"/>
  <c r="I31" i="4"/>
  <c r="I47" i="4" s="1"/>
  <c r="I32" i="4"/>
  <c r="I33" i="4"/>
  <c r="I34" i="4"/>
  <c r="I36" i="4"/>
  <c r="I37" i="4"/>
  <c r="I38" i="4"/>
  <c r="I39" i="4"/>
  <c r="I40" i="4"/>
  <c r="I41" i="4"/>
  <c r="I42" i="4"/>
  <c r="I43" i="4"/>
  <c r="I45" i="4"/>
  <c r="I46" i="4"/>
  <c r="I26" i="4"/>
  <c r="I27" i="4"/>
  <c r="I28" i="4"/>
  <c r="I30" i="4"/>
  <c r="I6" i="4"/>
  <c r="I18" i="4"/>
  <c r="L18" i="4" s="1"/>
  <c r="U5" i="4"/>
  <c r="W5" i="4" s="1"/>
  <c r="U4" i="4"/>
  <c r="V4" i="4" s="1"/>
  <c r="AC18" i="4"/>
  <c r="AB18" i="4"/>
  <c r="U17" i="4"/>
  <c r="AC17" i="4" s="1"/>
  <c r="H17" i="4"/>
  <c r="AB17" i="4" s="1"/>
  <c r="U16" i="4"/>
  <c r="AC16" i="4" s="1"/>
  <c r="H16" i="4"/>
  <c r="AB16" i="4" s="1"/>
  <c r="U15" i="4"/>
  <c r="W15" i="4" s="1"/>
  <c r="H15" i="4"/>
  <c r="J15" i="4" s="1"/>
  <c r="U14" i="4"/>
  <c r="AC14" i="4" s="1"/>
  <c r="H14" i="4"/>
  <c r="J14" i="4" s="1"/>
  <c r="U13" i="4"/>
  <c r="W13" i="4" s="1"/>
  <c r="H13" i="4"/>
  <c r="J13" i="4" s="1"/>
  <c r="U12" i="4"/>
  <c r="V12" i="4" s="1"/>
  <c r="H12" i="4"/>
  <c r="J12" i="4" s="1"/>
  <c r="U11" i="4"/>
  <c r="V11" i="4" s="1"/>
  <c r="H11" i="4"/>
  <c r="J11" i="4" s="1"/>
  <c r="U10" i="4"/>
  <c r="AC10" i="4" s="1"/>
  <c r="H10" i="4"/>
  <c r="J10" i="4" s="1"/>
  <c r="U9" i="4"/>
  <c r="V9" i="4" s="1"/>
  <c r="H9" i="4"/>
  <c r="J9" i="4" s="1"/>
  <c r="U8" i="4"/>
  <c r="W8" i="4" s="1"/>
  <c r="H8" i="4"/>
  <c r="J8" i="4" s="1"/>
  <c r="U7" i="4"/>
  <c r="V7" i="4" s="1"/>
  <c r="H7" i="4"/>
  <c r="J7" i="4" s="1"/>
  <c r="AB6" i="4"/>
  <c r="U6" i="4"/>
  <c r="AC6" i="4" s="1"/>
  <c r="J6" i="4"/>
  <c r="H5" i="4"/>
  <c r="J5" i="4" s="1"/>
  <c r="H4" i="4"/>
  <c r="J4" i="4" s="1"/>
  <c r="U3" i="4"/>
  <c r="W3" i="4" s="1"/>
  <c r="H3" i="4"/>
  <c r="AC4" i="4" l="1"/>
  <c r="I11" i="4"/>
  <c r="L11" i="4" s="1"/>
  <c r="AB9" i="4"/>
  <c r="I16" i="4"/>
  <c r="AB3" i="4"/>
  <c r="I14" i="4"/>
  <c r="L14" i="4" s="1"/>
  <c r="AB14" i="4"/>
  <c r="AB11" i="4"/>
  <c r="I10" i="4"/>
  <c r="L10" i="4" s="1"/>
  <c r="I9" i="4"/>
  <c r="L9" i="4" s="1"/>
  <c r="V15" i="4"/>
  <c r="Y15" i="4" s="1"/>
  <c r="I8" i="4"/>
  <c r="L8" i="4" s="1"/>
  <c r="L6" i="4"/>
  <c r="I17" i="4"/>
  <c r="AB15" i="4"/>
  <c r="AB7" i="4"/>
  <c r="V5" i="4"/>
  <c r="Y5" i="4" s="1"/>
  <c r="I7" i="4"/>
  <c r="L7" i="4" s="1"/>
  <c r="AC5" i="4"/>
  <c r="AB5" i="4"/>
  <c r="AB13" i="4"/>
  <c r="W4" i="4"/>
  <c r="Y4" i="4" s="1"/>
  <c r="I13" i="4"/>
  <c r="L13" i="4" s="1"/>
  <c r="I5" i="4"/>
  <c r="L5" i="4" s="1"/>
  <c r="AB10" i="4"/>
  <c r="AB8" i="4"/>
  <c r="W12" i="4"/>
  <c r="Y12" i="4" s="1"/>
  <c r="I12" i="4"/>
  <c r="L12" i="4" s="1"/>
  <c r="I4" i="4"/>
  <c r="L4" i="4" s="1"/>
  <c r="AB12" i="4"/>
  <c r="I15" i="4"/>
  <c r="L15" i="4" s="1"/>
  <c r="AB4" i="4"/>
  <c r="V14" i="4"/>
  <c r="W6" i="4"/>
  <c r="V13" i="4"/>
  <c r="Y13" i="4" s="1"/>
  <c r="V6" i="4"/>
  <c r="Y6" i="4" s="1"/>
  <c r="V10" i="4"/>
  <c r="Y10" i="4" s="1"/>
  <c r="V3" i="4"/>
  <c r="Y3" i="4" s="1"/>
  <c r="V8" i="4"/>
  <c r="Y8" i="4" s="1"/>
  <c r="W14" i="4"/>
  <c r="AC9" i="4"/>
  <c r="AC13" i="4"/>
  <c r="W11" i="4"/>
  <c r="Y11" i="4" s="1"/>
  <c r="W10" i="4"/>
  <c r="W9" i="4"/>
  <c r="Y9" i="4" s="1"/>
  <c r="AC8" i="4"/>
  <c r="AC12" i="4"/>
  <c r="AC7" i="4"/>
  <c r="AC11" i="4"/>
  <c r="AC15" i="4"/>
  <c r="W7" i="4"/>
  <c r="Y7" i="4" s="1"/>
  <c r="J17" i="4"/>
  <c r="AC3" i="4"/>
  <c r="J16" i="4"/>
  <c r="L16" i="4" s="1"/>
  <c r="T17" i="2"/>
  <c r="T16" i="2"/>
  <c r="L17" i="4" l="1"/>
  <c r="Y14" i="4"/>
  <c r="T3" i="2"/>
  <c r="U3" i="2" l="1"/>
  <c r="W3" i="2" s="1"/>
  <c r="AA16" i="2"/>
  <c r="AA17" i="2"/>
  <c r="AA18" i="2"/>
  <c r="Z6" i="2"/>
  <c r="Z18" i="2"/>
  <c r="T15" i="2" l="1"/>
  <c r="T14" i="2"/>
  <c r="T13" i="2"/>
  <c r="T12" i="2"/>
  <c r="T11" i="2"/>
  <c r="T10" i="2"/>
  <c r="T9" i="2"/>
  <c r="T8" i="2"/>
  <c r="T7" i="2"/>
  <c r="T6" i="2"/>
  <c r="T5" i="2"/>
  <c r="T4" i="2"/>
  <c r="H17" i="2"/>
  <c r="Z17" i="2" s="1"/>
  <c r="H16" i="2"/>
  <c r="H5" i="2"/>
  <c r="H4" i="2"/>
  <c r="H7" i="2"/>
  <c r="H8" i="2"/>
  <c r="H9" i="2"/>
  <c r="H10" i="2"/>
  <c r="H11" i="2"/>
  <c r="H12" i="2"/>
  <c r="H13" i="2"/>
  <c r="H14" i="2"/>
  <c r="H15" i="2"/>
  <c r="H3" i="2"/>
  <c r="Z3" i="2" s="1"/>
  <c r="W14" i="2" l="1"/>
  <c r="W6" i="2"/>
  <c r="U10" i="2"/>
  <c r="W10" i="2" s="1"/>
  <c r="AA10" i="2"/>
  <c r="I4" i="2"/>
  <c r="Z4" i="2"/>
  <c r="I9" i="2"/>
  <c r="Z9" i="2"/>
  <c r="I8" i="2"/>
  <c r="Z8" i="2"/>
  <c r="U11" i="2"/>
  <c r="W11" i="2" s="1"/>
  <c r="AA11" i="2"/>
  <c r="I7" i="2"/>
  <c r="Z7" i="2"/>
  <c r="U12" i="2"/>
  <c r="W12" i="2" s="1"/>
  <c r="AA12" i="2"/>
  <c r="I14" i="2"/>
  <c r="Z14" i="2"/>
  <c r="I13" i="2"/>
  <c r="Z13" i="2"/>
  <c r="I12" i="2"/>
  <c r="Z12" i="2"/>
  <c r="U15" i="2"/>
  <c r="W15" i="2" s="1"/>
  <c r="AA15" i="2"/>
  <c r="AA3" i="2"/>
  <c r="I15" i="2"/>
  <c r="Z15" i="2"/>
  <c r="U4" i="2"/>
  <c r="W4" i="2" s="1"/>
  <c r="AA4" i="2"/>
  <c r="I3" i="2"/>
  <c r="K3" i="2" s="1"/>
  <c r="U5" i="2"/>
  <c r="W5" i="2" s="1"/>
  <c r="AA5" i="2"/>
  <c r="U13" i="2"/>
  <c r="W13" i="2" s="1"/>
  <c r="AA13" i="2"/>
  <c r="U6" i="2"/>
  <c r="AA6" i="2"/>
  <c r="U14" i="2"/>
  <c r="AA14" i="2"/>
  <c r="I5" i="2"/>
  <c r="Z5" i="2"/>
  <c r="U7" i="2"/>
  <c r="W7" i="2" s="1"/>
  <c r="AA7" i="2"/>
  <c r="I11" i="2"/>
  <c r="Z11" i="2"/>
  <c r="I16" i="2"/>
  <c r="Z16" i="2"/>
  <c r="U8" i="2"/>
  <c r="W8" i="2" s="1"/>
  <c r="AA8" i="2"/>
  <c r="I10" i="2"/>
  <c r="Z10" i="2"/>
  <c r="I17" i="2"/>
  <c r="U9" i="2"/>
  <c r="W9" i="2" s="1"/>
  <c r="AA9" i="2"/>
  <c r="I6" i="2"/>
  <c r="K10" i="2" l="1"/>
  <c r="K9" i="2"/>
  <c r="N17" i="3"/>
  <c r="O17" i="3" s="1"/>
  <c r="N16" i="3"/>
  <c r="O16" i="3" s="1"/>
  <c r="N15" i="3"/>
  <c r="O15" i="3" s="1"/>
  <c r="N14" i="3"/>
  <c r="O14" i="3" s="1"/>
  <c r="N13" i="3"/>
  <c r="N12" i="3"/>
  <c r="N11" i="3"/>
  <c r="N10" i="3"/>
  <c r="N9" i="3"/>
  <c r="N8" i="3"/>
  <c r="N7" i="3"/>
  <c r="N6" i="3"/>
  <c r="N5" i="3"/>
  <c r="N4" i="3"/>
  <c r="N3" i="3"/>
  <c r="N2" i="3"/>
  <c r="H14" i="3"/>
  <c r="I14" i="3" s="1"/>
  <c r="K14" i="3" s="1"/>
  <c r="H13" i="3"/>
  <c r="I13" i="3" s="1"/>
  <c r="K13" i="3" s="1"/>
  <c r="H12" i="3"/>
  <c r="I12" i="3" s="1"/>
  <c r="K12" i="3" s="1"/>
  <c r="J11" i="3"/>
  <c r="H11" i="3"/>
  <c r="I11" i="3" s="1"/>
  <c r="K11" i="3" s="1"/>
  <c r="H10" i="3"/>
  <c r="I10" i="3" s="1"/>
  <c r="K10" i="3" s="1"/>
  <c r="H9" i="3"/>
  <c r="I9" i="3" s="1"/>
  <c r="K9" i="3" s="1"/>
  <c r="H8" i="3"/>
  <c r="I8" i="3" s="1"/>
  <c r="K8" i="3" s="1"/>
  <c r="H7" i="3"/>
  <c r="I7" i="3" s="1"/>
  <c r="K7" i="3" s="1"/>
  <c r="H6" i="3"/>
  <c r="I6" i="3" s="1"/>
  <c r="K6" i="3" s="1"/>
  <c r="H5" i="3"/>
  <c r="I5" i="3" s="1"/>
  <c r="K5" i="3" s="1"/>
  <c r="H4" i="3"/>
  <c r="I4" i="3" s="1"/>
  <c r="K4" i="3" s="1"/>
  <c r="H3" i="3"/>
  <c r="I3" i="3" s="1"/>
  <c r="K3" i="3" s="1"/>
  <c r="H2" i="3"/>
  <c r="I2" i="3" s="1"/>
  <c r="K2" i="3" s="1"/>
  <c r="O2" i="3" s="1"/>
  <c r="O6" i="3" l="1"/>
  <c r="O8" i="3"/>
  <c r="O9" i="3"/>
  <c r="O10" i="3"/>
  <c r="O3" i="3"/>
  <c r="O11" i="3"/>
  <c r="O4" i="3"/>
  <c r="O12" i="3"/>
  <c r="O7" i="3"/>
  <c r="O5" i="3"/>
  <c r="O13" i="3"/>
  <c r="K15" i="2"/>
  <c r="K14" i="2"/>
  <c r="K13" i="2"/>
  <c r="K12" i="2"/>
  <c r="K11" i="2"/>
  <c r="K8" i="2"/>
  <c r="K7" i="2"/>
  <c r="K6" i="2"/>
  <c r="K5" i="2"/>
  <c r="K4" i="2"/>
  <c r="H2" i="1" l="1"/>
  <c r="I2" i="1" l="1"/>
  <c r="K2" i="1" s="1"/>
  <c r="J11" i="1" l="1"/>
  <c r="H4" i="1"/>
  <c r="I4" i="1" s="1"/>
  <c r="K4" i="1" s="1"/>
  <c r="H5" i="1"/>
  <c r="I5" i="1" s="1"/>
  <c r="K5" i="1" s="1"/>
  <c r="H6" i="1"/>
  <c r="I6" i="1" s="1"/>
  <c r="K6" i="1" s="1"/>
  <c r="H7" i="1"/>
  <c r="I7" i="1" s="1"/>
  <c r="K7" i="1" s="1"/>
  <c r="H8" i="1"/>
  <c r="I8" i="1" s="1"/>
  <c r="K8" i="1" s="1"/>
  <c r="H9" i="1"/>
  <c r="I9" i="1" s="1"/>
  <c r="K9" i="1" s="1"/>
  <c r="H10" i="1"/>
  <c r="I10" i="1" s="1"/>
  <c r="K10" i="1" s="1"/>
  <c r="H11" i="1"/>
  <c r="I11" i="1" s="1"/>
  <c r="K11" i="1" s="1"/>
  <c r="H12" i="1"/>
  <c r="I12" i="1" s="1"/>
  <c r="K12" i="1" s="1"/>
  <c r="H13" i="1"/>
  <c r="I13" i="1" s="1"/>
  <c r="K13" i="1" s="1"/>
  <c r="H14" i="1"/>
  <c r="I14" i="1" s="1"/>
  <c r="K14" i="1" s="1"/>
  <c r="H3" i="1"/>
  <c r="I3" i="1" s="1"/>
  <c r="K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Kwadjo Ahodo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From Nix (2014)</t>
        </r>
      </text>
    </comment>
    <comment ref="J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From ABC (2014)
</t>
        </r>
      </text>
    </comment>
    <comment ref="J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Includes casual labour (£675/ha) and sundries (£110/ha)</t>
        </r>
      </text>
    </comment>
    <comment ref="J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Contract Harvest from Nix (£241/ha) + Sundries from ABC (£20/ha)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Kwadjo Ahodo</author>
    <author>Alexa Varah</author>
  </authors>
  <commentList>
    <comment ref="G1" authorId="0" shapeId="0" xr:uid="{E1E19AA0-3103-410D-A595-3165B6370A05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From Nix (2014)</t>
        </r>
      </text>
    </comment>
    <comment ref="J1" authorId="0" shapeId="0" xr:uid="{5F895573-B069-4864-934A-EF9EE6945F77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From ABC (2014)
</t>
        </r>
      </text>
    </comment>
    <comment ref="L1" authorId="1" shapeId="0" xr:uid="{2D46D3DA-ECEE-4E3D-9943-6A7281449138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this is the average cost per hectare, from our data, of selective herbicides in the absence of BG. It's in the excel file called 'Scenario 1_ActualMgmtHist_includesHerbsForBLW'</t>
        </r>
      </text>
    </comment>
    <comment ref="M1" authorId="1" shapeId="0" xr:uid="{6F5707EB-833F-41A1-8D83-827802DAD8FF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this is the average cost per hectare, from our data, of glyphosate in the absence of BG. It's in the excel file called 'Scenario 1_ActualMgmtHist_includesHerbsForBLW'</t>
        </r>
      </text>
    </comment>
    <comment ref="N1" authorId="1" shapeId="0" xr:uid="{F058AD69-849E-4198-BC78-62E84AA6298D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this is the average per hectare cost, from our data, of herbicides NOT targeting BG. It's in the excel file called 'Scenario 1_ActualMgmtHist_includesHerbsForBLW'</t>
        </r>
      </text>
    </comment>
    <comment ref="J8" authorId="0" shapeId="0" xr:uid="{E512E201-56F8-46C0-97CC-85AC9D0DCFE0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Includes casual labour (£675/ha) and sundries (£110/ha)</t>
        </r>
      </text>
    </comment>
    <comment ref="J11" authorId="0" shapeId="0" xr:uid="{D2AC61B1-B24B-4AFB-ADA6-8CFEA65DF833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Contract Harvest from Nix (£241/ha) + Sundries from ABC (£20/ha)</t>
        </r>
      </text>
    </comment>
    <comment ref="L12" authorId="1" shapeId="0" xr:uid="{0643432F-1255-4C06-A63C-E8777F7D6745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we had no data for winter linseed so I've used same as spring linseed</t>
        </r>
      </text>
    </comment>
    <comment ref="L14" authorId="1" shapeId="0" xr:uid="{8AC577E1-0E8A-47C0-9F1E-48D50FAB9E4F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used values for spring peas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Kwadjo Ahodo</author>
    <author>Alexa Varah</author>
  </authors>
  <commentList>
    <comment ref="G2" authorId="0" shapeId="0" xr:uid="{486C02C6-800E-41BD-8786-D19F987B0E61}">
      <text>
        <r>
          <rPr>
            <sz val="9"/>
            <color indexed="81"/>
            <rFont val="Tahoma"/>
            <family val="2"/>
          </rPr>
          <t>These are the estimates from Nix 2019 (49th edition)</t>
        </r>
      </text>
    </comment>
    <comment ref="J2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From ABC (2018)
</t>
        </r>
      </text>
    </comment>
    <comment ref="S2" authorId="0" shapeId="0" xr:uid="{6516EB96-6104-487E-B59F-42A176793E5B}">
      <text>
        <r>
          <rPr>
            <sz val="9"/>
            <color indexed="81"/>
            <rFont val="Tahoma"/>
            <family val="2"/>
          </rPr>
          <t>Kwadjo took his from Nix 2014 but I'm taking these from ABC (2018, 48th Ed). There is not much difference: Nix is slightly higher in their estimates</t>
        </r>
      </text>
    </comment>
    <comment ref="V2" authorId="0" shapeId="0" xr:uid="{C38ABFA8-0357-4155-8C2B-176BC8151663}">
      <text>
        <r>
          <rPr>
            <sz val="9"/>
            <color indexed="81"/>
            <rFont val="Tahoma"/>
            <family val="2"/>
          </rPr>
          <t xml:space="preserve">From ABC (2018)
</t>
        </r>
      </text>
    </comment>
    <comment ref="Y2" authorId="1" shapeId="0" xr:uid="{4E139709-F1C5-4C20-9857-821531775409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NB this is from ALL low density fields and not just those that the farmers considered 'not' to have a BG problem. This analysis needs doing. See file HerbApps.R, line 212</t>
        </r>
      </text>
    </comment>
    <comment ref="AC2" authorId="1" shapeId="0" xr:uid="{7616B04C-E14F-45C1-859C-EF79878446F8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NB this is from ALL low density fields and not just those that the farmers considered 'not' to have a BG problem. This analysis needs doing. See file HerbApps.R, line 212</t>
        </r>
      </text>
    </comment>
    <comment ref="Y4" authorId="1" shapeId="0" xr:uid="{1B357B9D-D38B-463B-AB37-4D92142E601A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wheat</t>
        </r>
      </text>
    </comment>
    <comment ref="AC4" authorId="1" shapeId="0" xr:uid="{E283FFCF-33EC-4478-9774-DC36966654EB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wheat</t>
        </r>
      </text>
    </comment>
    <comment ref="A5" authorId="1" shapeId="0" xr:uid="{AA0E090A-AE84-4482-A4C9-32EE659057DA}">
      <text>
        <r>
          <rPr>
            <sz val="9"/>
            <color indexed="81"/>
            <rFont val="Tahoma"/>
            <family val="2"/>
          </rPr>
          <t>prices given for winter FEED barley</t>
        </r>
      </text>
    </comment>
    <comment ref="M5" authorId="1" shapeId="0" xr:uid="{CB8C7569-9E74-4A8C-80F8-75359BE6D7FF}">
      <text>
        <r>
          <rPr>
            <sz val="9"/>
            <color indexed="81"/>
            <rFont val="Tahoma"/>
            <family val="2"/>
          </rPr>
          <t>prices given for winter FEED barley</t>
        </r>
      </text>
    </comment>
    <comment ref="A6" authorId="1" shapeId="0" xr:uid="{44EA63E8-FC2F-4EE6-8ECE-92AF912C7A7E}">
      <text>
        <r>
          <rPr>
            <sz val="9"/>
            <color indexed="81"/>
            <rFont val="Tahoma"/>
            <family val="2"/>
          </rPr>
          <t>prices given for spring MALTING barley</t>
        </r>
      </text>
    </comment>
    <comment ref="M6" authorId="1" shapeId="0" xr:uid="{A6AB71AB-FC39-430F-9B7F-C281A7114177}">
      <text>
        <r>
          <rPr>
            <sz val="9"/>
            <color indexed="81"/>
            <rFont val="Tahoma"/>
            <family val="2"/>
          </rPr>
          <t>prices given for spring MALTING barley</t>
        </r>
      </text>
    </comment>
    <comment ref="AC6" authorId="1" shapeId="0" xr:uid="{9C59D62E-3615-4B99-9103-395A933F8059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barley</t>
        </r>
      </text>
    </comment>
    <comment ref="AC8" authorId="1" shapeId="0" xr:uid="{63A9CA36-2207-4D50-8979-3B9A2ABE1341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beans</t>
        </r>
      </text>
    </comment>
    <comment ref="F9" authorId="1" shapeId="0" xr:uid="{6C895BE9-C7B3-4791-AE4D-268842C1361B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included £450/ha (58%) of Nematode spray</t>
        </r>
      </text>
    </comment>
    <comment ref="J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Includes casual labour (£833/ha, based on a rate of £10.50/hr) and sundries (£110/ha)</t>
        </r>
      </text>
    </comment>
    <comment ref="R9" authorId="1" shapeId="0" xr:uid="{27165CF0-39BD-4C11-8D60-D34725C5C76C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includes nematicides 36%, 'other' 8%</t>
        </r>
      </text>
    </comment>
    <comment ref="V9" authorId="0" shapeId="0" xr:uid="{A6C96C73-C329-49A0-95D5-62754E700F06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Includes casual labour (£833/ha, based on a rate of £10.50/hr) and sundries (£110/ha)</t>
        </r>
      </text>
    </comment>
    <comment ref="N11" authorId="1" shapeId="0" xr:uid="{29C929C7-9962-47C0-A031-237A3F88773D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from Nix 2019 - none given in ABC 87th ed</t>
        </r>
      </text>
    </comment>
    <comment ref="AC11" authorId="1" shapeId="0" xr:uid="{0C20AB6B-7E14-4D3B-9AE3-CCDC83281519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onw field in the dataset with SOSR</t>
        </r>
      </text>
    </comment>
    <comment ref="J12" authorId="0" shapeId="0" xr:uid="{00000000-0006-0000-0100-000007000000}">
      <text>
        <r>
          <rPr>
            <sz val="9"/>
            <color indexed="81"/>
            <rFont val="Tahoma"/>
            <family val="2"/>
          </rPr>
          <t>Contract Harvest from Nix 2019 (£242/ha) + Sundries from ABC (£20/ha)</t>
        </r>
      </text>
    </comment>
    <comment ref="V12" authorId="0" shapeId="0" xr:uid="{B337ED42-22C3-4013-B9BF-29874BBD59B7}">
      <text>
        <r>
          <rPr>
            <sz val="9"/>
            <color indexed="81"/>
            <rFont val="Tahoma"/>
            <family val="2"/>
          </rPr>
          <t>Contract Harvest from Nix 2019 (£242/ha) + Sundries from ABC (£20/ha)</t>
        </r>
      </text>
    </comment>
    <comment ref="B13" authorId="1" shapeId="0" xr:uid="{F960A855-3D7E-4BC0-8923-755EEFCE0774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ABC 87th ed and Nix 2019 don't give breakdown so used Kwadjo's figures</t>
        </r>
      </text>
    </comment>
    <comment ref="N13" authorId="1" shapeId="0" xr:uid="{106AC550-E36C-42D2-A259-4A61C14BCE69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ABC 87th ed and Nix 2019 don't give breakdown so used Kwadjo's figures</t>
        </r>
      </text>
    </comment>
    <comment ref="B14" authorId="1" shapeId="0" xr:uid="{5A6976CA-F6A8-48AB-AAB5-7B440E19CC1C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ABC 87th ed and Nix 2019 don't give breakdown so used Kwadjo's figures</t>
        </r>
      </text>
    </comment>
    <comment ref="N14" authorId="1" shapeId="0" xr:uid="{B6375A8F-AAAA-48DF-B9ED-536894F65BD7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ABC 87th ed and Nix 2019 don't give breakdown so used Kwadjo's figures</t>
        </r>
      </text>
    </comment>
    <comment ref="Y14" authorId="1" shapeId="0" xr:uid="{551C345F-75E2-40A4-8591-9D202CD21DA7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linseed</t>
        </r>
      </text>
    </comment>
    <comment ref="AC14" authorId="1" shapeId="0" xr:uid="{B6EF6612-12D5-4DC4-9B5F-984837A9E2A1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linseed</t>
        </r>
      </text>
    </comment>
    <comment ref="A15" authorId="1" shapeId="0" xr:uid="{CCD96F4B-EFA2-414D-B204-D66267E3FD62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prices given are for spring peas - blue</t>
        </r>
      </text>
    </comment>
    <comment ref="M15" authorId="1" shapeId="0" xr:uid="{72955990-2635-4A47-9D07-7CF7AF6DCCAB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prices given are for spring peas - blue</t>
        </r>
      </text>
    </comment>
    <comment ref="N15" authorId="1" shapeId="0" xr:uid="{4059F2BF-53FE-4F04-817B-F053898D1256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from Nix 2019 - none given in ABC 87th ed</t>
        </r>
      </text>
    </comment>
    <comment ref="AC15" authorId="1" shapeId="0" xr:uid="{4C79D5A4-4152-45B9-8C3B-33FFAE5519DE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peas</t>
        </r>
      </text>
    </comment>
    <comment ref="A16" authorId="1" shapeId="0" xr:uid="{21D5AB87-A672-46F5-84C7-A7E2F542E494}">
      <text>
        <r>
          <rPr>
            <sz val="9"/>
            <color indexed="81"/>
            <rFont val="Tahoma"/>
            <family val="2"/>
          </rPr>
          <t>prices given are for feed oats</t>
        </r>
      </text>
    </comment>
    <comment ref="M16" authorId="1" shapeId="0" xr:uid="{C1CEF27F-E75C-4B0C-A079-E61F114A3BB2}">
      <text>
        <r>
          <rPr>
            <sz val="9"/>
            <color indexed="81"/>
            <rFont val="Tahoma"/>
            <family val="2"/>
          </rPr>
          <t>prices given are for feed oats</t>
        </r>
      </text>
    </comment>
    <comment ref="N16" authorId="1" shapeId="0" xr:uid="{831118E7-3A5B-420D-AD58-299EE61EA441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from Nix 2019 - none given in ABC 87th ed</t>
        </r>
      </text>
    </comment>
    <comment ref="AC16" authorId="1" shapeId="0" xr:uid="{69837960-5ECD-4CC2-8115-20BD43C59A56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winter oats</t>
        </r>
      </text>
    </comment>
    <comment ref="A17" authorId="1" shapeId="0" xr:uid="{F7F41B5D-6F6E-4EB9-AEE2-DECD6249419D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prices given are for milling oats if from ABC and for feed oats if from Nix</t>
        </r>
      </text>
    </comment>
    <comment ref="M17" authorId="1" shapeId="0" xr:uid="{83852B06-25A0-4AAF-B59F-E6626198744A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prices given are for milling oats if from ABC and for feed oats if from Nix</t>
        </r>
      </text>
    </comment>
    <comment ref="N17" authorId="1" shapeId="0" xr:uid="{D0847775-26AE-482E-AC23-8013E054C7D4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from Nix 2019 - none given in ABC 87th ed</t>
        </r>
      </text>
    </comment>
    <comment ref="AC18" authorId="1" shapeId="0" xr:uid="{C1AA1515-774F-4D82-86E4-173C9F96074B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fallow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Kwadjo Ahodo</author>
    <author>Alexa Varah</author>
    <author>tc={E4A4873C-4F1C-451B-B414-8B8B8A1D9A04}</author>
    <author>tc={A3DA9205-355F-41F1-9291-37B09AAADAF9}</author>
    <author>tc={DCBE5842-DFD4-4BDC-A56C-A28E6EDD0C43}</author>
    <author>tc={1DBE9AE1-AF30-47A0-90D4-DD5A17519668}</author>
    <author>tc={39C3E0E9-25BC-4F8D-B4D5-4EE47A6DAFC6}</author>
  </authors>
  <commentList>
    <comment ref="G2" authorId="0" shapeId="0" xr:uid="{325A5860-09DE-4B27-93F8-4227147D3FDC}">
      <text>
        <r>
          <rPr>
            <sz val="9"/>
            <color indexed="81"/>
            <rFont val="Tahoma"/>
            <family val="2"/>
          </rPr>
          <t>These are the estimates from Nix 2019 (49th edition)</t>
        </r>
      </text>
    </comment>
    <comment ref="K2" authorId="0" shapeId="0" xr:uid="{EF054E99-AE9E-416C-BCC4-7827BBB10296}">
      <text>
        <r>
          <rPr>
            <sz val="9"/>
            <color indexed="81"/>
            <rFont val="Tahoma"/>
            <family val="2"/>
          </rPr>
          <t xml:space="preserve">From ABC (2018)
</t>
        </r>
      </text>
    </comment>
    <comment ref="T2" authorId="0" shapeId="0" xr:uid="{A26195BC-4348-4C11-9CAD-A11DC073B087}">
      <text>
        <r>
          <rPr>
            <sz val="9"/>
            <color indexed="81"/>
            <rFont val="Tahoma"/>
            <family val="2"/>
          </rPr>
          <t>Kwadjo took his from Nix 2014 but I'm taking these from ABC. There is not much difference: Nix is slightly higher in their estimates</t>
        </r>
      </text>
    </comment>
    <comment ref="X2" authorId="0" shapeId="0" xr:uid="{66A9E4EA-F547-4EDD-8C3B-265788E80C44}">
      <text>
        <r>
          <rPr>
            <sz val="9"/>
            <color indexed="81"/>
            <rFont val="Tahoma"/>
            <family val="2"/>
          </rPr>
          <t xml:space="preserve">From ABC (2018)
</t>
        </r>
      </text>
    </comment>
    <comment ref="AA2" authorId="1" shapeId="0" xr:uid="{4CDF82BE-3E4B-45C4-85AF-016F050207ED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NB this is from ALL low density fields and not just those that the farmers considered 'not' to have a BG problem. This analysis needs doing. See file HerbApps.R, line 212</t>
        </r>
      </text>
    </comment>
    <comment ref="AE2" authorId="1" shapeId="0" xr:uid="{8C4F2740-A32B-48AB-B447-29CE334C5B48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NB this is from ALL low density fields and not just those that the farmers considered 'not' to have a BG problem. This analysis needs doing. See file HerbApps.R, line 212</t>
        </r>
      </text>
    </comment>
    <comment ref="N4" authorId="2" shapeId="0" xr:uid="{E4A4873C-4F1C-451B-B414-8B8B8A1D9A0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percentage breakdown not given for spring wheat so I've assumed the same as for winter wheat</t>
      </text>
    </comment>
    <comment ref="AA4" authorId="1" shapeId="0" xr:uid="{02F09D8A-E729-43DF-8336-100E07550B59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wheat</t>
        </r>
      </text>
    </comment>
    <comment ref="AE4" authorId="1" shapeId="0" xr:uid="{A4D301FC-4849-44AD-8BE7-ABBC1E22A295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wheat</t>
        </r>
      </text>
    </comment>
    <comment ref="A5" authorId="1" shapeId="0" xr:uid="{8D138C9A-B259-4908-AC67-97BB74FD9E47}">
      <text>
        <r>
          <rPr>
            <sz val="9"/>
            <color indexed="81"/>
            <rFont val="Tahoma"/>
            <family val="2"/>
          </rPr>
          <t>prices given for winter FEED barley</t>
        </r>
      </text>
    </comment>
    <comment ref="N5" authorId="1" shapeId="0" xr:uid="{3C0E5024-3BCC-4B30-9D55-13020858404C}">
      <text>
        <r>
          <rPr>
            <sz val="9"/>
            <color indexed="81"/>
            <rFont val="Tahoma"/>
            <family val="2"/>
          </rPr>
          <t>prices given for winter FEED barley</t>
        </r>
      </text>
    </comment>
    <comment ref="A6" authorId="1" shapeId="0" xr:uid="{A4E9249D-2090-412F-BDDA-D125A22AA1C5}">
      <text>
        <r>
          <rPr>
            <sz val="9"/>
            <color indexed="81"/>
            <rFont val="Tahoma"/>
            <family val="2"/>
          </rPr>
          <t>prices given for spring MALTING barley</t>
        </r>
      </text>
    </comment>
    <comment ref="N6" authorId="1" shapeId="0" xr:uid="{01391692-6A65-4D28-A2CA-58A97E105F4D}">
      <text>
        <r>
          <rPr>
            <sz val="9"/>
            <color indexed="81"/>
            <rFont val="Tahoma"/>
            <family val="2"/>
          </rPr>
          <t>prices given for spring MALTING barley</t>
        </r>
      </text>
    </comment>
    <comment ref="AE6" authorId="1" shapeId="0" xr:uid="{A327ABB3-E3A1-4BA1-99CF-9E4EB2CCF7FA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barley</t>
        </r>
      </text>
    </comment>
    <comment ref="AE8" authorId="1" shapeId="0" xr:uid="{7531D93B-98A6-4405-AE1D-26ED58585ABE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beans</t>
        </r>
      </text>
    </comment>
    <comment ref="F9" authorId="1" shapeId="0" xr:uid="{5BA397A0-2BDB-49CB-AABA-D667977DA1F8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included £450/ha (58%) of Nematode spray</t>
        </r>
      </text>
    </comment>
    <comment ref="K9" authorId="0" shapeId="0" xr:uid="{B82F0326-11CB-477C-BCEF-081E2A624B22}">
      <text>
        <r>
          <rPr>
            <sz val="9"/>
            <color indexed="81"/>
            <rFont val="Tahoma"/>
            <family val="2"/>
          </rPr>
          <t>Includes casual labour (£950/ha) and sundries (£495/ha). Sundries include levies and sacks.
The cost of contracting hasn't been included here as Kwadjo didn’t include this in the original version.</t>
        </r>
      </text>
    </comment>
    <comment ref="S9" authorId="1" shapeId="0" xr:uid="{AA0EDD89-8065-491F-8831-2DCCBAB0874C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includes nematicides 36%, 'other' 8%</t>
        </r>
      </text>
    </comment>
    <comment ref="X9" authorId="0" shapeId="0" xr:uid="{F96F7724-FB1A-487A-8C6D-5E35AFED815F}">
      <text>
        <r>
          <rPr>
            <b/>
            <sz val="9"/>
            <color indexed="81"/>
            <rFont val="Tahoma"/>
            <family val="2"/>
          </rPr>
          <t>Kwadjo Ahodo:</t>
        </r>
        <r>
          <rPr>
            <sz val="9"/>
            <color indexed="81"/>
            <rFont val="Tahoma"/>
            <family val="2"/>
          </rPr>
          <t xml:space="preserve">
Includes casual labour (£833/ha, based on a rate of £10.50/hr) and sundries (£115/ha) and sacks @ £9 per tonne of crop, £405</t>
        </r>
      </text>
    </comment>
    <comment ref="AA9" authorId="3" shapeId="0" xr:uid="{A3DA9205-355F-41F1-9291-37B09AAADAF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NA but changed to zero to make the formula work</t>
      </text>
    </comment>
    <comment ref="O11" authorId="1" shapeId="0" xr:uid="{1A6339B5-8C40-437C-B254-55A4EC0CFAE6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from Nix 2019 - none given in ABC 87th ed</t>
        </r>
      </text>
    </comment>
    <comment ref="AE11" authorId="1" shapeId="0" xr:uid="{85D8AE39-37B3-4CE1-ADDA-983E71578B5B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onw field in the dataset with SOSR</t>
        </r>
      </text>
    </comment>
    <comment ref="K12" authorId="0" shapeId="0" xr:uid="{731024DC-FAF2-451D-BE07-61380EE1F0A0}">
      <text>
        <r>
          <rPr>
            <sz val="9"/>
            <color indexed="81"/>
            <rFont val="Tahoma"/>
            <family val="2"/>
          </rPr>
          <t>Contract Harvest from Nix 2019 (£242/ha) + Sundries from ABC (£20/ha)</t>
        </r>
      </text>
    </comment>
    <comment ref="X12" authorId="0" shapeId="0" xr:uid="{539D027F-1C17-40C4-B912-8CDA932753B2}">
      <text>
        <r>
          <rPr>
            <sz val="9"/>
            <color indexed="81"/>
            <rFont val="Tahoma"/>
            <family val="2"/>
          </rPr>
          <t>Contract Harvest from Nix 2019 (£242/ha) + Sundries from ABC (£20/ha)</t>
        </r>
      </text>
    </comment>
    <comment ref="B13" authorId="1" shapeId="0" xr:uid="{50525E42-FAF1-4DD6-A53C-7AFF973DE052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ABC 87th ed and Nix 2019 don't give breakdown so used Kwadjo's figures</t>
        </r>
      </text>
    </comment>
    <comment ref="O13" authorId="1" shapeId="0" xr:uid="{073FE3F5-8AB8-466B-B9A5-9F91C8026B53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ABC 87th ed and Nix 2019 don't give breakdown so used Kwadjo's figures</t>
        </r>
      </text>
    </comment>
    <comment ref="AA13" authorId="4" shapeId="0" xr:uid="{DCBE5842-DFD4-4BDC-A56C-A28E6EDD0C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NA but changed to zero to make the formula work</t>
      </text>
    </comment>
    <comment ref="B14" authorId="1" shapeId="0" xr:uid="{E2A93184-89FB-4364-B47A-C573807D50C8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ABC 87th ed and Nix 2019 don't give breakdown so used Kwadjo's figures</t>
        </r>
      </text>
    </comment>
    <comment ref="O14" authorId="1" shapeId="0" xr:uid="{3399842B-7D40-4392-9543-52DC230749CC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ABC 87th ed and Nix 2019 don't give breakdown so used Kwadjo's figures</t>
        </r>
      </text>
    </comment>
    <comment ref="AA14" authorId="1" shapeId="0" xr:uid="{1E6CE7B2-FBEB-4E41-8487-2165737B9E51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linseed</t>
        </r>
      </text>
    </comment>
    <comment ref="AE14" authorId="1" shapeId="0" xr:uid="{500EEFC5-5E36-4825-AE85-EC1ABB3D6550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spring linseed</t>
        </r>
      </text>
    </comment>
    <comment ref="A15" authorId="1" shapeId="0" xr:uid="{26286867-A782-4149-A0ED-2EC46FFFE130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prices given are for spring peas - blue</t>
        </r>
      </text>
    </comment>
    <comment ref="N15" authorId="1" shapeId="0" xr:uid="{626212BC-B18F-493B-BD42-100584E969E1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prices given are for spring peas - blue</t>
        </r>
      </text>
    </comment>
    <comment ref="O15" authorId="1" shapeId="0" xr:uid="{2DD33690-6747-47CD-8C2C-746BF1314BA3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from Nix 2019 - none given in ABC 87th ed</t>
        </r>
      </text>
    </comment>
    <comment ref="AE15" authorId="1" shapeId="0" xr:uid="{9D3E8C89-35D3-437F-A5C9-180185A31264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peas</t>
        </r>
      </text>
    </comment>
    <comment ref="A16" authorId="1" shapeId="0" xr:uid="{40A687A0-CD3D-45E1-B263-6573B0104AC5}">
      <text>
        <r>
          <rPr>
            <sz val="9"/>
            <color indexed="81"/>
            <rFont val="Tahoma"/>
            <family val="2"/>
          </rPr>
          <t>prices given are for feed oats</t>
        </r>
      </text>
    </comment>
    <comment ref="N16" authorId="1" shapeId="0" xr:uid="{6ABC5CC2-3045-401C-86CB-54CF30DC5BB1}">
      <text>
        <r>
          <rPr>
            <sz val="9"/>
            <color indexed="81"/>
            <rFont val="Tahoma"/>
            <family val="2"/>
          </rPr>
          <t>prices given are for feed oats</t>
        </r>
      </text>
    </comment>
    <comment ref="O16" authorId="1" shapeId="0" xr:uid="{ACB9C147-16AA-4ECE-B84C-066D424D5F8A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from Nix 2019 - none given in ABC 88th ed</t>
        </r>
      </text>
    </comment>
    <comment ref="AE16" authorId="1" shapeId="0" xr:uid="{6F63EE19-0038-41CA-BCFE-942DC1BC598C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winter oats</t>
        </r>
      </text>
    </comment>
    <comment ref="A17" authorId="1" shapeId="0" xr:uid="{3E4D96E2-0B51-42C8-8C00-3C5153DD3EBE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prices given are for milling oats if from ABC and for feed oats if from Nix</t>
        </r>
      </text>
    </comment>
    <comment ref="N17" authorId="1" shapeId="0" xr:uid="{43FF7C93-A6EB-4ECD-8D8C-01FDF43560CD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prices given are for milling oats if from ABC and for feed oats if from Nix</t>
        </r>
      </text>
    </comment>
    <comment ref="O17" authorId="1" shapeId="0" xr:uid="{8FDEB15E-74CF-465B-BFC1-BB4158673FBC}">
      <text>
        <r>
          <rPr>
            <b/>
            <sz val="9"/>
            <color indexed="81"/>
            <rFont val="Tahoma"/>
            <family val="2"/>
          </rPr>
          <t>Alexa Varah:</t>
        </r>
        <r>
          <rPr>
            <sz val="9"/>
            <color indexed="81"/>
            <rFont val="Tahoma"/>
            <family val="2"/>
          </rPr>
          <t xml:space="preserve">
from Nix 2019 - none given in ABC 87th ed</t>
        </r>
      </text>
    </comment>
    <comment ref="AE18" authorId="1" shapeId="0" xr:uid="{5CFC30D5-5A43-432F-BF65-2C4D16C8FB84}">
      <text>
        <r>
          <rPr>
            <b/>
            <sz val="9"/>
            <color indexed="81"/>
            <rFont val="Tahoma"/>
            <charset val="1"/>
          </rPr>
          <t>Alexa Varah:</t>
        </r>
        <r>
          <rPr>
            <sz val="9"/>
            <color indexed="81"/>
            <rFont val="Tahoma"/>
            <charset val="1"/>
          </rPr>
          <t xml:space="preserve">
NB there was only 1 field in dataset with fallow</t>
        </r>
      </text>
    </comment>
    <comment ref="H48" authorId="5" shapeId="0" xr:uid="{1DBE9AE1-AF30-47A0-90D4-DD5A1751966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an average application of 3.5l/ha.
This is the average application rate from the FF group strategies.</t>
      </text>
    </comment>
    <comment ref="H51" authorId="6" shapeId="0" xr:uid="{39C3E0E9-25BC-4F8D-B4D5-4EE47A6DAFC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an average application of 5.3l/ha.
This is the average application rate from the FF group strategies.</t>
      </text>
    </comment>
  </commentList>
</comments>
</file>

<file path=xl/sharedStrings.xml><?xml version="1.0" encoding="utf-8"?>
<sst xmlns="http://schemas.openxmlformats.org/spreadsheetml/2006/main" count="234" uniqueCount="87">
  <si>
    <t>Herbicides</t>
  </si>
  <si>
    <t>Fungicides</t>
  </si>
  <si>
    <t>Insecticides</t>
  </si>
  <si>
    <t>Growth Regulators</t>
  </si>
  <si>
    <t>Crops</t>
  </si>
  <si>
    <t>Winter wheat</t>
  </si>
  <si>
    <t>Spring wheat</t>
  </si>
  <si>
    <t>Winter barley</t>
  </si>
  <si>
    <t>Spring barley</t>
  </si>
  <si>
    <t>Winter beans</t>
  </si>
  <si>
    <t>Spring beans</t>
  </si>
  <si>
    <t>Ware potatoes</t>
  </si>
  <si>
    <t>Winter OSR</t>
  </si>
  <si>
    <t>Spring OSR</t>
  </si>
  <si>
    <t>Sugar beet</t>
  </si>
  <si>
    <t>Winter linseed</t>
  </si>
  <si>
    <t>Spring linseed</t>
  </si>
  <si>
    <t>Dried peas</t>
  </si>
  <si>
    <t>Sprays/Chemical Cost (£/ha)</t>
  </si>
  <si>
    <t>Others</t>
  </si>
  <si>
    <t>Herbicide Cost (£/ha)</t>
  </si>
  <si>
    <t>Other Chemical Costs (£/ha)</t>
  </si>
  <si>
    <t>Sundries (£/ha)</t>
  </si>
  <si>
    <t>MODEL SUNDRY COST (£/ha)</t>
  </si>
  <si>
    <t>fallow</t>
  </si>
  <si>
    <t>baseline herb costs</t>
  </si>
  <si>
    <t>baseline gly costs</t>
  </si>
  <si>
    <t>baseline herb cost</t>
  </si>
  <si>
    <t>NEW MODEL SUNDRY COST (£/ha)</t>
  </si>
  <si>
    <t>winter oats</t>
  </si>
  <si>
    <t>spring oats</t>
  </si>
  <si>
    <t>Sprays/ Chemical Cost (£/ha)</t>
  </si>
  <si>
    <r>
      <t xml:space="preserve">FROM ABC Nov 2018 (87th ed, </t>
    </r>
    <r>
      <rPr>
        <b/>
        <sz val="11"/>
        <color theme="1"/>
        <rFont val="Calibri"/>
        <family val="2"/>
        <scheme val="minor"/>
      </rPr>
      <t>November 2018</t>
    </r>
    <r>
      <rPr>
        <sz val="11"/>
        <color theme="1"/>
        <rFont val="Calibri"/>
        <family val="2"/>
        <scheme val="minor"/>
      </rPr>
      <t>)</t>
    </r>
  </si>
  <si>
    <r>
      <t xml:space="preserve">FROM NIX 2019 (49th ed, published </t>
    </r>
    <r>
      <rPr>
        <b/>
        <sz val="11"/>
        <color theme="1"/>
        <rFont val="Calibri"/>
        <family val="2"/>
        <scheme val="minor"/>
      </rPr>
      <t>Sep 2018</t>
    </r>
    <r>
      <rPr>
        <sz val="11"/>
        <color theme="1"/>
        <rFont val="Calibri"/>
        <family val="2"/>
        <scheme val="minor"/>
      </rPr>
      <t>)</t>
    </r>
  </si>
  <si>
    <t>NA</t>
  </si>
  <si>
    <r>
      <t xml:space="preserve">spend (£/ha) in LOW DENSITY fields 2014, on selective and total herbs </t>
    </r>
    <r>
      <rPr>
        <b/>
        <sz val="9"/>
        <color theme="1"/>
        <rFont val="Calibri"/>
        <family val="2"/>
        <scheme val="minor"/>
      </rPr>
      <t xml:space="preserve">targeting BG </t>
    </r>
    <r>
      <rPr>
        <sz val="9"/>
        <color theme="1"/>
        <rFont val="Calibri"/>
        <family val="2"/>
        <scheme val="minor"/>
      </rPr>
      <t>from BGRI dataset up to 2014</t>
    </r>
  </si>
  <si>
    <t>diff between BG costs and Nix herb cost</t>
  </si>
  <si>
    <t>diff between BG costs and ABC herb cost</t>
  </si>
  <si>
    <r>
      <t xml:space="preserve">spend (£/ha) in fields where mean den&lt;1, 2014, on selective and total herbs </t>
    </r>
    <r>
      <rPr>
        <b/>
        <sz val="9"/>
        <color theme="1"/>
        <rFont val="Calibri"/>
        <family val="2"/>
        <scheme val="minor"/>
      </rPr>
      <t xml:space="preserve">targeting BG </t>
    </r>
    <r>
      <rPr>
        <sz val="9"/>
        <color theme="1"/>
        <rFont val="Calibri"/>
        <family val="2"/>
        <scheme val="minor"/>
      </rPr>
      <t>from BGRI dataset up to 2014</t>
    </r>
  </si>
  <si>
    <t>spend to use</t>
  </si>
  <si>
    <t>unfinished</t>
  </si>
  <si>
    <r>
      <t xml:space="preserve">FROM ABC May 2019 (88th ed, </t>
    </r>
    <r>
      <rPr>
        <b/>
        <sz val="11"/>
        <color theme="1"/>
        <rFont val="Calibri"/>
        <family val="2"/>
        <scheme val="minor"/>
      </rPr>
      <t>May 2019</t>
    </r>
    <r>
      <rPr>
        <sz val="11"/>
        <color theme="1"/>
        <rFont val="Calibri"/>
        <family val="2"/>
        <scheme val="minor"/>
      </rPr>
      <t>)</t>
    </r>
  </si>
  <si>
    <t>Herb cost with BG chems removed</t>
  </si>
  <si>
    <t>So the model sundry costs are everything APART from the selective BG herbs</t>
  </si>
  <si>
    <t>flufenacet</t>
  </si>
  <si>
    <t>pendimathalin</t>
  </si>
  <si>
    <t>diflufenican</t>
  </si>
  <si>
    <t>Atlantis</t>
  </si>
  <si>
    <t>Laser</t>
  </si>
  <si>
    <t>cycloxidim</t>
  </si>
  <si>
    <t>propyzamide</t>
  </si>
  <si>
    <t>Kerb Flo</t>
  </si>
  <si>
    <t>iodosulfuron-methyl-sodium</t>
  </si>
  <si>
    <t>mesosulfuron-methyl</t>
  </si>
  <si>
    <t>imazamox</t>
  </si>
  <si>
    <t>Nirvana</t>
  </si>
  <si>
    <t>Liberator</t>
  </si>
  <si>
    <t>Crystal</t>
  </si>
  <si>
    <t>Defy</t>
  </si>
  <si>
    <t>prosulfocarb</t>
  </si>
  <si>
    <t>Canturion Max</t>
  </si>
  <si>
    <t>clethodim</t>
  </si>
  <si>
    <t>Avadex XL</t>
  </si>
  <si>
    <t>tri-allate</t>
  </si>
  <si>
    <t>Stomp</t>
  </si>
  <si>
    <t>Afalon</t>
  </si>
  <si>
    <t>linuron</t>
  </si>
  <si>
    <t>Crawler</t>
  </si>
  <si>
    <t>carbetamide</t>
  </si>
  <si>
    <t>Betanal maxxPro</t>
  </si>
  <si>
    <t>desmedipham</t>
  </si>
  <si>
    <t>ethofumesate</t>
  </si>
  <si>
    <t>lenacil</t>
  </si>
  <si>
    <t>phenmedipham</t>
  </si>
  <si>
    <t>metamitron</t>
  </si>
  <si>
    <t>Goltix</t>
  </si>
  <si>
    <t>glyphosate</t>
  </si>
  <si>
    <t>low application</t>
  </si>
  <si>
    <t>high application</t>
  </si>
  <si>
    <t>Herbicide application costs £/ha:</t>
  </si>
  <si>
    <t>Nix 2019</t>
  </si>
  <si>
    <t>ABC 2019</t>
  </si>
  <si>
    <t>Avg BG herb price, £/l:</t>
  </si>
  <si>
    <t>Avg BG herb price, £/ha:</t>
  </si>
  <si>
    <t>avg, £/ha</t>
  </si>
  <si>
    <r>
      <t xml:space="preserve">FROM NIX 2019 (49th ed, published </t>
    </r>
    <r>
      <rPr>
        <b/>
        <sz val="11"/>
        <color theme="1"/>
        <rFont val="Calibri"/>
        <family val="2"/>
        <scheme val="minor"/>
      </rPr>
      <t>Sep 2018</t>
    </r>
    <r>
      <rPr>
        <sz val="11"/>
        <color theme="1"/>
        <rFont val="Calibri"/>
        <family val="2"/>
        <scheme val="minor"/>
      </rPr>
      <t>). See page 283 for summary.</t>
    </r>
  </si>
  <si>
    <t>Glyphosate price, £/l: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</si>
</sst>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1" fontId="0" fillId="0" borderId="0" xfId="0" applyNumberFormat="1"/>
    <xf numFmtId="0" fontId="0" fillId="0" borderId="0" xfId="0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0" fillId="0" borderId="1" xfId="0" applyBorder="1"/>
    <xf numFmtId="9" fontId="0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1" xfId="0" applyNumberFormat="1" applyBorder="1"/>
    <xf numFmtId="1" fontId="3" fillId="3" borderId="1" xfId="0" applyNumberFormat="1" applyFont="1" applyFill="1" applyBorder="1"/>
    <xf numFmtId="0" fontId="7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" fontId="0" fillId="4" borderId="0" xfId="0" applyNumberFormat="1" applyFill="1"/>
    <xf numFmtId="0" fontId="0" fillId="0" borderId="2" xfId="0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9" fontId="10" fillId="0" borderId="1" xfId="1" applyFont="1" applyBorder="1" applyAlignment="1">
      <alignment horizontal="right"/>
    </xf>
    <xf numFmtId="9" fontId="10" fillId="0" borderId="0" xfId="1" applyFont="1" applyAlignment="1">
      <alignment horizontal="right"/>
    </xf>
    <xf numFmtId="9" fontId="12" fillId="0" borderId="1" xfId="1" applyFont="1" applyBorder="1" applyAlignment="1">
      <alignment horizontal="right"/>
    </xf>
    <xf numFmtId="0" fontId="0" fillId="5" borderId="0" xfId="0" applyFill="1"/>
    <xf numFmtId="0" fontId="13" fillId="0" borderId="0" xfId="0" applyFont="1" applyAlignment="1">
      <alignment vertical="top" wrapText="1"/>
    </xf>
    <xf numFmtId="1" fontId="16" fillId="0" borderId="0" xfId="0" applyNumberFormat="1" applyFont="1"/>
    <xf numFmtId="0" fontId="15" fillId="0" borderId="0" xfId="0" applyFont="1"/>
    <xf numFmtId="9" fontId="11" fillId="0" borderId="1" xfId="1" applyFont="1" applyBorder="1" applyAlignment="1">
      <alignment horizontal="right"/>
    </xf>
    <xf numFmtId="0" fontId="0" fillId="5" borderId="1" xfId="0" applyFill="1" applyBorder="1"/>
    <xf numFmtId="0" fontId="13" fillId="6" borderId="0" xfId="0" applyFont="1" applyFill="1" applyAlignment="1">
      <alignment vertical="top" wrapText="1"/>
    </xf>
    <xf numFmtId="0" fontId="0" fillId="6" borderId="0" xfId="0" applyFill="1"/>
    <xf numFmtId="0" fontId="4" fillId="6" borderId="0" xfId="0" applyFont="1" applyFill="1"/>
    <xf numFmtId="0" fontId="2" fillId="6" borderId="0" xfId="0" applyFont="1" applyFill="1"/>
    <xf numFmtId="0" fontId="3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2" fillId="0" borderId="0" xfId="0" applyFont="1"/>
    <xf numFmtId="1" fontId="11" fillId="0" borderId="0" xfId="0" applyNumberFormat="1" applyFont="1"/>
    <xf numFmtId="4" fontId="18" fillId="0" borderId="3" xfId="0" applyNumberFormat="1" applyFont="1" applyBorder="1"/>
    <xf numFmtId="0" fontId="18" fillId="0" borderId="3" xfId="0" applyFont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 Varah" id="{C03E34CE-2992-4FDB-8248-EDBCE7567668}" userId="Alexa Varah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20-05-27T07:51:18.82" personId="{C03E34CE-2992-4FDB-8248-EDBCE7567668}" id="{E4A4873C-4F1C-451B-B414-8B8B8A1D9A04}">
    <text>percentage breakdown not given for spring wheat so I've assumed the same as for winter wheat</text>
  </threadedComment>
  <threadedComment ref="AA9" dT="2020-05-27T08:10:30.31" personId="{C03E34CE-2992-4FDB-8248-EDBCE7567668}" id="{A3DA9205-355F-41F1-9291-37B09AAADAF9}">
    <text>this was NA but changed to zero to make the formula work</text>
  </threadedComment>
  <threadedComment ref="AA13" dT="2020-05-27T08:10:30.31" personId="{C03E34CE-2992-4FDB-8248-EDBCE7567668}" id="{DCBE5842-DFD4-4BDC-A56C-A28E6EDD0C43}">
    <text>this was NA but changed to zero to make the formula work</text>
  </threadedComment>
  <threadedComment ref="H48" dT="2020-05-27T09:27:21.06" personId="{C03E34CE-2992-4FDB-8248-EDBCE7567668}" id="{1DBE9AE1-AF30-47A0-90D4-DD5A17519668}">
    <text>Assume an average application of 3.5l/ha.
This is the average application rate from the FF group strategies.</text>
  </threadedComment>
  <threadedComment ref="H51" dT="2020-05-27T09:27:21.06" personId="{C03E34CE-2992-4FDB-8248-EDBCE7567668}" id="{39C3E0E9-25BC-4F8D-B4D5-4EE47A6DAFC6}">
    <text>Assume an average application of 5.3l/ha.
This is the average application rate from the FF group strategies.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9"/>
  <sheetViews>
    <sheetView zoomScale="90" zoomScaleNormal="90" workbookViewId="0">
      <pane ySplit="1" topLeftCell="A2" activePane="bottomLeft" state="frozen"/>
      <selection activeCell="I1" sqref="I1"/>
      <selection pane="bottomLeft" activeCell="A8" sqref="A8"/>
    </sheetView>
  </sheetViews>
  <sheetFormatPr defaultRowHeight="16.7" customHeight="1" x14ac:dyDescent="0.25"/>
  <cols>
    <col min="1" max="1" width="19.28515625" customWidth="1"/>
    <col min="2" max="3" width="9.140625" bestFit="1" customWidth="1"/>
    <col min="4" max="4" width="9.85546875" bestFit="1" customWidth="1"/>
    <col min="5" max="5" width="10" customWidth="1"/>
    <col min="6" max="6" width="6.140625" bestFit="1" customWidth="1"/>
    <col min="7" max="7" width="14.42578125" customWidth="1"/>
    <col min="8" max="8" width="8.85546875" customWidth="1"/>
    <col min="9" max="9" width="13.28515625" customWidth="1"/>
    <col min="10" max="10" width="7.7109375" customWidth="1"/>
    <col min="11" max="11" width="19.5703125" style="5" customWidth="1"/>
  </cols>
  <sheetData>
    <row r="1" spans="1:11" s="4" customFormat="1" ht="29.25" customHeight="1" x14ac:dyDescent="0.25">
      <c r="A1" s="7" t="s">
        <v>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19</v>
      </c>
      <c r="G1" s="8" t="s">
        <v>18</v>
      </c>
      <c r="H1" s="8" t="s">
        <v>20</v>
      </c>
      <c r="I1" s="8" t="s">
        <v>21</v>
      </c>
      <c r="J1" s="8" t="s">
        <v>22</v>
      </c>
      <c r="K1" s="9" t="s">
        <v>23</v>
      </c>
    </row>
    <row r="2" spans="1:11" ht="19.5" customHeight="1" x14ac:dyDescent="0.25">
      <c r="A2" s="10" t="s">
        <v>5</v>
      </c>
      <c r="B2" s="11">
        <v>0.39</v>
      </c>
      <c r="C2" s="11">
        <v>0.44</v>
      </c>
      <c r="D2" s="11">
        <v>0.02</v>
      </c>
      <c r="E2" s="11">
        <v>0.06</v>
      </c>
      <c r="F2" s="11">
        <v>0.09</v>
      </c>
      <c r="G2" s="12">
        <v>178</v>
      </c>
      <c r="H2" s="13">
        <f>B2*G2</f>
        <v>69.42</v>
      </c>
      <c r="I2" s="13">
        <f>G2-H2</f>
        <v>108.58</v>
      </c>
      <c r="J2" s="10">
        <v>25</v>
      </c>
      <c r="K2" s="14">
        <f>I2+J2</f>
        <v>133.57999999999998</v>
      </c>
    </row>
    <row r="3" spans="1:11" ht="19.5" customHeight="1" x14ac:dyDescent="0.25">
      <c r="A3" s="10" t="s">
        <v>6</v>
      </c>
      <c r="B3" s="11">
        <v>0.39</v>
      </c>
      <c r="C3" s="11">
        <v>0.44</v>
      </c>
      <c r="D3" s="11">
        <v>0.02</v>
      </c>
      <c r="E3" s="11">
        <v>0.06</v>
      </c>
      <c r="F3" s="11">
        <v>0.09</v>
      </c>
      <c r="G3" s="12">
        <v>113</v>
      </c>
      <c r="H3" s="13">
        <f>B3*G3</f>
        <v>44.07</v>
      </c>
      <c r="I3" s="13">
        <f>G3-H3</f>
        <v>68.930000000000007</v>
      </c>
      <c r="J3" s="10">
        <v>15</v>
      </c>
      <c r="K3" s="14">
        <f>I3+J3</f>
        <v>83.93</v>
      </c>
    </row>
    <row r="4" spans="1:11" ht="19.5" customHeight="1" x14ac:dyDescent="0.25">
      <c r="A4" s="10" t="s">
        <v>7</v>
      </c>
      <c r="B4" s="11">
        <v>0.42499999999999999</v>
      </c>
      <c r="C4" s="11">
        <v>0.44</v>
      </c>
      <c r="D4" s="11"/>
      <c r="E4" s="11">
        <v>0.06</v>
      </c>
      <c r="F4" s="11">
        <v>7.0000000000000007E-2</v>
      </c>
      <c r="G4" s="12">
        <v>127</v>
      </c>
      <c r="H4" s="13">
        <f t="shared" ref="H4:H14" si="0">B4*G4</f>
        <v>53.975000000000001</v>
      </c>
      <c r="I4" s="13">
        <f t="shared" ref="I4:I14" si="1">G4-H4</f>
        <v>73.025000000000006</v>
      </c>
      <c r="J4" s="10">
        <v>20</v>
      </c>
      <c r="K4" s="14">
        <f t="shared" ref="K4:K14" si="2">I4+J4</f>
        <v>93.025000000000006</v>
      </c>
    </row>
    <row r="5" spans="1:11" ht="19.5" customHeight="1" x14ac:dyDescent="0.25">
      <c r="A5" s="10" t="s">
        <v>8</v>
      </c>
      <c r="B5" s="11">
        <v>0.47</v>
      </c>
      <c r="C5" s="11">
        <v>0.38</v>
      </c>
      <c r="D5" s="11"/>
      <c r="E5" s="11">
        <v>0.06</v>
      </c>
      <c r="F5" s="11">
        <v>0.09</v>
      </c>
      <c r="G5" s="12">
        <v>103</v>
      </c>
      <c r="H5" s="13">
        <f t="shared" si="0"/>
        <v>48.41</v>
      </c>
      <c r="I5" s="13">
        <f>G5-H5</f>
        <v>54.59</v>
      </c>
      <c r="J5" s="10">
        <v>16</v>
      </c>
      <c r="K5" s="14">
        <f>I5+J5</f>
        <v>70.59</v>
      </c>
    </row>
    <row r="6" spans="1:11" ht="19.5" customHeight="1" x14ac:dyDescent="0.25">
      <c r="A6" s="10" t="s">
        <v>9</v>
      </c>
      <c r="B6" s="11">
        <v>0.47</v>
      </c>
      <c r="C6" s="11">
        <v>0.35</v>
      </c>
      <c r="D6" s="11">
        <v>0.08</v>
      </c>
      <c r="E6" s="11"/>
      <c r="F6" s="11">
        <v>0.1</v>
      </c>
      <c r="G6" s="12">
        <v>134</v>
      </c>
      <c r="H6" s="13">
        <f t="shared" si="0"/>
        <v>62.98</v>
      </c>
      <c r="I6" s="13">
        <f t="shared" si="1"/>
        <v>71.02000000000001</v>
      </c>
      <c r="J6" s="10">
        <v>18</v>
      </c>
      <c r="K6" s="14">
        <f t="shared" si="2"/>
        <v>89.02000000000001</v>
      </c>
    </row>
    <row r="7" spans="1:11" ht="19.5" customHeight="1" x14ac:dyDescent="0.25">
      <c r="A7" s="10" t="s">
        <v>10</v>
      </c>
      <c r="B7" s="11">
        <v>0.47</v>
      </c>
      <c r="C7" s="11">
        <v>0.35</v>
      </c>
      <c r="D7" s="11">
        <v>0.08</v>
      </c>
      <c r="E7" s="11"/>
      <c r="F7" s="11">
        <v>0.1</v>
      </c>
      <c r="G7" s="12">
        <v>100</v>
      </c>
      <c r="H7" s="13">
        <f t="shared" si="0"/>
        <v>47</v>
      </c>
      <c r="I7" s="13">
        <f t="shared" si="1"/>
        <v>53</v>
      </c>
      <c r="J7" s="10">
        <v>17</v>
      </c>
      <c r="K7" s="14">
        <f t="shared" si="2"/>
        <v>70</v>
      </c>
    </row>
    <row r="8" spans="1:11" ht="19.5" customHeight="1" x14ac:dyDescent="0.25">
      <c r="A8" s="10" t="s">
        <v>11</v>
      </c>
      <c r="B8" s="11">
        <v>0.186</v>
      </c>
      <c r="C8" s="11"/>
      <c r="D8" s="11">
        <v>0.03</v>
      </c>
      <c r="E8" s="11"/>
      <c r="F8" s="11">
        <v>0.78400000000000003</v>
      </c>
      <c r="G8" s="12">
        <v>510</v>
      </c>
      <c r="H8" s="13">
        <f t="shared" si="0"/>
        <v>94.86</v>
      </c>
      <c r="I8" s="13">
        <f t="shared" si="1"/>
        <v>415.14</v>
      </c>
      <c r="J8" s="10">
        <v>785</v>
      </c>
      <c r="K8" s="14">
        <f t="shared" si="2"/>
        <v>1200.1399999999999</v>
      </c>
    </row>
    <row r="9" spans="1:11" ht="19.5" customHeight="1" x14ac:dyDescent="0.25">
      <c r="A9" s="10" t="s">
        <v>12</v>
      </c>
      <c r="B9" s="11">
        <v>0.53</v>
      </c>
      <c r="C9" s="11">
        <v>0.26</v>
      </c>
      <c r="D9" s="11">
        <v>0.05</v>
      </c>
      <c r="E9" s="11"/>
      <c r="F9" s="11">
        <v>0.16</v>
      </c>
      <c r="G9" s="12">
        <v>160</v>
      </c>
      <c r="H9" s="13">
        <f t="shared" si="0"/>
        <v>84.800000000000011</v>
      </c>
      <c r="I9" s="13">
        <f t="shared" si="1"/>
        <v>75.199999999999989</v>
      </c>
      <c r="J9" s="10">
        <v>18</v>
      </c>
      <c r="K9" s="14">
        <f t="shared" si="2"/>
        <v>93.199999999999989</v>
      </c>
    </row>
    <row r="10" spans="1:11" ht="19.5" customHeight="1" x14ac:dyDescent="0.25">
      <c r="A10" s="10" t="s">
        <v>13</v>
      </c>
      <c r="B10" s="11">
        <v>0.53</v>
      </c>
      <c r="C10" s="11">
        <v>0.26</v>
      </c>
      <c r="D10" s="11">
        <v>0.05</v>
      </c>
      <c r="E10" s="11"/>
      <c r="F10" s="11">
        <v>0.16</v>
      </c>
      <c r="G10" s="12">
        <v>96</v>
      </c>
      <c r="H10" s="13">
        <f t="shared" si="0"/>
        <v>50.88</v>
      </c>
      <c r="I10" s="13">
        <f t="shared" si="1"/>
        <v>45.12</v>
      </c>
      <c r="J10" s="10">
        <v>13</v>
      </c>
      <c r="K10" s="14">
        <f t="shared" si="2"/>
        <v>58.12</v>
      </c>
    </row>
    <row r="11" spans="1:11" ht="19.5" customHeight="1" x14ac:dyDescent="0.25">
      <c r="A11" s="10" t="s">
        <v>14</v>
      </c>
      <c r="B11" s="11">
        <v>0.7</v>
      </c>
      <c r="C11" s="11"/>
      <c r="D11" s="11"/>
      <c r="E11" s="11"/>
      <c r="F11" s="11">
        <v>0.3</v>
      </c>
      <c r="G11" s="12">
        <v>201</v>
      </c>
      <c r="H11" s="13">
        <f t="shared" si="0"/>
        <v>140.69999999999999</v>
      </c>
      <c r="I11" s="13">
        <f t="shared" si="1"/>
        <v>60.300000000000011</v>
      </c>
      <c r="J11" s="10">
        <f>241+20</f>
        <v>261</v>
      </c>
      <c r="K11" s="14">
        <f t="shared" si="2"/>
        <v>321.3</v>
      </c>
    </row>
    <row r="12" spans="1:11" ht="19.5" customHeight="1" x14ac:dyDescent="0.25">
      <c r="A12" s="10" t="s">
        <v>15</v>
      </c>
      <c r="B12" s="11">
        <v>0.53</v>
      </c>
      <c r="C12" s="11">
        <v>0.26</v>
      </c>
      <c r="D12" s="11">
        <v>0.05</v>
      </c>
      <c r="E12" s="11"/>
      <c r="F12" s="11">
        <v>0.16</v>
      </c>
      <c r="G12" s="12">
        <v>64</v>
      </c>
      <c r="H12" s="13">
        <f t="shared" si="0"/>
        <v>33.92</v>
      </c>
      <c r="I12" s="13">
        <f t="shared" si="1"/>
        <v>30.08</v>
      </c>
      <c r="J12" s="10">
        <v>11</v>
      </c>
      <c r="K12" s="14">
        <f t="shared" si="2"/>
        <v>41.08</v>
      </c>
    </row>
    <row r="13" spans="1:11" ht="19.5" customHeight="1" x14ac:dyDescent="0.25">
      <c r="A13" s="10" t="s">
        <v>16</v>
      </c>
      <c r="B13" s="11">
        <v>0.53</v>
      </c>
      <c r="C13" s="11">
        <v>0.26</v>
      </c>
      <c r="D13" s="11">
        <v>0.05</v>
      </c>
      <c r="E13" s="11"/>
      <c r="F13" s="11">
        <v>0.16</v>
      </c>
      <c r="G13" s="12">
        <v>64</v>
      </c>
      <c r="H13" s="13">
        <f t="shared" si="0"/>
        <v>33.92</v>
      </c>
      <c r="I13" s="13">
        <f t="shared" si="1"/>
        <v>30.08</v>
      </c>
      <c r="J13" s="10">
        <v>9</v>
      </c>
      <c r="K13" s="14">
        <f t="shared" si="2"/>
        <v>39.08</v>
      </c>
    </row>
    <row r="14" spans="1:11" ht="19.5" customHeight="1" x14ac:dyDescent="0.25">
      <c r="A14" s="10" t="s">
        <v>17</v>
      </c>
      <c r="B14" s="11">
        <v>0.47</v>
      </c>
      <c r="C14" s="11">
        <v>0.35</v>
      </c>
      <c r="D14" s="11">
        <v>0.08</v>
      </c>
      <c r="E14" s="11"/>
      <c r="F14" s="11">
        <v>0.1</v>
      </c>
      <c r="G14" s="12">
        <v>156</v>
      </c>
      <c r="H14" s="13">
        <f t="shared" si="0"/>
        <v>73.319999999999993</v>
      </c>
      <c r="I14" s="13">
        <f t="shared" si="1"/>
        <v>82.68</v>
      </c>
      <c r="J14" s="10">
        <v>15</v>
      </c>
      <c r="K14" s="14">
        <f t="shared" si="2"/>
        <v>97.68</v>
      </c>
    </row>
    <row r="15" spans="1:11" ht="19.5" customHeight="1" x14ac:dyDescent="0.25">
      <c r="B15" s="2"/>
      <c r="C15" s="2"/>
      <c r="D15" s="2"/>
      <c r="E15" s="2"/>
      <c r="F15" s="2"/>
      <c r="G15" s="1"/>
      <c r="H15" s="3"/>
      <c r="I15" s="3"/>
      <c r="K15" s="6"/>
    </row>
    <row r="16" spans="1:11" ht="19.5" customHeight="1" x14ac:dyDescent="0.25">
      <c r="B16" s="2"/>
      <c r="C16" s="2"/>
      <c r="D16" s="2"/>
      <c r="E16" s="2"/>
      <c r="F16" s="2"/>
      <c r="G16" s="1"/>
      <c r="H16" s="3"/>
      <c r="I16" s="3"/>
      <c r="K16" s="6"/>
    </row>
    <row r="17" spans="2:11" ht="19.5" customHeight="1" x14ac:dyDescent="0.25">
      <c r="B17" s="2"/>
      <c r="C17" s="2"/>
      <c r="D17" s="2"/>
      <c r="E17" s="2"/>
      <c r="F17" s="2"/>
      <c r="G17" s="1"/>
      <c r="H17" s="3"/>
      <c r="I17" s="3"/>
      <c r="K17" s="6"/>
    </row>
    <row r="18" spans="2:11" ht="19.5" customHeight="1" x14ac:dyDescent="0.25">
      <c r="B18" s="2"/>
      <c r="C18" s="2"/>
      <c r="D18" s="2"/>
      <c r="E18" s="2"/>
      <c r="F18" s="2"/>
      <c r="G18" s="1"/>
      <c r="H18" s="3"/>
      <c r="I18" s="3"/>
      <c r="K18" s="6"/>
    </row>
    <row r="19" spans="2:11" ht="19.5" customHeight="1" x14ac:dyDescent="0.25">
      <c r="B19" s="2"/>
      <c r="C19" s="2"/>
      <c r="D19" s="2"/>
      <c r="E19" s="2"/>
      <c r="F19" s="2"/>
      <c r="G19" s="1"/>
      <c r="H19" s="3"/>
      <c r="I19" s="3"/>
      <c r="K19" s="6"/>
    </row>
    <row r="20" spans="2:11" ht="19.5" customHeight="1" x14ac:dyDescent="0.25">
      <c r="B20" s="2"/>
      <c r="C20" s="2"/>
      <c r="D20" s="2"/>
      <c r="E20" s="2"/>
      <c r="F20" s="2"/>
      <c r="G20" s="1"/>
      <c r="H20" s="3"/>
      <c r="I20" s="3"/>
      <c r="K20" s="6"/>
    </row>
    <row r="21" spans="2:11" ht="19.5" customHeight="1" x14ac:dyDescent="0.25">
      <c r="B21" s="2"/>
      <c r="C21" s="2"/>
      <c r="D21" s="2"/>
      <c r="E21" s="2"/>
      <c r="F21" s="2"/>
      <c r="G21" s="1"/>
      <c r="H21" s="3"/>
      <c r="I21" s="3"/>
      <c r="K21" s="6"/>
    </row>
    <row r="22" spans="2:11" ht="19.5" customHeight="1" x14ac:dyDescent="0.25">
      <c r="B22" s="2"/>
      <c r="C22" s="2"/>
      <c r="D22" s="2"/>
      <c r="E22" s="2"/>
      <c r="F22" s="2"/>
      <c r="G22" s="1"/>
      <c r="H22" s="3"/>
      <c r="I22" s="3"/>
      <c r="K22" s="6"/>
    </row>
    <row r="23" spans="2:11" ht="19.5" customHeight="1" x14ac:dyDescent="0.25">
      <c r="B23" s="2"/>
      <c r="C23" s="2"/>
      <c r="D23" s="2"/>
      <c r="E23" s="2"/>
      <c r="F23" s="2"/>
      <c r="G23" s="1"/>
      <c r="H23" s="3"/>
      <c r="I23" s="3"/>
      <c r="K23" s="6"/>
    </row>
    <row r="24" spans="2:11" ht="19.5" customHeight="1" x14ac:dyDescent="0.25">
      <c r="B24" s="2"/>
      <c r="C24" s="2"/>
      <c r="D24" s="2"/>
      <c r="E24" s="2"/>
      <c r="F24" s="2"/>
      <c r="G24" s="1"/>
      <c r="H24" s="3"/>
      <c r="I24" s="3"/>
      <c r="K24" s="6"/>
    </row>
    <row r="25" spans="2:11" ht="19.5" customHeight="1" x14ac:dyDescent="0.25">
      <c r="B25" s="2"/>
      <c r="C25" s="2"/>
      <c r="D25" s="2"/>
      <c r="E25" s="2"/>
      <c r="F25" s="2"/>
      <c r="G25" s="1"/>
      <c r="H25" s="3"/>
      <c r="I25" s="3"/>
      <c r="K25" s="6"/>
    </row>
    <row r="26" spans="2:11" ht="19.5" customHeight="1" x14ac:dyDescent="0.25">
      <c r="B26" s="2"/>
      <c r="C26" s="2"/>
      <c r="D26" s="2"/>
      <c r="E26" s="2"/>
      <c r="F26" s="2"/>
      <c r="G26" s="1"/>
      <c r="H26" s="3"/>
      <c r="I26" s="3"/>
      <c r="K26" s="6"/>
    </row>
    <row r="27" spans="2:11" ht="19.5" customHeight="1" x14ac:dyDescent="0.25">
      <c r="B27" s="2"/>
      <c r="C27" s="2"/>
      <c r="D27" s="2"/>
      <c r="E27" s="2"/>
      <c r="F27" s="2"/>
      <c r="G27" s="1"/>
      <c r="H27" s="3"/>
      <c r="I27" s="3"/>
      <c r="K27" s="6"/>
    </row>
    <row r="28" spans="2:11" ht="19.5" customHeight="1" x14ac:dyDescent="0.25">
      <c r="B28" s="2"/>
      <c r="C28" s="2"/>
      <c r="D28" s="2"/>
      <c r="E28" s="2"/>
      <c r="F28" s="2"/>
      <c r="G28" s="1"/>
      <c r="H28" s="3"/>
      <c r="I28" s="3"/>
      <c r="K28" s="6"/>
    </row>
    <row r="29" spans="2:11" ht="19.5" customHeight="1" x14ac:dyDescent="0.25">
      <c r="B29" s="2"/>
      <c r="C29" s="2"/>
      <c r="D29" s="2"/>
      <c r="E29" s="2"/>
      <c r="F29" s="2"/>
      <c r="G29" s="1"/>
      <c r="H29" s="3"/>
      <c r="I29" s="3"/>
      <c r="K29" s="6"/>
    </row>
    <row r="30" spans="2:11" ht="19.5" customHeight="1" x14ac:dyDescent="0.25">
      <c r="B30" s="2"/>
      <c r="C30" s="2"/>
      <c r="D30" s="2"/>
      <c r="E30" s="2"/>
      <c r="F30" s="2"/>
      <c r="G30" s="1"/>
      <c r="H30" s="3"/>
      <c r="I30" s="3"/>
      <c r="K30" s="6"/>
    </row>
    <row r="31" spans="2:11" ht="19.5" customHeight="1" x14ac:dyDescent="0.25">
      <c r="B31" s="2"/>
      <c r="C31" s="2"/>
      <c r="D31" s="2"/>
      <c r="E31" s="2"/>
      <c r="F31" s="2"/>
      <c r="G31" s="1"/>
      <c r="H31" s="3"/>
      <c r="I31" s="3"/>
      <c r="K31" s="6"/>
    </row>
    <row r="32" spans="2:11" ht="19.5" customHeight="1" x14ac:dyDescent="0.25">
      <c r="B32" s="2"/>
      <c r="C32" s="2"/>
      <c r="D32" s="2"/>
      <c r="E32" s="2"/>
      <c r="F32" s="2"/>
      <c r="G32" s="1"/>
      <c r="H32" s="3"/>
      <c r="I32" s="3"/>
      <c r="K32" s="6"/>
    </row>
    <row r="33" spans="2:11" ht="19.5" customHeight="1" x14ac:dyDescent="0.25">
      <c r="B33" s="2"/>
      <c r="C33" s="2"/>
      <c r="D33" s="2"/>
      <c r="E33" s="2"/>
      <c r="F33" s="2"/>
      <c r="G33" s="1"/>
      <c r="H33" s="3"/>
      <c r="I33" s="3"/>
      <c r="K33" s="6"/>
    </row>
    <row r="34" spans="2:11" ht="19.5" customHeight="1" x14ac:dyDescent="0.25">
      <c r="B34" s="2"/>
      <c r="C34" s="2"/>
      <c r="D34" s="2"/>
      <c r="E34" s="2"/>
      <c r="F34" s="2"/>
      <c r="G34" s="1"/>
      <c r="H34" s="3"/>
      <c r="I34" s="3"/>
      <c r="K34" s="6"/>
    </row>
    <row r="35" spans="2:11" ht="19.5" customHeight="1" x14ac:dyDescent="0.25">
      <c r="B35" s="2"/>
      <c r="C35" s="2"/>
      <c r="D35" s="2"/>
      <c r="E35" s="2"/>
      <c r="F35" s="2"/>
      <c r="G35" s="1"/>
      <c r="H35" s="3"/>
      <c r="I35" s="3"/>
      <c r="K35" s="6"/>
    </row>
    <row r="36" spans="2:11" ht="19.5" customHeight="1" x14ac:dyDescent="0.25">
      <c r="B36" s="2"/>
      <c r="C36" s="2"/>
      <c r="D36" s="2"/>
      <c r="E36" s="2"/>
      <c r="F36" s="2"/>
      <c r="G36" s="1"/>
      <c r="H36" s="3"/>
      <c r="I36" s="3"/>
      <c r="K36" s="6"/>
    </row>
    <row r="37" spans="2:11" ht="16.7" customHeight="1" x14ac:dyDescent="0.25">
      <c r="B37" s="2"/>
      <c r="C37" s="2"/>
      <c r="D37" s="2"/>
      <c r="E37" s="2"/>
      <c r="F37" s="2"/>
      <c r="G37" s="1"/>
      <c r="H37" s="3"/>
      <c r="I37" s="3"/>
      <c r="K37" s="6"/>
    </row>
    <row r="38" spans="2:11" ht="16.7" customHeight="1" x14ac:dyDescent="0.25">
      <c r="B38" s="2"/>
      <c r="C38" s="2"/>
      <c r="D38" s="2"/>
      <c r="E38" s="2"/>
      <c r="F38" s="2"/>
      <c r="G38" s="1"/>
      <c r="H38" s="3"/>
      <c r="I38" s="3"/>
      <c r="K38" s="6"/>
    </row>
    <row r="39" spans="2:11" ht="16.7" customHeight="1" x14ac:dyDescent="0.25">
      <c r="B39" s="2"/>
      <c r="C39" s="2"/>
      <c r="D39" s="2"/>
      <c r="E39" s="2"/>
      <c r="F39" s="2"/>
      <c r="G39" s="1"/>
      <c r="H39" s="3"/>
      <c r="I39" s="3"/>
      <c r="K39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0A80-1B3F-46A1-B31D-16B84205301A}">
  <dimension ref="A1:O39"/>
  <sheetViews>
    <sheetView zoomScale="90" zoomScaleNormal="90" workbookViewId="0">
      <pane ySplit="1" topLeftCell="A2" activePane="bottomLeft" state="frozen"/>
      <selection activeCell="I1" sqref="I1"/>
      <selection pane="bottomLeft" activeCell="F18" sqref="F18"/>
    </sheetView>
  </sheetViews>
  <sheetFormatPr defaultRowHeight="16.7" customHeight="1" x14ac:dyDescent="0.25"/>
  <cols>
    <col min="1" max="1" width="19.28515625" customWidth="1"/>
    <col min="2" max="3" width="9.140625" bestFit="1" customWidth="1"/>
    <col min="4" max="4" width="9.85546875" bestFit="1" customWidth="1"/>
    <col min="5" max="5" width="10" customWidth="1"/>
    <col min="6" max="6" width="6.140625" bestFit="1" customWidth="1"/>
    <col min="7" max="7" width="14.42578125" customWidth="1"/>
    <col min="8" max="8" width="8.85546875" customWidth="1"/>
    <col min="9" max="9" width="13.28515625" customWidth="1"/>
    <col min="10" max="10" width="7.7109375" customWidth="1"/>
    <col min="11" max="11" width="19.5703125" style="5" customWidth="1"/>
    <col min="12" max="12" width="11" style="5" customWidth="1"/>
    <col min="13" max="13" width="10.28515625" style="5" customWidth="1"/>
    <col min="14" max="14" width="11.140625" customWidth="1"/>
    <col min="15" max="15" width="19.140625" customWidth="1"/>
  </cols>
  <sheetData>
    <row r="1" spans="1:15" s="4" customFormat="1" ht="29.25" customHeight="1" x14ac:dyDescent="0.25">
      <c r="A1" s="7" t="s">
        <v>4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19</v>
      </c>
      <c r="G1" s="8" t="s">
        <v>18</v>
      </c>
      <c r="H1" s="8" t="s">
        <v>20</v>
      </c>
      <c r="I1" s="8" t="s">
        <v>21</v>
      </c>
      <c r="J1" s="8" t="s">
        <v>22</v>
      </c>
      <c r="K1" s="9" t="s">
        <v>23</v>
      </c>
      <c r="L1" s="15" t="s">
        <v>25</v>
      </c>
      <c r="M1" s="15" t="s">
        <v>26</v>
      </c>
      <c r="N1" s="16" t="s">
        <v>27</v>
      </c>
      <c r="O1" s="9" t="s">
        <v>28</v>
      </c>
    </row>
    <row r="2" spans="1:15" ht="19.5" customHeight="1" x14ac:dyDescent="0.25">
      <c r="A2" s="10" t="s">
        <v>5</v>
      </c>
      <c r="B2" s="11">
        <v>0.39</v>
      </c>
      <c r="C2" s="11">
        <v>0.44</v>
      </c>
      <c r="D2" s="11">
        <v>0.02</v>
      </c>
      <c r="E2" s="11">
        <v>0.06</v>
      </c>
      <c r="F2" s="11">
        <v>0.09</v>
      </c>
      <c r="G2" s="12">
        <v>178</v>
      </c>
      <c r="H2" s="13">
        <f>B2*G2</f>
        <v>69.42</v>
      </c>
      <c r="I2" s="13">
        <f>G2-H2</f>
        <v>108.58</v>
      </c>
      <c r="J2" s="10">
        <v>25</v>
      </c>
      <c r="K2" s="14">
        <f>I2+J2</f>
        <v>133.57999999999998</v>
      </c>
      <c r="L2" s="6">
        <v>11.26</v>
      </c>
      <c r="M2" s="6">
        <v>0.89</v>
      </c>
      <c r="N2" s="3">
        <f>SUM(L2:M2)</f>
        <v>12.15</v>
      </c>
      <c r="O2" s="17">
        <f>K2+N2</f>
        <v>145.72999999999999</v>
      </c>
    </row>
    <row r="3" spans="1:15" ht="19.5" customHeight="1" x14ac:dyDescent="0.25">
      <c r="A3" s="10" t="s">
        <v>6</v>
      </c>
      <c r="B3" s="11">
        <v>0.39</v>
      </c>
      <c r="C3" s="11">
        <v>0.44</v>
      </c>
      <c r="D3" s="11">
        <v>0.02</v>
      </c>
      <c r="E3" s="11">
        <v>0.06</v>
      </c>
      <c r="F3" s="11">
        <v>0.09</v>
      </c>
      <c r="G3" s="12">
        <v>113</v>
      </c>
      <c r="H3" s="13">
        <f>B3*G3</f>
        <v>44.07</v>
      </c>
      <c r="I3" s="13">
        <f>G3-H3</f>
        <v>68.930000000000007</v>
      </c>
      <c r="J3" s="10">
        <v>15</v>
      </c>
      <c r="K3" s="14">
        <f>I3+J3</f>
        <v>83.93</v>
      </c>
      <c r="L3" s="5">
        <v>8.9809999999999999</v>
      </c>
      <c r="M3" s="5">
        <v>2.1262500000000002</v>
      </c>
      <c r="N3" s="3">
        <f t="shared" ref="N3:N17" si="0">SUM(L3:M3)</f>
        <v>11.107250000000001</v>
      </c>
      <c r="O3" s="17">
        <f t="shared" ref="O3:O17" si="1">K3+N3</f>
        <v>95.03725</v>
      </c>
    </row>
    <row r="4" spans="1:15" ht="19.5" customHeight="1" x14ac:dyDescent="0.25">
      <c r="A4" s="10" t="s">
        <v>7</v>
      </c>
      <c r="B4" s="11">
        <v>0.42499999999999999</v>
      </c>
      <c r="C4" s="11">
        <v>0.44</v>
      </c>
      <c r="D4" s="11"/>
      <c r="E4" s="11">
        <v>0.06</v>
      </c>
      <c r="F4" s="11">
        <v>7.0000000000000007E-2</v>
      </c>
      <c r="G4" s="12">
        <v>127</v>
      </c>
      <c r="H4" s="13">
        <f t="shared" ref="H4:H14" si="2">B4*G4</f>
        <v>53.975000000000001</v>
      </c>
      <c r="I4" s="13">
        <f t="shared" ref="I4:I14" si="3">G4-H4</f>
        <v>73.025000000000006</v>
      </c>
      <c r="J4" s="10">
        <v>20</v>
      </c>
      <c r="K4" s="14">
        <f t="shared" ref="K4:K14" si="4">I4+J4</f>
        <v>93.025000000000006</v>
      </c>
      <c r="L4" s="5">
        <v>14.006787878787879</v>
      </c>
      <c r="M4" s="5">
        <v>0.74711454545454548</v>
      </c>
      <c r="N4" s="3">
        <f t="shared" si="0"/>
        <v>14.753902424242424</v>
      </c>
      <c r="O4" s="17">
        <f t="shared" si="1"/>
        <v>107.77890242424243</v>
      </c>
    </row>
    <row r="5" spans="1:15" ht="19.5" customHeight="1" x14ac:dyDescent="0.25">
      <c r="A5" s="10" t="s">
        <v>8</v>
      </c>
      <c r="B5" s="11">
        <v>0.47</v>
      </c>
      <c r="C5" s="11">
        <v>0.38</v>
      </c>
      <c r="D5" s="11"/>
      <c r="E5" s="11">
        <v>0.06</v>
      </c>
      <c r="F5" s="11">
        <v>0.09</v>
      </c>
      <c r="G5" s="12">
        <v>103</v>
      </c>
      <c r="H5" s="13">
        <f t="shared" si="2"/>
        <v>48.41</v>
      </c>
      <c r="I5" s="13">
        <f t="shared" si="3"/>
        <v>54.59</v>
      </c>
      <c r="J5" s="10">
        <v>16</v>
      </c>
      <c r="K5" s="14">
        <f t="shared" si="4"/>
        <v>70.59</v>
      </c>
      <c r="L5" s="5">
        <v>8.991500000000002</v>
      </c>
      <c r="M5" s="5">
        <v>0.96187500000000004</v>
      </c>
      <c r="N5" s="3">
        <f t="shared" si="0"/>
        <v>9.9533750000000012</v>
      </c>
      <c r="O5" s="17">
        <f t="shared" si="1"/>
        <v>80.543374999999997</v>
      </c>
    </row>
    <row r="6" spans="1:15" ht="19.5" customHeight="1" x14ac:dyDescent="0.25">
      <c r="A6" s="10" t="s">
        <v>9</v>
      </c>
      <c r="B6" s="11">
        <v>0.47</v>
      </c>
      <c r="C6" s="11">
        <v>0.35</v>
      </c>
      <c r="D6" s="11">
        <v>0.08</v>
      </c>
      <c r="E6" s="11"/>
      <c r="F6" s="11">
        <v>0.1</v>
      </c>
      <c r="G6" s="12">
        <v>134</v>
      </c>
      <c r="H6" s="13">
        <f t="shared" si="2"/>
        <v>62.98</v>
      </c>
      <c r="I6" s="13">
        <f t="shared" si="3"/>
        <v>71.02000000000001</v>
      </c>
      <c r="J6" s="10">
        <v>18</v>
      </c>
      <c r="K6" s="14">
        <f t="shared" si="4"/>
        <v>89.02000000000001</v>
      </c>
      <c r="L6" s="5">
        <v>8.5088888888888903</v>
      </c>
      <c r="M6" s="5">
        <v>3.24</v>
      </c>
      <c r="N6" s="3">
        <f t="shared" si="0"/>
        <v>11.74888888888889</v>
      </c>
      <c r="O6" s="17">
        <f t="shared" si="1"/>
        <v>100.7688888888889</v>
      </c>
    </row>
    <row r="7" spans="1:15" ht="19.5" customHeight="1" x14ac:dyDescent="0.25">
      <c r="A7" s="10" t="s">
        <v>10</v>
      </c>
      <c r="B7" s="11">
        <v>0.47</v>
      </c>
      <c r="C7" s="11">
        <v>0.35</v>
      </c>
      <c r="D7" s="11">
        <v>0.08</v>
      </c>
      <c r="E7" s="11"/>
      <c r="F7" s="11">
        <v>0.1</v>
      </c>
      <c r="G7" s="12">
        <v>100</v>
      </c>
      <c r="H7" s="13">
        <f t="shared" si="2"/>
        <v>47</v>
      </c>
      <c r="I7" s="13">
        <f t="shared" si="3"/>
        <v>53</v>
      </c>
      <c r="J7" s="10">
        <v>17</v>
      </c>
      <c r="K7" s="14">
        <f t="shared" si="4"/>
        <v>70</v>
      </c>
      <c r="L7" s="5">
        <v>15.806000000000001</v>
      </c>
      <c r="M7" s="5">
        <v>3.30631875</v>
      </c>
      <c r="N7" s="3">
        <f t="shared" si="0"/>
        <v>19.11231875</v>
      </c>
      <c r="O7" s="17">
        <f t="shared" si="1"/>
        <v>89.11231875</v>
      </c>
    </row>
    <row r="8" spans="1:15" ht="19.5" customHeight="1" x14ac:dyDescent="0.25">
      <c r="A8" s="10" t="s">
        <v>11</v>
      </c>
      <c r="B8" s="11">
        <v>0.186</v>
      </c>
      <c r="C8" s="11"/>
      <c r="D8" s="11">
        <v>0.03</v>
      </c>
      <c r="E8" s="11"/>
      <c r="F8" s="11">
        <v>0.78400000000000003</v>
      </c>
      <c r="G8" s="12">
        <v>510</v>
      </c>
      <c r="H8" s="13">
        <f t="shared" si="2"/>
        <v>94.86</v>
      </c>
      <c r="I8" s="13">
        <f t="shared" si="3"/>
        <v>415.14</v>
      </c>
      <c r="J8" s="10">
        <v>785</v>
      </c>
      <c r="K8" s="14">
        <f t="shared" si="4"/>
        <v>1200.1399999999999</v>
      </c>
      <c r="L8" s="6">
        <v>0</v>
      </c>
      <c r="M8" s="6">
        <v>0</v>
      </c>
      <c r="N8" s="3">
        <f t="shared" si="0"/>
        <v>0</v>
      </c>
      <c r="O8" s="17">
        <f t="shared" si="1"/>
        <v>1200.1399999999999</v>
      </c>
    </row>
    <row r="9" spans="1:15" ht="19.5" customHeight="1" x14ac:dyDescent="0.25">
      <c r="A9" s="10" t="s">
        <v>12</v>
      </c>
      <c r="B9" s="11">
        <v>0.53</v>
      </c>
      <c r="C9" s="11">
        <v>0.26</v>
      </c>
      <c r="D9" s="11">
        <v>0.05</v>
      </c>
      <c r="E9" s="11"/>
      <c r="F9" s="11">
        <v>0.16</v>
      </c>
      <c r="G9" s="12">
        <v>160</v>
      </c>
      <c r="H9" s="13">
        <f t="shared" si="2"/>
        <v>84.800000000000011</v>
      </c>
      <c r="I9" s="13">
        <f t="shared" si="3"/>
        <v>75.199999999999989</v>
      </c>
      <c r="J9" s="10">
        <v>18</v>
      </c>
      <c r="K9" s="14">
        <f t="shared" si="4"/>
        <v>93.199999999999989</v>
      </c>
      <c r="L9" s="5">
        <v>11.62693913043478</v>
      </c>
      <c r="M9" s="5">
        <v>4.8624088695652175</v>
      </c>
      <c r="N9" s="3">
        <f t="shared" si="0"/>
        <v>16.489347999999996</v>
      </c>
      <c r="O9" s="17">
        <f t="shared" si="1"/>
        <v>109.68934799999998</v>
      </c>
    </row>
    <row r="10" spans="1:15" ht="19.5" customHeight="1" x14ac:dyDescent="0.25">
      <c r="A10" s="10" t="s">
        <v>13</v>
      </c>
      <c r="B10" s="11">
        <v>0.53</v>
      </c>
      <c r="C10" s="11">
        <v>0.26</v>
      </c>
      <c r="D10" s="11">
        <v>0.05</v>
      </c>
      <c r="E10" s="11"/>
      <c r="F10" s="11">
        <v>0.16</v>
      </c>
      <c r="G10" s="12">
        <v>96</v>
      </c>
      <c r="H10" s="13">
        <f t="shared" si="2"/>
        <v>50.88</v>
      </c>
      <c r="I10" s="13">
        <f t="shared" si="3"/>
        <v>45.12</v>
      </c>
      <c r="J10" s="10">
        <v>13</v>
      </c>
      <c r="K10" s="14">
        <f t="shared" si="4"/>
        <v>58.12</v>
      </c>
      <c r="L10" s="5">
        <v>4.8999999999999986</v>
      </c>
      <c r="M10" s="5">
        <v>3.8070000000000004</v>
      </c>
      <c r="N10" s="3">
        <f t="shared" si="0"/>
        <v>8.706999999999999</v>
      </c>
      <c r="O10" s="17">
        <f t="shared" si="1"/>
        <v>66.826999999999998</v>
      </c>
    </row>
    <row r="11" spans="1:15" ht="19.5" customHeight="1" x14ac:dyDescent="0.25">
      <c r="A11" s="10" t="s">
        <v>14</v>
      </c>
      <c r="B11" s="11">
        <v>0.7</v>
      </c>
      <c r="C11" s="11"/>
      <c r="D11" s="11"/>
      <c r="E11" s="11"/>
      <c r="F11" s="11">
        <v>0.3</v>
      </c>
      <c r="G11" s="12">
        <v>201</v>
      </c>
      <c r="H11" s="13">
        <f t="shared" si="2"/>
        <v>140.69999999999999</v>
      </c>
      <c r="I11" s="13">
        <f t="shared" si="3"/>
        <v>60.300000000000011</v>
      </c>
      <c r="J11" s="10">
        <f>241+20</f>
        <v>261</v>
      </c>
      <c r="K11" s="14">
        <f t="shared" si="4"/>
        <v>321.3</v>
      </c>
      <c r="L11" s="5">
        <v>86.554176470588231</v>
      </c>
      <c r="M11" s="5">
        <v>1.5366176470588235</v>
      </c>
      <c r="N11" s="3">
        <f t="shared" si="0"/>
        <v>88.09079411764705</v>
      </c>
      <c r="O11" s="17">
        <f t="shared" si="1"/>
        <v>409.39079411764703</v>
      </c>
    </row>
    <row r="12" spans="1:15" ht="19.5" customHeight="1" x14ac:dyDescent="0.25">
      <c r="A12" s="10" t="s">
        <v>15</v>
      </c>
      <c r="B12" s="11">
        <v>0.53</v>
      </c>
      <c r="C12" s="11">
        <v>0.26</v>
      </c>
      <c r="D12" s="11">
        <v>0.05</v>
      </c>
      <c r="E12" s="11"/>
      <c r="F12" s="11">
        <v>0.16</v>
      </c>
      <c r="G12" s="12">
        <v>64</v>
      </c>
      <c r="H12" s="13">
        <f t="shared" si="2"/>
        <v>33.92</v>
      </c>
      <c r="I12" s="13">
        <f t="shared" si="3"/>
        <v>30.08</v>
      </c>
      <c r="J12" s="10">
        <v>11</v>
      </c>
      <c r="K12" s="14">
        <f t="shared" si="4"/>
        <v>41.08</v>
      </c>
      <c r="L12" s="5">
        <v>31.29</v>
      </c>
      <c r="M12" s="5">
        <v>2.7944999999999998</v>
      </c>
      <c r="N12" s="3">
        <f>SUM(L12:M12)</f>
        <v>34.084499999999998</v>
      </c>
      <c r="O12" s="17">
        <f t="shared" si="1"/>
        <v>75.164500000000004</v>
      </c>
    </row>
    <row r="13" spans="1:15" ht="19.5" customHeight="1" x14ac:dyDescent="0.25">
      <c r="A13" s="10" t="s">
        <v>16</v>
      </c>
      <c r="B13" s="11">
        <v>0.53</v>
      </c>
      <c r="C13" s="11">
        <v>0.26</v>
      </c>
      <c r="D13" s="11">
        <v>0.05</v>
      </c>
      <c r="E13" s="11"/>
      <c r="F13" s="11">
        <v>0.16</v>
      </c>
      <c r="G13" s="12">
        <v>64</v>
      </c>
      <c r="H13" s="13">
        <f t="shared" si="2"/>
        <v>33.92</v>
      </c>
      <c r="I13" s="13">
        <f t="shared" si="3"/>
        <v>30.08</v>
      </c>
      <c r="J13" s="10">
        <v>9</v>
      </c>
      <c r="K13" s="14">
        <f t="shared" si="4"/>
        <v>39.08</v>
      </c>
      <c r="L13" s="5">
        <v>31.29</v>
      </c>
      <c r="M13" s="5">
        <v>2.7944999999999998</v>
      </c>
      <c r="N13" s="3">
        <f t="shared" si="0"/>
        <v>34.084499999999998</v>
      </c>
      <c r="O13" s="17">
        <f t="shared" si="1"/>
        <v>73.164500000000004</v>
      </c>
    </row>
    <row r="14" spans="1:15" ht="19.5" customHeight="1" x14ac:dyDescent="0.25">
      <c r="A14" s="10" t="s">
        <v>17</v>
      </c>
      <c r="B14" s="11">
        <v>0.47</v>
      </c>
      <c r="C14" s="11">
        <v>0.35</v>
      </c>
      <c r="D14" s="11">
        <v>0.08</v>
      </c>
      <c r="E14" s="11"/>
      <c r="F14" s="11">
        <v>0.1</v>
      </c>
      <c r="G14" s="12">
        <v>156</v>
      </c>
      <c r="H14" s="13">
        <f t="shared" si="2"/>
        <v>73.319999999999993</v>
      </c>
      <c r="I14" s="13">
        <f t="shared" si="3"/>
        <v>82.68</v>
      </c>
      <c r="J14" s="10">
        <v>15</v>
      </c>
      <c r="K14" s="14">
        <f t="shared" si="4"/>
        <v>97.68</v>
      </c>
      <c r="L14" s="5">
        <v>56.14</v>
      </c>
      <c r="M14" s="5">
        <v>2.4300000000000002</v>
      </c>
      <c r="N14" s="3">
        <f t="shared" si="0"/>
        <v>58.57</v>
      </c>
      <c r="O14" s="17">
        <f t="shared" si="1"/>
        <v>156.25</v>
      </c>
    </row>
    <row r="15" spans="1:15" ht="19.5" customHeight="1" x14ac:dyDescent="0.25">
      <c r="A15" s="18" t="s">
        <v>24</v>
      </c>
      <c r="B15" s="2"/>
      <c r="C15" s="2"/>
      <c r="D15" s="2"/>
      <c r="E15" s="2"/>
      <c r="F15" s="2"/>
      <c r="G15" s="1"/>
      <c r="H15" s="3"/>
      <c r="I15" s="3"/>
      <c r="K15" s="6"/>
      <c r="L15" s="5">
        <v>2.8000000000000001E-2</v>
      </c>
      <c r="M15" s="5">
        <v>1.8977142857142855</v>
      </c>
      <c r="N15" s="3">
        <f t="shared" si="0"/>
        <v>1.9257142857142855</v>
      </c>
      <c r="O15" s="17">
        <f t="shared" si="1"/>
        <v>1.9257142857142855</v>
      </c>
    </row>
    <row r="16" spans="1:15" ht="19.5" customHeight="1" x14ac:dyDescent="0.25">
      <c r="B16" s="2"/>
      <c r="C16" s="2"/>
      <c r="D16" s="2"/>
      <c r="E16" s="2"/>
      <c r="F16" s="2"/>
      <c r="G16" s="1"/>
      <c r="H16" s="3"/>
      <c r="I16" s="3"/>
      <c r="K16" s="6"/>
      <c r="L16" s="5">
        <v>13.4575</v>
      </c>
      <c r="M16" s="5">
        <v>0</v>
      </c>
      <c r="N16" s="3">
        <f t="shared" si="0"/>
        <v>13.4575</v>
      </c>
      <c r="O16" s="17">
        <f>K16+N16</f>
        <v>13.4575</v>
      </c>
    </row>
    <row r="17" spans="2:15" ht="19.5" customHeight="1" x14ac:dyDescent="0.25">
      <c r="B17" s="2"/>
      <c r="C17" s="2"/>
      <c r="D17" s="2"/>
      <c r="E17" s="2"/>
      <c r="F17" s="2"/>
      <c r="G17" s="1"/>
      <c r="H17" s="3"/>
      <c r="I17" s="3"/>
      <c r="K17" s="6"/>
      <c r="L17" s="5">
        <v>22.540000000000003</v>
      </c>
      <c r="M17" s="5">
        <v>1.62</v>
      </c>
      <c r="N17" s="3">
        <f t="shared" si="0"/>
        <v>24.160000000000004</v>
      </c>
      <c r="O17" s="17">
        <f t="shared" si="1"/>
        <v>24.160000000000004</v>
      </c>
    </row>
    <row r="18" spans="2:15" ht="19.5" customHeight="1" x14ac:dyDescent="0.25">
      <c r="B18" s="2"/>
      <c r="C18" s="2"/>
      <c r="D18" s="2"/>
      <c r="E18" s="2"/>
      <c r="F18" s="2"/>
      <c r="G18" s="1"/>
      <c r="H18" s="3"/>
      <c r="I18" s="3"/>
      <c r="K18" s="6"/>
      <c r="L18" s="6"/>
      <c r="M18" s="6"/>
    </row>
    <row r="19" spans="2:15" ht="19.5" customHeight="1" x14ac:dyDescent="0.25">
      <c r="B19" s="2"/>
      <c r="C19" s="2"/>
      <c r="D19" s="2"/>
      <c r="E19" s="2"/>
      <c r="F19" s="2"/>
      <c r="G19" s="1"/>
      <c r="H19" s="3"/>
      <c r="I19" s="3"/>
      <c r="K19" s="6"/>
      <c r="L19" s="6"/>
      <c r="M19" s="6"/>
    </row>
    <row r="20" spans="2:15" ht="19.5" customHeight="1" x14ac:dyDescent="0.25">
      <c r="B20" s="2"/>
      <c r="C20" s="2"/>
      <c r="D20" s="2"/>
      <c r="E20" s="2"/>
      <c r="F20" s="2"/>
      <c r="G20" s="1"/>
      <c r="H20" s="3"/>
      <c r="I20" s="3"/>
      <c r="K20" s="6"/>
      <c r="L20" s="6"/>
      <c r="M20" s="6"/>
    </row>
    <row r="21" spans="2:15" ht="19.5" customHeight="1" x14ac:dyDescent="0.25">
      <c r="B21" s="2"/>
      <c r="C21" s="2"/>
      <c r="D21" s="2"/>
      <c r="E21" s="2"/>
      <c r="F21" s="2"/>
      <c r="G21" s="1"/>
      <c r="H21" s="3"/>
      <c r="I21" s="3"/>
      <c r="K21" s="6"/>
      <c r="L21" s="6"/>
      <c r="M21" s="6"/>
    </row>
    <row r="22" spans="2:15" ht="19.5" customHeight="1" x14ac:dyDescent="0.25">
      <c r="B22" s="2"/>
      <c r="C22" s="2"/>
      <c r="D22" s="2"/>
      <c r="E22" s="2"/>
      <c r="F22" s="2"/>
      <c r="G22" s="1"/>
      <c r="H22" s="3"/>
      <c r="I22" s="3"/>
      <c r="K22" s="6"/>
      <c r="L22" s="6"/>
      <c r="M22" s="6"/>
    </row>
    <row r="23" spans="2:15" ht="19.5" customHeight="1" x14ac:dyDescent="0.25">
      <c r="B23" s="2"/>
      <c r="C23" s="2"/>
      <c r="D23" s="2"/>
      <c r="E23" s="2"/>
      <c r="F23" s="2"/>
      <c r="G23" s="1"/>
      <c r="H23" s="3"/>
      <c r="I23" s="3"/>
      <c r="K23" s="6"/>
      <c r="L23" s="6"/>
      <c r="M23" s="6"/>
    </row>
    <row r="24" spans="2:15" ht="19.5" customHeight="1" x14ac:dyDescent="0.25">
      <c r="B24" s="2"/>
      <c r="C24" s="2"/>
      <c r="D24" s="2"/>
      <c r="E24" s="2"/>
      <c r="F24" s="2"/>
      <c r="G24" s="1"/>
      <c r="H24" s="3"/>
      <c r="I24" s="3"/>
      <c r="K24" s="6"/>
      <c r="L24" s="6"/>
      <c r="M24" s="6"/>
    </row>
    <row r="25" spans="2:15" ht="19.5" customHeight="1" x14ac:dyDescent="0.25">
      <c r="B25" s="2"/>
      <c r="C25" s="2"/>
      <c r="D25" s="2"/>
      <c r="E25" s="2"/>
      <c r="F25" s="2"/>
      <c r="G25" s="1"/>
      <c r="H25" s="3"/>
      <c r="I25" s="3"/>
      <c r="K25" s="6"/>
      <c r="L25" s="6"/>
      <c r="M25" s="6"/>
    </row>
    <row r="26" spans="2:15" ht="19.5" customHeight="1" x14ac:dyDescent="0.25">
      <c r="B26" s="2"/>
      <c r="C26" s="2"/>
      <c r="D26" s="2"/>
      <c r="E26" s="2"/>
      <c r="F26" s="2"/>
      <c r="G26" s="1"/>
      <c r="H26" s="3"/>
      <c r="I26" s="3"/>
      <c r="K26" s="6"/>
      <c r="L26" s="6"/>
      <c r="M26" s="6"/>
    </row>
    <row r="27" spans="2:15" ht="19.5" customHeight="1" x14ac:dyDescent="0.25">
      <c r="B27" s="2"/>
      <c r="C27" s="2"/>
      <c r="D27" s="2"/>
      <c r="E27" s="2"/>
      <c r="F27" s="2"/>
      <c r="G27" s="1"/>
      <c r="H27" s="3"/>
      <c r="I27" s="3"/>
      <c r="K27" s="6"/>
      <c r="L27" s="6"/>
      <c r="M27" s="6"/>
    </row>
    <row r="28" spans="2:15" ht="19.5" customHeight="1" x14ac:dyDescent="0.25">
      <c r="B28" s="2"/>
      <c r="C28" s="2"/>
      <c r="D28" s="2"/>
      <c r="E28" s="2"/>
      <c r="F28" s="2"/>
      <c r="G28" s="1"/>
      <c r="H28" s="3"/>
      <c r="I28" s="3"/>
      <c r="K28" s="6"/>
      <c r="L28" s="6"/>
      <c r="M28" s="6"/>
    </row>
    <row r="29" spans="2:15" ht="19.5" customHeight="1" x14ac:dyDescent="0.25">
      <c r="B29" s="2"/>
      <c r="C29" s="2"/>
      <c r="D29" s="2"/>
      <c r="E29" s="2"/>
      <c r="F29" s="2"/>
      <c r="G29" s="1"/>
      <c r="H29" s="3"/>
      <c r="I29" s="3"/>
      <c r="K29" s="6"/>
      <c r="L29" s="6"/>
      <c r="M29" s="6"/>
    </row>
    <row r="30" spans="2:15" ht="19.5" customHeight="1" x14ac:dyDescent="0.25">
      <c r="B30" s="2"/>
      <c r="C30" s="2"/>
      <c r="D30" s="2"/>
      <c r="E30" s="2"/>
      <c r="F30" s="2"/>
      <c r="G30" s="1"/>
      <c r="H30" s="3"/>
      <c r="I30" s="3"/>
      <c r="K30" s="6"/>
      <c r="L30" s="6"/>
      <c r="M30" s="6"/>
    </row>
    <row r="31" spans="2:15" ht="19.5" customHeight="1" x14ac:dyDescent="0.25">
      <c r="B31" s="2"/>
      <c r="C31" s="2"/>
      <c r="D31" s="2"/>
      <c r="E31" s="2"/>
      <c r="F31" s="2"/>
      <c r="G31" s="1"/>
      <c r="H31" s="3"/>
      <c r="I31" s="3"/>
      <c r="K31" s="6"/>
      <c r="L31" s="6"/>
      <c r="M31" s="6"/>
    </row>
    <row r="32" spans="2:15" ht="19.5" customHeight="1" x14ac:dyDescent="0.25">
      <c r="B32" s="2"/>
      <c r="C32" s="2"/>
      <c r="D32" s="2"/>
      <c r="E32" s="2"/>
      <c r="F32" s="2"/>
      <c r="G32" s="1"/>
      <c r="H32" s="3"/>
      <c r="I32" s="3"/>
      <c r="K32" s="6"/>
      <c r="L32" s="6"/>
      <c r="M32" s="6"/>
    </row>
    <row r="33" spans="2:13" ht="19.5" customHeight="1" x14ac:dyDescent="0.25">
      <c r="B33" s="2"/>
      <c r="C33" s="2"/>
      <c r="D33" s="2"/>
      <c r="E33" s="2"/>
      <c r="F33" s="2"/>
      <c r="G33" s="1"/>
      <c r="H33" s="3"/>
      <c r="I33" s="3"/>
      <c r="K33" s="6"/>
      <c r="L33" s="6"/>
      <c r="M33" s="6"/>
    </row>
    <row r="34" spans="2:13" ht="19.5" customHeight="1" x14ac:dyDescent="0.25">
      <c r="B34" s="2"/>
      <c r="C34" s="2"/>
      <c r="D34" s="2"/>
      <c r="E34" s="2"/>
      <c r="F34" s="2"/>
      <c r="G34" s="1"/>
      <c r="H34" s="3"/>
      <c r="I34" s="3"/>
      <c r="K34" s="6"/>
      <c r="L34" s="6"/>
      <c r="M34" s="6"/>
    </row>
    <row r="35" spans="2:13" ht="19.5" customHeight="1" x14ac:dyDescent="0.25">
      <c r="B35" s="2"/>
      <c r="C35" s="2"/>
      <c r="D35" s="2"/>
      <c r="E35" s="2"/>
      <c r="F35" s="2"/>
      <c r="G35" s="1"/>
      <c r="H35" s="3"/>
      <c r="I35" s="3"/>
      <c r="K35" s="6"/>
      <c r="L35" s="6"/>
      <c r="M35" s="6"/>
    </row>
    <row r="36" spans="2:13" ht="19.5" customHeight="1" x14ac:dyDescent="0.25">
      <c r="B36" s="2"/>
      <c r="C36" s="2"/>
      <c r="D36" s="2"/>
      <c r="E36" s="2"/>
      <c r="F36" s="2"/>
      <c r="G36" s="1"/>
      <c r="H36" s="3"/>
      <c r="I36" s="3"/>
      <c r="K36" s="6"/>
      <c r="L36" s="6"/>
      <c r="M36" s="6"/>
    </row>
    <row r="37" spans="2:13" ht="16.7" customHeight="1" x14ac:dyDescent="0.25">
      <c r="B37" s="2"/>
      <c r="C37" s="2"/>
      <c r="D37" s="2"/>
      <c r="E37" s="2"/>
      <c r="F37" s="2"/>
      <c r="G37" s="1"/>
      <c r="H37" s="3"/>
      <c r="I37" s="3"/>
      <c r="K37" s="6"/>
      <c r="L37" s="6"/>
      <c r="M37" s="6"/>
    </row>
    <row r="38" spans="2:13" ht="16.7" customHeight="1" x14ac:dyDescent="0.25">
      <c r="B38" s="2"/>
      <c r="C38" s="2"/>
      <c r="D38" s="2"/>
      <c r="E38" s="2"/>
      <c r="F38" s="2"/>
      <c r="G38" s="1"/>
      <c r="H38" s="3"/>
      <c r="I38" s="3"/>
      <c r="K38" s="6"/>
      <c r="L38" s="6"/>
      <c r="M38" s="6"/>
    </row>
    <row r="39" spans="2:13" ht="16.7" customHeight="1" x14ac:dyDescent="0.25">
      <c r="B39" s="2"/>
      <c r="C39" s="2"/>
      <c r="D39" s="2"/>
      <c r="E39" s="2"/>
      <c r="F39" s="2"/>
      <c r="G39" s="1"/>
      <c r="H39" s="3"/>
      <c r="I39" s="3"/>
      <c r="K39" s="6"/>
      <c r="L39" s="6"/>
      <c r="M39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8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RowHeight="16.7" customHeight="1" x14ac:dyDescent="0.25"/>
  <cols>
    <col min="1" max="1" width="17.42578125" customWidth="1"/>
    <col min="2" max="2" width="5.85546875" customWidth="1"/>
    <col min="3" max="3" width="6.85546875" customWidth="1"/>
    <col min="4" max="4" width="5.85546875" customWidth="1"/>
    <col min="5" max="5" width="7.5703125" customWidth="1"/>
    <col min="6" max="6" width="6.140625" bestFit="1" customWidth="1"/>
    <col min="7" max="7" width="8.140625" style="22" customWidth="1"/>
    <col min="8" max="8" width="8.28515625" style="20" bestFit="1" customWidth="1"/>
    <col min="9" max="9" width="8" bestFit="1" customWidth="1"/>
    <col min="10" max="10" width="7.7109375" bestFit="1" customWidth="1"/>
    <col min="11" max="11" width="7.7109375" customWidth="1"/>
    <col min="12" max="12" width="4.85546875" style="5" customWidth="1"/>
    <col min="13" max="13" width="12.42578125" customWidth="1"/>
    <col min="14" max="14" width="6.28515625" customWidth="1"/>
    <col min="15" max="15" width="6.5703125" customWidth="1"/>
    <col min="16" max="16" width="7" customWidth="1"/>
    <col min="17" max="17" width="7.85546875" customWidth="1"/>
    <col min="18" max="18" width="6.140625" customWidth="1"/>
    <col min="19" max="19" width="8.85546875" customWidth="1"/>
    <col min="20" max="20" width="8.28515625" customWidth="1"/>
    <col min="21" max="21" width="8" customWidth="1"/>
    <col min="22" max="22" width="7.7109375" customWidth="1"/>
    <col min="25" max="25" width="17.85546875" customWidth="1"/>
    <col min="29" max="29" width="20.140625" customWidth="1"/>
  </cols>
  <sheetData>
    <row r="1" spans="1:31" ht="16.7" customHeight="1" x14ac:dyDescent="0.25">
      <c r="A1" s="26" t="s">
        <v>33</v>
      </c>
      <c r="M1" s="26" t="s">
        <v>32</v>
      </c>
      <c r="N1" s="2"/>
      <c r="O1" s="2"/>
      <c r="P1" s="2"/>
      <c r="Q1" s="2"/>
      <c r="R1" s="2"/>
      <c r="S1" s="21"/>
      <c r="T1" s="19"/>
      <c r="U1" s="3"/>
      <c r="V1" s="3"/>
    </row>
    <row r="2" spans="1:31" s="4" customFormat="1" ht="58.7" customHeight="1" x14ac:dyDescent="0.25">
      <c r="A2" s="7" t="s">
        <v>4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19</v>
      </c>
      <c r="G2" s="8" t="s">
        <v>31</v>
      </c>
      <c r="H2" s="8" t="s">
        <v>20</v>
      </c>
      <c r="I2" s="8" t="s">
        <v>21</v>
      </c>
      <c r="J2" s="8" t="s">
        <v>22</v>
      </c>
      <c r="K2" s="9" t="s">
        <v>23</v>
      </c>
      <c r="M2" s="7" t="s">
        <v>4</v>
      </c>
      <c r="N2" s="8" t="s">
        <v>0</v>
      </c>
      <c r="O2" s="8" t="s">
        <v>1</v>
      </c>
      <c r="P2" s="8" t="s">
        <v>2</v>
      </c>
      <c r="Q2" s="8" t="s">
        <v>3</v>
      </c>
      <c r="R2" s="8" t="s">
        <v>19</v>
      </c>
      <c r="S2" s="8" t="s">
        <v>31</v>
      </c>
      <c r="T2" s="8" t="s">
        <v>20</v>
      </c>
      <c r="U2" s="8" t="s">
        <v>21</v>
      </c>
      <c r="V2" s="8" t="s">
        <v>22</v>
      </c>
      <c r="W2" s="9" t="s">
        <v>23</v>
      </c>
      <c r="Y2" s="27" t="s">
        <v>35</v>
      </c>
      <c r="Z2" s="27" t="s">
        <v>36</v>
      </c>
      <c r="AA2" s="27" t="s">
        <v>37</v>
      </c>
      <c r="AC2" s="27" t="s">
        <v>38</v>
      </c>
      <c r="AE2" s="4" t="s">
        <v>39</v>
      </c>
    </row>
    <row r="3" spans="1:31" ht="15" x14ac:dyDescent="0.25">
      <c r="A3" s="10" t="s">
        <v>5</v>
      </c>
      <c r="B3" s="11">
        <v>0.4</v>
      </c>
      <c r="C3" s="11">
        <v>0.47</v>
      </c>
      <c r="D3" s="11">
        <v>0.03</v>
      </c>
      <c r="E3" s="11">
        <v>7.0000000000000007E-2</v>
      </c>
      <c r="F3" s="11">
        <v>0.02</v>
      </c>
      <c r="G3" s="12">
        <v>251</v>
      </c>
      <c r="H3" s="13">
        <f>B3*G3</f>
        <v>100.4</v>
      </c>
      <c r="I3" s="13">
        <f>G3-H3</f>
        <v>150.6</v>
      </c>
      <c r="J3" s="10">
        <v>25</v>
      </c>
      <c r="K3" s="14">
        <f>I3+J3</f>
        <v>175.6</v>
      </c>
      <c r="M3" s="10" t="s">
        <v>5</v>
      </c>
      <c r="N3" s="11">
        <v>0.42</v>
      </c>
      <c r="O3" s="11">
        <v>0.46</v>
      </c>
      <c r="P3" s="11">
        <v>0.02</v>
      </c>
      <c r="Q3" s="11">
        <v>0.06</v>
      </c>
      <c r="R3" s="11">
        <v>0.04</v>
      </c>
      <c r="S3" s="12">
        <v>240</v>
      </c>
      <c r="T3" s="13">
        <f t="shared" ref="T3:T17" si="0">N3*S3</f>
        <v>100.8</v>
      </c>
      <c r="U3" s="13">
        <f t="shared" ref="U3:U15" si="1">S3-T3</f>
        <v>139.19999999999999</v>
      </c>
      <c r="V3" s="10">
        <v>25</v>
      </c>
      <c r="W3" s="14">
        <f>(T3-Y3)+U3+V3</f>
        <v>171</v>
      </c>
      <c r="Y3">
        <v>94</v>
      </c>
      <c r="Z3" s="3">
        <f>IFERROR(H3-Y3,"")</f>
        <v>6.4000000000000057</v>
      </c>
      <c r="AA3" s="3">
        <f>IFERROR(T3-Y3,"")</f>
        <v>6.7999999999999972</v>
      </c>
      <c r="AC3">
        <v>67</v>
      </c>
      <c r="AE3">
        <v>67</v>
      </c>
    </row>
    <row r="4" spans="1:31" ht="15" x14ac:dyDescent="0.25">
      <c r="A4" s="10" t="s">
        <v>6</v>
      </c>
      <c r="B4" s="11">
        <v>0.43</v>
      </c>
      <c r="C4" s="11">
        <v>0.36</v>
      </c>
      <c r="D4" s="11">
        <v>0.05</v>
      </c>
      <c r="E4" s="11">
        <v>0.12</v>
      </c>
      <c r="F4" s="11">
        <v>0.04</v>
      </c>
      <c r="G4" s="12">
        <v>149</v>
      </c>
      <c r="H4" s="13">
        <f>B4*G4</f>
        <v>64.069999999999993</v>
      </c>
      <c r="I4" s="13">
        <f t="shared" ref="I4:I17" si="2">G4-H4</f>
        <v>84.93</v>
      </c>
      <c r="J4" s="10">
        <v>15</v>
      </c>
      <c r="K4" s="14">
        <f>I4+J4</f>
        <v>99.93</v>
      </c>
      <c r="M4" s="10" t="s">
        <v>6</v>
      </c>
      <c r="N4" s="11">
        <v>0.42</v>
      </c>
      <c r="O4" s="11">
        <v>0.46</v>
      </c>
      <c r="P4" s="11">
        <v>0.02</v>
      </c>
      <c r="Q4" s="11">
        <v>0.06</v>
      </c>
      <c r="R4" s="11">
        <v>0.04</v>
      </c>
      <c r="S4" s="12">
        <v>145</v>
      </c>
      <c r="T4" s="13">
        <f t="shared" si="0"/>
        <v>60.9</v>
      </c>
      <c r="U4" s="13">
        <f t="shared" si="1"/>
        <v>84.1</v>
      </c>
      <c r="V4" s="10">
        <v>15</v>
      </c>
      <c r="W4" s="14">
        <f t="shared" ref="W4:W8" si="3">(T4-Y4)+U4+V4</f>
        <v>68</v>
      </c>
      <c r="Y4">
        <v>92</v>
      </c>
      <c r="Z4" s="3">
        <f t="shared" ref="Z4:Z18" si="4">IFERROR(H4-Y4,"")</f>
        <v>-27.930000000000007</v>
      </c>
      <c r="AA4" s="3">
        <f t="shared" ref="AA4:AA18" si="5">IFERROR(T4-Y4,"")</f>
        <v>-31.1</v>
      </c>
      <c r="AC4">
        <v>92</v>
      </c>
      <c r="AE4">
        <v>67</v>
      </c>
    </row>
    <row r="5" spans="1:31" ht="15" x14ac:dyDescent="0.25">
      <c r="A5" s="10" t="s">
        <v>7</v>
      </c>
      <c r="B5" s="11">
        <v>0.42</v>
      </c>
      <c r="C5" s="11">
        <v>0.42</v>
      </c>
      <c r="D5" s="11">
        <v>0.04</v>
      </c>
      <c r="E5" s="11">
        <v>0.09</v>
      </c>
      <c r="F5" s="11">
        <v>0.03</v>
      </c>
      <c r="G5" s="12">
        <v>192</v>
      </c>
      <c r="H5" s="13">
        <f>B5*G5</f>
        <v>80.64</v>
      </c>
      <c r="I5" s="13">
        <f t="shared" si="2"/>
        <v>111.36</v>
      </c>
      <c r="J5" s="10">
        <v>20</v>
      </c>
      <c r="K5" s="14">
        <f t="shared" ref="K5:K15" si="6">I5+J5</f>
        <v>131.36000000000001</v>
      </c>
      <c r="M5" s="10" t="s">
        <v>7</v>
      </c>
      <c r="N5" s="11">
        <v>0.45</v>
      </c>
      <c r="O5" s="11">
        <v>0.43</v>
      </c>
      <c r="P5" s="11">
        <v>0.02</v>
      </c>
      <c r="Q5" s="11">
        <v>0.08</v>
      </c>
      <c r="R5" s="11">
        <v>0.02</v>
      </c>
      <c r="S5" s="12">
        <v>180</v>
      </c>
      <c r="T5" s="13">
        <f t="shared" si="0"/>
        <v>81</v>
      </c>
      <c r="U5" s="13">
        <f t="shared" si="1"/>
        <v>99</v>
      </c>
      <c r="V5" s="10">
        <v>20</v>
      </c>
      <c r="W5" s="14">
        <f t="shared" si="3"/>
        <v>146</v>
      </c>
      <c r="Y5">
        <v>54</v>
      </c>
      <c r="Z5" s="3">
        <f t="shared" si="4"/>
        <v>26.64</v>
      </c>
      <c r="AA5" s="3">
        <f t="shared" si="5"/>
        <v>27</v>
      </c>
      <c r="AC5">
        <v>45</v>
      </c>
      <c r="AE5">
        <v>45</v>
      </c>
    </row>
    <row r="6" spans="1:31" ht="15" x14ac:dyDescent="0.25">
      <c r="A6" s="10" t="s">
        <v>8</v>
      </c>
      <c r="B6" s="11">
        <v>0.43</v>
      </c>
      <c r="C6" s="11">
        <v>0.36</v>
      </c>
      <c r="D6" s="11">
        <v>0.05</v>
      </c>
      <c r="E6" s="11">
        <v>0.12</v>
      </c>
      <c r="F6" s="11">
        <v>0.04</v>
      </c>
      <c r="G6" s="12">
        <v>150</v>
      </c>
      <c r="H6" s="13">
        <v>64</v>
      </c>
      <c r="I6" s="13">
        <f t="shared" si="2"/>
        <v>86</v>
      </c>
      <c r="J6" s="10">
        <v>16</v>
      </c>
      <c r="K6" s="14">
        <f>I6+J6</f>
        <v>102</v>
      </c>
      <c r="M6" s="10" t="s">
        <v>8</v>
      </c>
      <c r="N6" s="11">
        <v>0.43</v>
      </c>
      <c r="O6" s="11">
        <v>0.42</v>
      </c>
      <c r="P6" s="11">
        <v>7.0000000000000007E-2</v>
      </c>
      <c r="Q6" s="11">
        <v>0.04</v>
      </c>
      <c r="R6" s="11">
        <v>0.04</v>
      </c>
      <c r="S6" s="12">
        <v>135</v>
      </c>
      <c r="T6" s="13">
        <f t="shared" si="0"/>
        <v>58.05</v>
      </c>
      <c r="U6" s="13">
        <f t="shared" si="1"/>
        <v>76.95</v>
      </c>
      <c r="V6" s="10">
        <v>16</v>
      </c>
      <c r="W6" s="14">
        <f t="shared" si="3"/>
        <v>136</v>
      </c>
      <c r="Y6">
        <v>15</v>
      </c>
      <c r="Z6" s="3">
        <f t="shared" si="4"/>
        <v>49</v>
      </c>
      <c r="AA6" s="3">
        <f t="shared" si="5"/>
        <v>43.05</v>
      </c>
      <c r="AC6">
        <v>29</v>
      </c>
      <c r="AE6">
        <v>15</v>
      </c>
    </row>
    <row r="7" spans="1:31" ht="15" x14ac:dyDescent="0.25">
      <c r="A7" s="10" t="s">
        <v>9</v>
      </c>
      <c r="B7" s="11">
        <v>0.49</v>
      </c>
      <c r="C7" s="11">
        <v>0.38</v>
      </c>
      <c r="D7" s="11">
        <v>0.06</v>
      </c>
      <c r="E7" s="11"/>
      <c r="F7" s="11">
        <v>0.08</v>
      </c>
      <c r="G7" s="12">
        <v>130</v>
      </c>
      <c r="H7" s="13">
        <f t="shared" ref="H7:H17" si="7">B7*G7</f>
        <v>63.699999999999996</v>
      </c>
      <c r="I7" s="13">
        <f t="shared" si="2"/>
        <v>66.300000000000011</v>
      </c>
      <c r="J7" s="10">
        <v>18</v>
      </c>
      <c r="K7" s="14">
        <f t="shared" si="6"/>
        <v>84.300000000000011</v>
      </c>
      <c r="M7" s="10" t="s">
        <v>9</v>
      </c>
      <c r="N7" s="11">
        <v>0.47</v>
      </c>
      <c r="O7" s="11">
        <v>0.35</v>
      </c>
      <c r="P7" s="11">
        <v>0.08</v>
      </c>
      <c r="Q7" s="11"/>
      <c r="R7" s="11">
        <v>0.1</v>
      </c>
      <c r="S7" s="12">
        <v>135</v>
      </c>
      <c r="T7" s="13">
        <f t="shared" si="0"/>
        <v>63.449999999999996</v>
      </c>
      <c r="U7" s="13">
        <f t="shared" si="1"/>
        <v>71.550000000000011</v>
      </c>
      <c r="V7" s="10">
        <v>18</v>
      </c>
      <c r="W7" s="14">
        <f t="shared" si="3"/>
        <v>96</v>
      </c>
      <c r="Y7">
        <v>57</v>
      </c>
      <c r="Z7" s="3">
        <f t="shared" si="4"/>
        <v>6.6999999999999957</v>
      </c>
      <c r="AA7" s="3">
        <f t="shared" si="5"/>
        <v>6.4499999999999957</v>
      </c>
      <c r="AC7">
        <v>84</v>
      </c>
      <c r="AE7">
        <v>57</v>
      </c>
    </row>
    <row r="8" spans="1:31" ht="15" x14ac:dyDescent="0.25">
      <c r="A8" s="10" t="s">
        <v>10</v>
      </c>
      <c r="B8" s="11">
        <v>0.5</v>
      </c>
      <c r="C8" s="11">
        <v>0.34</v>
      </c>
      <c r="D8" s="11">
        <v>0.09</v>
      </c>
      <c r="E8" s="11"/>
      <c r="F8" s="11">
        <v>0.08</v>
      </c>
      <c r="G8" s="12">
        <v>128</v>
      </c>
      <c r="H8" s="13">
        <f t="shared" si="7"/>
        <v>64</v>
      </c>
      <c r="I8" s="13">
        <f t="shared" si="2"/>
        <v>64</v>
      </c>
      <c r="J8" s="10">
        <v>17</v>
      </c>
      <c r="K8" s="14">
        <f t="shared" si="6"/>
        <v>81</v>
      </c>
      <c r="M8" s="10" t="s">
        <v>10</v>
      </c>
      <c r="N8" s="11">
        <v>0.47</v>
      </c>
      <c r="O8" s="11">
        <v>0.35</v>
      </c>
      <c r="P8" s="11">
        <v>0.08</v>
      </c>
      <c r="Q8" s="11"/>
      <c r="R8" s="11">
        <v>0.1</v>
      </c>
      <c r="S8" s="12">
        <v>125</v>
      </c>
      <c r="T8" s="13">
        <f t="shared" si="0"/>
        <v>58.75</v>
      </c>
      <c r="U8" s="13">
        <f t="shared" si="1"/>
        <v>66.25</v>
      </c>
      <c r="V8" s="10">
        <v>17</v>
      </c>
      <c r="W8" s="14">
        <f t="shared" si="3"/>
        <v>57</v>
      </c>
      <c r="Y8">
        <v>85</v>
      </c>
      <c r="Z8" s="3">
        <f t="shared" si="4"/>
        <v>-21</v>
      </c>
      <c r="AA8" s="3">
        <f t="shared" si="5"/>
        <v>-26.25</v>
      </c>
      <c r="AC8">
        <v>95</v>
      </c>
    </row>
    <row r="9" spans="1:31" ht="15" x14ac:dyDescent="0.25">
      <c r="A9" s="10" t="s">
        <v>11</v>
      </c>
      <c r="B9" s="11">
        <v>0.04</v>
      </c>
      <c r="C9" s="11">
        <v>0.25</v>
      </c>
      <c r="D9" s="11">
        <v>0.06</v>
      </c>
      <c r="E9" s="11"/>
      <c r="F9" s="11">
        <v>0.64</v>
      </c>
      <c r="G9" s="12">
        <v>770</v>
      </c>
      <c r="H9" s="13">
        <f t="shared" si="7"/>
        <v>30.8</v>
      </c>
      <c r="I9" s="13">
        <f t="shared" si="2"/>
        <v>739.2</v>
      </c>
      <c r="J9" s="10">
        <v>948</v>
      </c>
      <c r="K9" s="14">
        <f>I9+J9</f>
        <v>1687.2</v>
      </c>
      <c r="M9" s="10" t="s">
        <v>11</v>
      </c>
      <c r="N9" s="11">
        <v>0.13</v>
      </c>
      <c r="O9" s="11">
        <v>0.39</v>
      </c>
      <c r="P9" s="11">
        <v>0.04</v>
      </c>
      <c r="Q9" s="11"/>
      <c r="R9" s="11">
        <v>0.44</v>
      </c>
      <c r="S9" s="12">
        <v>710</v>
      </c>
      <c r="T9" s="13">
        <f t="shared" si="0"/>
        <v>92.3</v>
      </c>
      <c r="U9" s="13">
        <f t="shared" si="1"/>
        <v>617.70000000000005</v>
      </c>
      <c r="V9" s="10">
        <v>948</v>
      </c>
      <c r="W9" s="14">
        <f>U9+V9+T9</f>
        <v>1658</v>
      </c>
      <c r="Y9" t="s">
        <v>34</v>
      </c>
      <c r="Z9" s="3" t="str">
        <f t="shared" si="4"/>
        <v/>
      </c>
      <c r="AA9" s="3" t="str">
        <f t="shared" si="5"/>
        <v/>
      </c>
      <c r="AC9" t="s">
        <v>34</v>
      </c>
    </row>
    <row r="10" spans="1:31" ht="15" x14ac:dyDescent="0.25">
      <c r="A10" s="10" t="s">
        <v>12</v>
      </c>
      <c r="B10" s="11">
        <v>0.48</v>
      </c>
      <c r="C10" s="11">
        <v>0.34</v>
      </c>
      <c r="D10" s="11">
        <v>0.03</v>
      </c>
      <c r="E10" s="11">
        <v>0.08</v>
      </c>
      <c r="F10" s="11">
        <v>0.06</v>
      </c>
      <c r="G10" s="12">
        <v>230</v>
      </c>
      <c r="H10" s="13">
        <f t="shared" si="7"/>
        <v>110.39999999999999</v>
      </c>
      <c r="I10" s="13">
        <f t="shared" si="2"/>
        <v>119.60000000000001</v>
      </c>
      <c r="J10" s="10">
        <v>20</v>
      </c>
      <c r="K10" s="14">
        <f>I10+J10</f>
        <v>139.60000000000002</v>
      </c>
      <c r="M10" s="10" t="s">
        <v>12</v>
      </c>
      <c r="N10" s="11">
        <v>0.43</v>
      </c>
      <c r="O10" s="11">
        <v>0.33</v>
      </c>
      <c r="P10" s="11">
        <v>0.2</v>
      </c>
      <c r="Q10" s="11"/>
      <c r="R10" s="11">
        <v>0.04</v>
      </c>
      <c r="S10" s="12">
        <v>245</v>
      </c>
      <c r="T10" s="13">
        <f t="shared" si="0"/>
        <v>105.35</v>
      </c>
      <c r="U10" s="13">
        <f t="shared" si="1"/>
        <v>139.65</v>
      </c>
      <c r="V10" s="10">
        <v>20</v>
      </c>
      <c r="W10" s="14">
        <f>(T10-Y10)+U10+V10</f>
        <v>207</v>
      </c>
      <c r="Y10">
        <v>58</v>
      </c>
      <c r="Z10" s="3">
        <f t="shared" si="4"/>
        <v>52.399999999999991</v>
      </c>
      <c r="AA10" s="3">
        <f t="shared" si="5"/>
        <v>47.349999999999994</v>
      </c>
      <c r="AC10">
        <v>57</v>
      </c>
    </row>
    <row r="11" spans="1:31" ht="15" x14ac:dyDescent="0.25">
      <c r="A11" s="10" t="s">
        <v>13</v>
      </c>
      <c r="B11" s="11">
        <v>0.36</v>
      </c>
      <c r="C11" s="11">
        <v>0.38</v>
      </c>
      <c r="D11" s="11">
        <v>0.05</v>
      </c>
      <c r="E11" s="11">
        <v>0.12</v>
      </c>
      <c r="F11" s="11">
        <v>0.09</v>
      </c>
      <c r="G11" s="12">
        <v>149</v>
      </c>
      <c r="H11" s="13">
        <f t="shared" si="7"/>
        <v>53.64</v>
      </c>
      <c r="I11" s="13">
        <f t="shared" si="2"/>
        <v>95.36</v>
      </c>
      <c r="J11" s="10">
        <v>13</v>
      </c>
      <c r="K11" s="14">
        <f t="shared" si="6"/>
        <v>108.36</v>
      </c>
      <c r="M11" s="10" t="s">
        <v>13</v>
      </c>
      <c r="N11" s="23">
        <v>0.36</v>
      </c>
      <c r="O11" s="23">
        <v>0.38</v>
      </c>
      <c r="P11" s="23">
        <v>0.05</v>
      </c>
      <c r="Q11" s="23">
        <v>0.12</v>
      </c>
      <c r="R11" s="23">
        <v>0.09</v>
      </c>
      <c r="S11" s="12">
        <v>145</v>
      </c>
      <c r="T11" s="13">
        <f t="shared" si="0"/>
        <v>52.199999999999996</v>
      </c>
      <c r="U11" s="13">
        <f t="shared" si="1"/>
        <v>92.800000000000011</v>
      </c>
      <c r="V11" s="10">
        <v>13</v>
      </c>
      <c r="W11" s="14">
        <f>(T11-Y11)+U11+V11</f>
        <v>136</v>
      </c>
      <c r="Y11">
        <v>22</v>
      </c>
      <c r="Z11" s="3">
        <f t="shared" si="4"/>
        <v>31.64</v>
      </c>
      <c r="AA11" s="3">
        <f t="shared" si="5"/>
        <v>30.199999999999996</v>
      </c>
      <c r="AC11">
        <v>22</v>
      </c>
    </row>
    <row r="12" spans="1:31" ht="15" x14ac:dyDescent="0.25">
      <c r="A12" s="10" t="s">
        <v>14</v>
      </c>
      <c r="B12" s="11">
        <v>0.69</v>
      </c>
      <c r="C12" s="11">
        <v>0.2</v>
      </c>
      <c r="D12" s="11">
        <v>0.04</v>
      </c>
      <c r="E12" s="11"/>
      <c r="F12" s="11">
        <v>7.0000000000000007E-2</v>
      </c>
      <c r="G12" s="12">
        <v>247</v>
      </c>
      <c r="H12" s="13">
        <f t="shared" si="7"/>
        <v>170.42999999999998</v>
      </c>
      <c r="I12" s="13">
        <f t="shared" si="2"/>
        <v>76.570000000000022</v>
      </c>
      <c r="J12" s="10">
        <v>262</v>
      </c>
      <c r="K12" s="14">
        <f t="shared" si="6"/>
        <v>338.57000000000005</v>
      </c>
      <c r="M12" s="10" t="s">
        <v>14</v>
      </c>
      <c r="N12" s="11">
        <v>0.67</v>
      </c>
      <c r="O12" s="11">
        <v>0.2</v>
      </c>
      <c r="P12" s="11">
        <v>0.06</v>
      </c>
      <c r="Q12" s="11"/>
      <c r="R12" s="11">
        <v>0.06</v>
      </c>
      <c r="S12" s="12">
        <v>245</v>
      </c>
      <c r="T12" s="13">
        <f t="shared" si="0"/>
        <v>164.15</v>
      </c>
      <c r="U12" s="13">
        <f t="shared" si="1"/>
        <v>80.849999999999994</v>
      </c>
      <c r="V12" s="10">
        <v>262</v>
      </c>
      <c r="W12" s="14">
        <f>(T12-Y12)+U12+V12</f>
        <v>486</v>
      </c>
      <c r="Y12">
        <v>21</v>
      </c>
      <c r="Z12" s="3">
        <f t="shared" si="4"/>
        <v>149.42999999999998</v>
      </c>
      <c r="AA12" s="3">
        <f t="shared" si="5"/>
        <v>143.15</v>
      </c>
      <c r="AC12">
        <v>21</v>
      </c>
    </row>
    <row r="13" spans="1:31" ht="15" x14ac:dyDescent="0.25">
      <c r="A13" s="10" t="s">
        <v>15</v>
      </c>
      <c r="B13" s="25">
        <v>0.53</v>
      </c>
      <c r="C13" s="25">
        <v>0.26</v>
      </c>
      <c r="D13" s="25">
        <v>0.05</v>
      </c>
      <c r="E13" s="25"/>
      <c r="F13" s="25">
        <v>0.16</v>
      </c>
      <c r="G13" s="12">
        <v>77</v>
      </c>
      <c r="H13" s="13">
        <f t="shared" si="7"/>
        <v>40.81</v>
      </c>
      <c r="I13" s="13">
        <f t="shared" si="2"/>
        <v>36.19</v>
      </c>
      <c r="J13" s="10">
        <v>11</v>
      </c>
      <c r="K13" s="14">
        <f t="shared" si="6"/>
        <v>47.19</v>
      </c>
      <c r="M13" s="10" t="s">
        <v>15</v>
      </c>
      <c r="N13" s="25">
        <v>0.53</v>
      </c>
      <c r="O13" s="25">
        <v>0.26</v>
      </c>
      <c r="P13" s="25">
        <v>0.05</v>
      </c>
      <c r="Q13" s="25"/>
      <c r="R13" s="25">
        <v>0.16</v>
      </c>
      <c r="S13" s="12">
        <v>130</v>
      </c>
      <c r="T13" s="13">
        <f t="shared" si="0"/>
        <v>68.900000000000006</v>
      </c>
      <c r="U13" s="13">
        <f t="shared" si="1"/>
        <v>61.099999999999994</v>
      </c>
      <c r="V13" s="10">
        <v>11</v>
      </c>
      <c r="W13" s="14">
        <f>U13+V13+T13</f>
        <v>141</v>
      </c>
      <c r="Y13" t="s">
        <v>34</v>
      </c>
      <c r="Z13" s="3" t="str">
        <f t="shared" si="4"/>
        <v/>
      </c>
      <c r="AA13" s="3" t="str">
        <f t="shared" si="5"/>
        <v/>
      </c>
      <c r="AC13" t="s">
        <v>34</v>
      </c>
    </row>
    <row r="14" spans="1:31" ht="15" x14ac:dyDescent="0.25">
      <c r="A14" s="10" t="s">
        <v>16</v>
      </c>
      <c r="B14" s="25">
        <v>0.53</v>
      </c>
      <c r="C14" s="25">
        <v>0.26</v>
      </c>
      <c r="D14" s="25">
        <v>0.05</v>
      </c>
      <c r="E14" s="25"/>
      <c r="F14" s="25">
        <v>0.16</v>
      </c>
      <c r="G14" s="12">
        <v>64</v>
      </c>
      <c r="H14" s="13">
        <f t="shared" si="7"/>
        <v>33.92</v>
      </c>
      <c r="I14" s="13">
        <f t="shared" si="2"/>
        <v>30.08</v>
      </c>
      <c r="J14" s="10">
        <v>9</v>
      </c>
      <c r="K14" s="14">
        <f t="shared" si="6"/>
        <v>39.08</v>
      </c>
      <c r="M14" s="10" t="s">
        <v>16</v>
      </c>
      <c r="N14" s="25">
        <v>0.53</v>
      </c>
      <c r="O14" s="25">
        <v>0.26</v>
      </c>
      <c r="P14" s="25">
        <v>0.05</v>
      </c>
      <c r="Q14" s="25"/>
      <c r="R14" s="25">
        <v>0.16</v>
      </c>
      <c r="S14" s="12">
        <v>95</v>
      </c>
      <c r="T14" s="13">
        <f t="shared" si="0"/>
        <v>50.35</v>
      </c>
      <c r="U14" s="13">
        <f t="shared" si="1"/>
        <v>44.65</v>
      </c>
      <c r="V14" s="10">
        <v>9</v>
      </c>
      <c r="W14" s="14">
        <f>(T14-Y14)+U14+V14</f>
        <v>84</v>
      </c>
      <c r="Y14">
        <v>20</v>
      </c>
      <c r="Z14" s="3">
        <f t="shared" si="4"/>
        <v>13.920000000000002</v>
      </c>
      <c r="AA14" s="3">
        <f t="shared" si="5"/>
        <v>30.35</v>
      </c>
      <c r="AC14">
        <v>20</v>
      </c>
    </row>
    <row r="15" spans="1:31" ht="15" x14ac:dyDescent="0.25">
      <c r="A15" s="10" t="s">
        <v>17</v>
      </c>
      <c r="B15" s="11">
        <v>0.52</v>
      </c>
      <c r="C15" s="11">
        <v>0.35</v>
      </c>
      <c r="D15" s="11">
        <v>7.0000000000000007E-2</v>
      </c>
      <c r="E15" s="11"/>
      <c r="F15" s="11">
        <v>0.06</v>
      </c>
      <c r="G15" s="12">
        <v>155</v>
      </c>
      <c r="H15" s="13">
        <f t="shared" si="7"/>
        <v>80.600000000000009</v>
      </c>
      <c r="I15" s="13">
        <f t="shared" si="2"/>
        <v>74.399999999999991</v>
      </c>
      <c r="J15" s="10">
        <v>15</v>
      </c>
      <c r="K15" s="14">
        <f t="shared" si="6"/>
        <v>89.399999999999991</v>
      </c>
      <c r="M15" s="10" t="s">
        <v>17</v>
      </c>
      <c r="N15" s="23">
        <v>0.52</v>
      </c>
      <c r="O15" s="23">
        <v>0.35</v>
      </c>
      <c r="P15" s="23">
        <v>7.0000000000000007E-2</v>
      </c>
      <c r="Q15" s="23"/>
      <c r="R15" s="23">
        <v>0.06</v>
      </c>
      <c r="S15" s="12">
        <v>150</v>
      </c>
      <c r="T15" s="13">
        <f t="shared" si="0"/>
        <v>78</v>
      </c>
      <c r="U15" s="13">
        <f t="shared" si="1"/>
        <v>72</v>
      </c>
      <c r="V15" s="10">
        <v>15</v>
      </c>
      <c r="W15" s="14">
        <f>(T15-Y15)+U15+V15</f>
        <v>150</v>
      </c>
      <c r="Y15">
        <v>15</v>
      </c>
      <c r="Z15" s="3">
        <f t="shared" si="4"/>
        <v>65.600000000000009</v>
      </c>
      <c r="AA15" s="3">
        <f t="shared" si="5"/>
        <v>63</v>
      </c>
      <c r="AC15">
        <v>2</v>
      </c>
      <c r="AE15">
        <v>15</v>
      </c>
    </row>
    <row r="16" spans="1:31" ht="15" x14ac:dyDescent="0.25">
      <c r="A16" s="18" t="s">
        <v>29</v>
      </c>
      <c r="B16" s="2">
        <v>0.43</v>
      </c>
      <c r="C16" s="2">
        <v>0.33</v>
      </c>
      <c r="D16" s="2">
        <v>0.06</v>
      </c>
      <c r="E16" s="2">
        <v>0.13</v>
      </c>
      <c r="F16" s="2">
        <v>0.04</v>
      </c>
      <c r="G16" s="1">
        <v>135</v>
      </c>
      <c r="H16" s="3">
        <f t="shared" si="7"/>
        <v>58.05</v>
      </c>
      <c r="I16" s="3">
        <f t="shared" si="2"/>
        <v>76.95</v>
      </c>
      <c r="J16">
        <v>20</v>
      </c>
      <c r="K16" s="6">
        <v>67</v>
      </c>
      <c r="M16" s="18" t="s">
        <v>29</v>
      </c>
      <c r="N16" s="24">
        <v>0.43</v>
      </c>
      <c r="O16" s="24">
        <v>0.33</v>
      </c>
      <c r="P16" s="24">
        <v>0.06</v>
      </c>
      <c r="Q16" s="24">
        <v>0.13</v>
      </c>
      <c r="R16" s="24">
        <v>0.04</v>
      </c>
      <c r="S16" s="1">
        <v>135</v>
      </c>
      <c r="T16" s="13">
        <f t="shared" si="0"/>
        <v>58.05</v>
      </c>
      <c r="U16" s="3"/>
      <c r="V16">
        <v>20</v>
      </c>
      <c r="W16" s="28">
        <v>67</v>
      </c>
      <c r="Y16">
        <v>7</v>
      </c>
      <c r="Z16" s="3">
        <f t="shared" si="4"/>
        <v>51.05</v>
      </c>
      <c r="AA16" s="3">
        <f t="shared" si="5"/>
        <v>51.05</v>
      </c>
      <c r="AC16">
        <v>2</v>
      </c>
    </row>
    <row r="17" spans="1:29" ht="15" x14ac:dyDescent="0.25">
      <c r="A17" s="18" t="s">
        <v>30</v>
      </c>
      <c r="B17" s="2">
        <v>0.39</v>
      </c>
      <c r="C17" s="2">
        <v>0.37</v>
      </c>
      <c r="D17" s="2">
        <v>0.09</v>
      </c>
      <c r="E17" s="2">
        <v>0.1</v>
      </c>
      <c r="F17" s="2">
        <v>0.06</v>
      </c>
      <c r="G17" s="1">
        <v>94</v>
      </c>
      <c r="H17" s="3">
        <f t="shared" si="7"/>
        <v>36.660000000000004</v>
      </c>
      <c r="I17" s="3">
        <f t="shared" si="2"/>
        <v>57.339999999999996</v>
      </c>
      <c r="J17">
        <v>15</v>
      </c>
      <c r="K17" s="6">
        <v>65</v>
      </c>
      <c r="M17" s="18" t="s">
        <v>30</v>
      </c>
      <c r="N17" s="24">
        <v>0.39</v>
      </c>
      <c r="O17" s="24">
        <v>0.37</v>
      </c>
      <c r="P17" s="24">
        <v>0.09</v>
      </c>
      <c r="Q17" s="24">
        <v>0.1</v>
      </c>
      <c r="R17" s="24">
        <v>0.06</v>
      </c>
      <c r="S17" s="1">
        <v>90</v>
      </c>
      <c r="T17" s="13">
        <f t="shared" si="0"/>
        <v>35.1</v>
      </c>
      <c r="U17" s="3"/>
      <c r="V17">
        <v>15</v>
      </c>
      <c r="W17" s="28">
        <v>65</v>
      </c>
      <c r="Y17">
        <v>0</v>
      </c>
      <c r="Z17" s="3">
        <f t="shared" si="4"/>
        <v>36.660000000000004</v>
      </c>
      <c r="AA17" s="3">
        <f t="shared" si="5"/>
        <v>35.1</v>
      </c>
      <c r="AC17">
        <v>0</v>
      </c>
    </row>
    <row r="18" spans="1:29" ht="15" x14ac:dyDescent="0.25">
      <c r="A18" s="18" t="s">
        <v>24</v>
      </c>
      <c r="B18" s="2"/>
      <c r="C18" s="2"/>
      <c r="D18" s="2"/>
      <c r="E18" s="2"/>
      <c r="F18" s="2"/>
      <c r="G18" s="19"/>
      <c r="H18" s="3"/>
      <c r="I18" s="3"/>
      <c r="K18" s="6">
        <v>0</v>
      </c>
      <c r="M18" s="18" t="s">
        <v>24</v>
      </c>
      <c r="N18" s="2"/>
      <c r="O18" s="2"/>
      <c r="P18" s="2"/>
      <c r="Q18" s="2"/>
      <c r="R18" s="2"/>
      <c r="S18" s="1"/>
      <c r="T18" s="3"/>
      <c r="U18" s="3"/>
      <c r="W18" s="28">
        <v>0</v>
      </c>
      <c r="Y18">
        <v>4</v>
      </c>
      <c r="Z18" s="3">
        <f t="shared" si="4"/>
        <v>-4</v>
      </c>
      <c r="AA18" s="3">
        <f t="shared" si="5"/>
        <v>-4</v>
      </c>
      <c r="AC18">
        <v>8</v>
      </c>
    </row>
    <row r="19" spans="1:29" ht="19.5" customHeight="1" x14ac:dyDescent="0.25">
      <c r="B19" s="2"/>
      <c r="C19" s="2"/>
      <c r="D19" s="2"/>
      <c r="E19" s="2"/>
      <c r="F19" s="2"/>
      <c r="G19" s="21"/>
      <c r="H19" s="19"/>
      <c r="I19" s="3"/>
      <c r="J19" s="3"/>
      <c r="L19" s="6"/>
      <c r="W19" s="29" t="s">
        <v>40</v>
      </c>
    </row>
    <row r="20" spans="1:29" ht="19.5" customHeight="1" x14ac:dyDescent="0.25">
      <c r="L20" s="6"/>
    </row>
    <row r="21" spans="1:29" ht="19.149999999999999" customHeight="1" x14ac:dyDescent="0.25"/>
    <row r="22" spans="1:29" ht="15" x14ac:dyDescent="0.25"/>
    <row r="23" spans="1:29" ht="15" x14ac:dyDescent="0.25"/>
    <row r="24" spans="1:29" ht="15" x14ac:dyDescent="0.25"/>
    <row r="25" spans="1:29" ht="15" x14ac:dyDescent="0.25"/>
    <row r="26" spans="1:29" ht="15" x14ac:dyDescent="0.25"/>
    <row r="27" spans="1:29" ht="15" x14ac:dyDescent="0.25"/>
    <row r="28" spans="1:29" ht="15" x14ac:dyDescent="0.25"/>
    <row r="29" spans="1:29" ht="15" x14ac:dyDescent="0.25"/>
    <row r="30" spans="1:29" ht="15" x14ac:dyDescent="0.25"/>
    <row r="31" spans="1:29" ht="15" x14ac:dyDescent="0.25"/>
    <row r="32" spans="1:29" ht="15" x14ac:dyDescent="0.25"/>
    <row r="33" spans="2:12" ht="15" x14ac:dyDescent="0.25"/>
    <row r="34" spans="2:12" ht="15" x14ac:dyDescent="0.25"/>
    <row r="35" spans="2:12" ht="15" x14ac:dyDescent="0.25"/>
    <row r="36" spans="2:12" ht="15" x14ac:dyDescent="0.25"/>
    <row r="37" spans="2:12" ht="15" x14ac:dyDescent="0.25"/>
    <row r="38" spans="2:12" ht="16.7" customHeight="1" x14ac:dyDescent="0.25">
      <c r="B38" s="2"/>
      <c r="C38" s="2"/>
      <c r="D38" s="2"/>
      <c r="E38" s="2"/>
      <c r="F38" s="2"/>
      <c r="G38" s="21"/>
      <c r="H38" s="19"/>
      <c r="I38" s="3"/>
      <c r="J38" s="3"/>
      <c r="L38" s="6"/>
    </row>
  </sheetData>
  <conditionalFormatting sqref="Z3:AA18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A025-5D67-4A64-AD85-AD119960C318}">
  <dimension ref="A1:AG52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T25" sqref="T25"/>
    </sheetView>
  </sheetViews>
  <sheetFormatPr defaultRowHeight="16.7" customHeight="1" x14ac:dyDescent="0.25"/>
  <cols>
    <col min="1" max="1" width="20.85546875" customWidth="1"/>
    <col min="2" max="2" width="5.85546875" customWidth="1"/>
    <col min="3" max="3" width="7.7109375" customWidth="1"/>
    <col min="4" max="4" width="5.85546875" customWidth="1"/>
    <col min="5" max="5" width="7.5703125" customWidth="1"/>
    <col min="6" max="6" width="6.140625" bestFit="1" customWidth="1"/>
    <col min="7" max="7" width="8.140625" style="22" customWidth="1"/>
    <col min="8" max="8" width="9.5703125" style="20" customWidth="1"/>
    <col min="9" max="9" width="8.28515625" style="20" customWidth="1"/>
    <col min="10" max="10" width="8" bestFit="1" customWidth="1"/>
    <col min="11" max="11" width="7.7109375" bestFit="1" customWidth="1"/>
    <col min="12" max="12" width="7.7109375" customWidth="1"/>
    <col min="13" max="13" width="4.85546875" style="5" customWidth="1"/>
    <col min="14" max="14" width="12.42578125" customWidth="1"/>
    <col min="15" max="15" width="6.28515625" customWidth="1"/>
    <col min="16" max="16" width="6.5703125" customWidth="1"/>
    <col min="17" max="17" width="7" customWidth="1"/>
    <col min="18" max="18" width="7.85546875" customWidth="1"/>
    <col min="19" max="19" width="6.140625" customWidth="1"/>
    <col min="20" max="20" width="8.85546875" customWidth="1"/>
    <col min="21" max="22" width="8.28515625" customWidth="1"/>
    <col min="23" max="23" width="8" customWidth="1"/>
    <col min="24" max="24" width="7.7109375" customWidth="1"/>
    <col min="27" max="27" width="17.85546875" customWidth="1"/>
    <col min="31" max="31" width="20.140625" customWidth="1"/>
  </cols>
  <sheetData>
    <row r="1" spans="1:33" ht="16.7" customHeight="1" x14ac:dyDescent="0.25">
      <c r="A1" s="26" t="s">
        <v>85</v>
      </c>
      <c r="N1" s="26" t="s">
        <v>41</v>
      </c>
      <c r="O1" s="2"/>
      <c r="P1" s="2"/>
      <c r="Q1" s="2"/>
      <c r="R1" s="2"/>
      <c r="S1" s="2"/>
      <c r="T1" s="21"/>
      <c r="U1" s="19"/>
      <c r="V1" s="19"/>
      <c r="W1" s="3"/>
      <c r="X1" s="3"/>
    </row>
    <row r="2" spans="1:33" s="4" customFormat="1" ht="80.25" customHeight="1" x14ac:dyDescent="0.25">
      <c r="A2" s="7" t="s">
        <v>4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19</v>
      </c>
      <c r="G2" s="8" t="s">
        <v>31</v>
      </c>
      <c r="H2" s="8" t="s">
        <v>20</v>
      </c>
      <c r="I2" s="8" t="s">
        <v>42</v>
      </c>
      <c r="J2" s="8" t="s">
        <v>21</v>
      </c>
      <c r="K2" s="8" t="s">
        <v>22</v>
      </c>
      <c r="L2" s="9" t="s">
        <v>23</v>
      </c>
      <c r="N2" s="7" t="s">
        <v>4</v>
      </c>
      <c r="O2" s="8" t="s">
        <v>0</v>
      </c>
      <c r="P2" s="8" t="s">
        <v>1</v>
      </c>
      <c r="Q2" s="8" t="s">
        <v>2</v>
      </c>
      <c r="R2" s="8" t="s">
        <v>3</v>
      </c>
      <c r="S2" s="8" t="s">
        <v>19</v>
      </c>
      <c r="T2" s="8" t="s">
        <v>31</v>
      </c>
      <c r="U2" s="8" t="s">
        <v>20</v>
      </c>
      <c r="V2" s="8" t="s">
        <v>42</v>
      </c>
      <c r="W2" s="8" t="s">
        <v>21</v>
      </c>
      <c r="X2" s="8" t="s">
        <v>22</v>
      </c>
      <c r="Y2" s="9" t="s">
        <v>23</v>
      </c>
      <c r="AA2" s="32" t="s">
        <v>35</v>
      </c>
      <c r="AB2" s="27" t="s">
        <v>36</v>
      </c>
      <c r="AC2" s="27" t="s">
        <v>37</v>
      </c>
      <c r="AE2" s="27" t="s">
        <v>38</v>
      </c>
      <c r="AG2" s="4" t="s">
        <v>39</v>
      </c>
    </row>
    <row r="3" spans="1:33" ht="15" x14ac:dyDescent="0.25">
      <c r="A3" s="10" t="s">
        <v>5</v>
      </c>
      <c r="B3" s="11">
        <v>0.4</v>
      </c>
      <c r="C3" s="11">
        <v>0.47</v>
      </c>
      <c r="D3" s="11">
        <v>0.03</v>
      </c>
      <c r="E3" s="11">
        <v>7.0000000000000007E-2</v>
      </c>
      <c r="F3" s="11">
        <v>0.02</v>
      </c>
      <c r="G3" s="12">
        <v>251</v>
      </c>
      <c r="H3" s="13">
        <f>B3*G3</f>
        <v>100.4</v>
      </c>
      <c r="I3" s="13">
        <f>H3-AA3</f>
        <v>6.4000000000000057</v>
      </c>
      <c r="J3" s="13">
        <f>G3-H3</f>
        <v>150.6</v>
      </c>
      <c r="K3" s="10">
        <v>25</v>
      </c>
      <c r="L3" s="14">
        <f>IFERROR(IF(I3&gt;0, K3+J3+I3, K3+J3),"!")</f>
        <v>182</v>
      </c>
      <c r="N3" s="10" t="s">
        <v>5</v>
      </c>
      <c r="O3" s="11">
        <v>0.42</v>
      </c>
      <c r="P3" s="11">
        <v>0.46</v>
      </c>
      <c r="Q3" s="11">
        <v>0.02</v>
      </c>
      <c r="R3" s="11">
        <v>0.06</v>
      </c>
      <c r="S3" s="11">
        <v>0.04</v>
      </c>
      <c r="T3" s="12">
        <v>240</v>
      </c>
      <c r="U3" s="13">
        <f t="shared" ref="U3:U17" si="0">O3*T3</f>
        <v>100.8</v>
      </c>
      <c r="V3" s="13">
        <f>U3-AA3</f>
        <v>6.7999999999999972</v>
      </c>
      <c r="W3" s="13">
        <f t="shared" ref="W3:W15" si="1">IF(U3=0, "", T3-U3)</f>
        <v>139.19999999999999</v>
      </c>
      <c r="X3" s="10">
        <v>25</v>
      </c>
      <c r="Y3" s="14">
        <f>IFERROR(IF(V3&gt;0, X3+W3+V3, X3+W3),"!")</f>
        <v>171</v>
      </c>
      <c r="AA3" s="33">
        <v>94</v>
      </c>
      <c r="AB3" s="3">
        <f t="shared" ref="AB3:AB18" si="2">IFERROR(H3-AA3,"")</f>
        <v>6.4000000000000057</v>
      </c>
      <c r="AC3" s="3">
        <f>IFERROR(U3-AA3,"")</f>
        <v>6.7999999999999972</v>
      </c>
      <c r="AE3">
        <v>67</v>
      </c>
      <c r="AG3">
        <v>67</v>
      </c>
    </row>
    <row r="4" spans="1:33" ht="15" x14ac:dyDescent="0.25">
      <c r="A4" s="10" t="s">
        <v>6</v>
      </c>
      <c r="B4" s="11">
        <v>0.43</v>
      </c>
      <c r="C4" s="11">
        <v>0.36</v>
      </c>
      <c r="D4" s="11">
        <v>0.05</v>
      </c>
      <c r="E4" s="11">
        <v>0.12</v>
      </c>
      <c r="F4" s="11">
        <v>0.04</v>
      </c>
      <c r="G4" s="12">
        <v>149</v>
      </c>
      <c r="H4" s="13">
        <f>B4*G4</f>
        <v>64.069999999999993</v>
      </c>
      <c r="I4" s="13">
        <f t="shared" ref="I4:I18" si="3">H4-AA4</f>
        <v>-27.930000000000007</v>
      </c>
      <c r="J4" s="13">
        <f t="shared" ref="J4:J17" si="4">G4-H4</f>
        <v>84.93</v>
      </c>
      <c r="K4" s="10">
        <v>15</v>
      </c>
      <c r="L4" s="14">
        <f t="shared" ref="L4:L18" si="5">IFERROR(IF(I4&gt;0, K4+J4+I4, K4+J4),"!")</f>
        <v>99.93</v>
      </c>
      <c r="N4" s="10" t="s">
        <v>6</v>
      </c>
      <c r="O4" s="30">
        <v>0.42</v>
      </c>
      <c r="P4" s="30">
        <v>0.46</v>
      </c>
      <c r="Q4" s="30">
        <v>0.02</v>
      </c>
      <c r="R4" s="30">
        <v>0.06</v>
      </c>
      <c r="S4" s="30">
        <v>0.04</v>
      </c>
      <c r="T4" s="12">
        <v>145</v>
      </c>
      <c r="U4" s="13">
        <f>O4*T4</f>
        <v>60.9</v>
      </c>
      <c r="V4" s="13">
        <f t="shared" ref="V4:V15" si="6">U4-AA4</f>
        <v>-31.1</v>
      </c>
      <c r="W4" s="13">
        <f t="shared" si="1"/>
        <v>84.1</v>
      </c>
      <c r="X4" s="10">
        <v>15</v>
      </c>
      <c r="Y4" s="14">
        <f t="shared" ref="Y4:Y15" si="7">IFERROR(IF(V4&gt;0, X4+W4+V4, X4+W4),"!")</f>
        <v>99.1</v>
      </c>
      <c r="AA4" s="33">
        <v>92</v>
      </c>
      <c r="AB4" s="3">
        <f t="shared" si="2"/>
        <v>-27.930000000000007</v>
      </c>
      <c r="AC4" s="3">
        <f t="shared" ref="AC4:AC18" si="8">IFERROR(U4-AA4,"")</f>
        <v>-31.1</v>
      </c>
      <c r="AE4">
        <v>92</v>
      </c>
      <c r="AG4">
        <v>67</v>
      </c>
    </row>
    <row r="5" spans="1:33" ht="15" x14ac:dyDescent="0.25">
      <c r="A5" s="10" t="s">
        <v>7</v>
      </c>
      <c r="B5" s="11">
        <v>0.42</v>
      </c>
      <c r="C5" s="11">
        <v>0.42</v>
      </c>
      <c r="D5" s="11">
        <v>0.04</v>
      </c>
      <c r="E5" s="11">
        <v>0.09</v>
      </c>
      <c r="F5" s="11">
        <v>0.03</v>
      </c>
      <c r="G5" s="12">
        <v>192</v>
      </c>
      <c r="H5" s="13">
        <f>B5*G5</f>
        <v>80.64</v>
      </c>
      <c r="I5" s="13">
        <f t="shared" si="3"/>
        <v>26.64</v>
      </c>
      <c r="J5" s="13">
        <f t="shared" si="4"/>
        <v>111.36</v>
      </c>
      <c r="K5" s="10">
        <v>20</v>
      </c>
      <c r="L5" s="14">
        <f t="shared" si="5"/>
        <v>158</v>
      </c>
      <c r="N5" s="10" t="s">
        <v>7</v>
      </c>
      <c r="O5" s="11"/>
      <c r="P5" s="11"/>
      <c r="Q5" s="11"/>
      <c r="R5" s="11"/>
      <c r="S5" s="11"/>
      <c r="T5" s="12">
        <v>180</v>
      </c>
      <c r="U5" s="13">
        <f>O5*T5</f>
        <v>0</v>
      </c>
      <c r="V5" s="13">
        <f t="shared" si="6"/>
        <v>-54</v>
      </c>
      <c r="W5" s="13" t="str">
        <f>IF(U5=0, "", T5-U5)</f>
        <v/>
      </c>
      <c r="X5" s="10">
        <v>20</v>
      </c>
      <c r="Y5" s="14" t="str">
        <f t="shared" si="7"/>
        <v>!</v>
      </c>
      <c r="AA5" s="33">
        <v>54</v>
      </c>
      <c r="AB5" s="3">
        <f t="shared" si="2"/>
        <v>26.64</v>
      </c>
      <c r="AC5" s="3">
        <f t="shared" si="8"/>
        <v>-54</v>
      </c>
      <c r="AE5">
        <v>45</v>
      </c>
      <c r="AG5">
        <v>45</v>
      </c>
    </row>
    <row r="6" spans="1:33" ht="15" x14ac:dyDescent="0.25">
      <c r="A6" s="10" t="s">
        <v>8</v>
      </c>
      <c r="B6" s="11">
        <v>0.43</v>
      </c>
      <c r="C6" s="11">
        <v>0.36</v>
      </c>
      <c r="D6" s="11">
        <v>0.05</v>
      </c>
      <c r="E6" s="11">
        <v>0.12</v>
      </c>
      <c r="F6" s="11">
        <v>0.04</v>
      </c>
      <c r="G6" s="12">
        <v>150</v>
      </c>
      <c r="H6" s="13">
        <v>64</v>
      </c>
      <c r="I6" s="13">
        <f t="shared" si="3"/>
        <v>49</v>
      </c>
      <c r="J6" s="13">
        <f t="shared" si="4"/>
        <v>86</v>
      </c>
      <c r="K6" s="10">
        <v>16</v>
      </c>
      <c r="L6" s="14">
        <f t="shared" si="5"/>
        <v>151</v>
      </c>
      <c r="N6" s="10" t="s">
        <v>8</v>
      </c>
      <c r="O6" s="11">
        <v>0.43</v>
      </c>
      <c r="P6" s="11">
        <v>0.42</v>
      </c>
      <c r="Q6" s="11">
        <v>7.0000000000000007E-2</v>
      </c>
      <c r="R6" s="11">
        <v>0.04</v>
      </c>
      <c r="S6" s="11">
        <v>0.04</v>
      </c>
      <c r="T6" s="12">
        <v>135</v>
      </c>
      <c r="U6" s="13">
        <f t="shared" si="0"/>
        <v>58.05</v>
      </c>
      <c r="V6" s="13">
        <f t="shared" si="6"/>
        <v>43.05</v>
      </c>
      <c r="W6" s="13">
        <f t="shared" si="1"/>
        <v>76.95</v>
      </c>
      <c r="X6" s="10">
        <v>16</v>
      </c>
      <c r="Y6" s="14">
        <f t="shared" si="7"/>
        <v>136</v>
      </c>
      <c r="AA6" s="33">
        <v>15</v>
      </c>
      <c r="AB6" s="3">
        <f t="shared" si="2"/>
        <v>49</v>
      </c>
      <c r="AC6" s="3">
        <f t="shared" si="8"/>
        <v>43.05</v>
      </c>
      <c r="AE6">
        <v>29</v>
      </c>
      <c r="AG6">
        <v>15</v>
      </c>
    </row>
    <row r="7" spans="1:33" ht="15" x14ac:dyDescent="0.25">
      <c r="A7" s="10" t="s">
        <v>9</v>
      </c>
      <c r="B7" s="11">
        <v>0.49</v>
      </c>
      <c r="C7" s="11">
        <v>0.38</v>
      </c>
      <c r="D7" s="11">
        <v>0.06</v>
      </c>
      <c r="E7" s="11"/>
      <c r="F7" s="11">
        <v>0.08</v>
      </c>
      <c r="G7" s="12">
        <v>130</v>
      </c>
      <c r="H7" s="13">
        <f t="shared" ref="H7:H17" si="9">B7*G7</f>
        <v>63.699999999999996</v>
      </c>
      <c r="I7" s="13">
        <f t="shared" si="3"/>
        <v>6.6999999999999957</v>
      </c>
      <c r="J7" s="13">
        <f t="shared" si="4"/>
        <v>66.300000000000011</v>
      </c>
      <c r="K7" s="10">
        <v>18</v>
      </c>
      <c r="L7" s="14">
        <f t="shared" si="5"/>
        <v>91</v>
      </c>
      <c r="N7" s="10" t="s">
        <v>9</v>
      </c>
      <c r="O7" s="11"/>
      <c r="P7" s="11"/>
      <c r="Q7" s="11"/>
      <c r="R7" s="11"/>
      <c r="S7" s="11"/>
      <c r="T7" s="12">
        <v>135</v>
      </c>
      <c r="U7" s="13">
        <f t="shared" si="0"/>
        <v>0</v>
      </c>
      <c r="V7" s="13">
        <f t="shared" si="6"/>
        <v>-57</v>
      </c>
      <c r="W7" s="13" t="str">
        <f t="shared" si="1"/>
        <v/>
      </c>
      <c r="X7" s="10">
        <v>18</v>
      </c>
      <c r="Y7" s="14" t="str">
        <f t="shared" si="7"/>
        <v>!</v>
      </c>
      <c r="AA7" s="33">
        <v>57</v>
      </c>
      <c r="AB7" s="3">
        <f t="shared" si="2"/>
        <v>6.6999999999999957</v>
      </c>
      <c r="AC7" s="3">
        <f t="shared" si="8"/>
        <v>-57</v>
      </c>
      <c r="AE7">
        <v>84</v>
      </c>
      <c r="AG7">
        <v>57</v>
      </c>
    </row>
    <row r="8" spans="1:33" ht="15" x14ac:dyDescent="0.25">
      <c r="A8" s="10" t="s">
        <v>10</v>
      </c>
      <c r="B8" s="11">
        <v>0.5</v>
      </c>
      <c r="C8" s="11">
        <v>0.34</v>
      </c>
      <c r="D8" s="11">
        <v>0.09</v>
      </c>
      <c r="E8" s="11"/>
      <c r="F8" s="11">
        <v>0.08</v>
      </c>
      <c r="G8" s="12">
        <v>128</v>
      </c>
      <c r="H8" s="13">
        <f t="shared" si="9"/>
        <v>64</v>
      </c>
      <c r="I8" s="13">
        <f t="shared" si="3"/>
        <v>-21</v>
      </c>
      <c r="J8" s="13">
        <f t="shared" si="4"/>
        <v>64</v>
      </c>
      <c r="K8" s="10">
        <v>17</v>
      </c>
      <c r="L8" s="14">
        <f t="shared" si="5"/>
        <v>81</v>
      </c>
      <c r="N8" s="10" t="s">
        <v>10</v>
      </c>
      <c r="O8" s="11"/>
      <c r="P8" s="11"/>
      <c r="Q8" s="11"/>
      <c r="R8" s="11"/>
      <c r="S8" s="11"/>
      <c r="T8" s="12">
        <v>125</v>
      </c>
      <c r="U8" s="13">
        <f t="shared" si="0"/>
        <v>0</v>
      </c>
      <c r="V8" s="13">
        <f t="shared" si="6"/>
        <v>-85</v>
      </c>
      <c r="W8" s="13" t="str">
        <f t="shared" si="1"/>
        <v/>
      </c>
      <c r="X8" s="10">
        <v>17</v>
      </c>
      <c r="Y8" s="14" t="str">
        <f t="shared" si="7"/>
        <v>!</v>
      </c>
      <c r="AA8" s="33">
        <v>85</v>
      </c>
      <c r="AB8" s="3">
        <f t="shared" si="2"/>
        <v>-21</v>
      </c>
      <c r="AC8" s="3">
        <f t="shared" si="8"/>
        <v>-85</v>
      </c>
      <c r="AE8">
        <v>95</v>
      </c>
    </row>
    <row r="9" spans="1:33" ht="15" x14ac:dyDescent="0.25">
      <c r="A9" s="10" t="s">
        <v>11</v>
      </c>
      <c r="B9" s="11">
        <v>0.04</v>
      </c>
      <c r="C9" s="11">
        <v>0.25</v>
      </c>
      <c r="D9" s="11">
        <v>0.06</v>
      </c>
      <c r="E9" s="11"/>
      <c r="F9" s="11">
        <v>0.64</v>
      </c>
      <c r="G9" s="12">
        <v>770</v>
      </c>
      <c r="H9" s="13">
        <f t="shared" si="9"/>
        <v>30.8</v>
      </c>
      <c r="I9" s="13">
        <f t="shared" si="3"/>
        <v>30.8</v>
      </c>
      <c r="J9" s="13">
        <f t="shared" si="4"/>
        <v>739.2</v>
      </c>
      <c r="K9" s="31">
        <v>1445</v>
      </c>
      <c r="L9" s="14">
        <f t="shared" si="5"/>
        <v>2215</v>
      </c>
      <c r="N9" s="10" t="s">
        <v>11</v>
      </c>
      <c r="O9" s="11">
        <v>0.13</v>
      </c>
      <c r="P9" s="11">
        <v>0.39</v>
      </c>
      <c r="Q9" s="11">
        <v>0.04</v>
      </c>
      <c r="R9" s="11"/>
      <c r="S9" s="11">
        <v>0.44</v>
      </c>
      <c r="T9" s="12">
        <v>710</v>
      </c>
      <c r="U9" s="13">
        <f t="shared" si="0"/>
        <v>92.3</v>
      </c>
      <c r="V9" s="13">
        <f t="shared" si="6"/>
        <v>92.3</v>
      </c>
      <c r="W9" s="13">
        <f t="shared" si="1"/>
        <v>617.70000000000005</v>
      </c>
      <c r="X9" s="31">
        <v>1353</v>
      </c>
      <c r="Y9" s="14">
        <f t="shared" si="7"/>
        <v>2063</v>
      </c>
      <c r="AA9" s="33">
        <v>0</v>
      </c>
      <c r="AB9" s="3">
        <f t="shared" si="2"/>
        <v>30.8</v>
      </c>
      <c r="AC9" s="3">
        <f t="shared" si="8"/>
        <v>92.3</v>
      </c>
      <c r="AE9" t="s">
        <v>34</v>
      </c>
    </row>
    <row r="10" spans="1:33" ht="15" x14ac:dyDescent="0.25">
      <c r="A10" s="10" t="s">
        <v>12</v>
      </c>
      <c r="B10" s="11">
        <v>0.48</v>
      </c>
      <c r="C10" s="11">
        <v>0.34</v>
      </c>
      <c r="D10" s="11">
        <v>0.03</v>
      </c>
      <c r="E10" s="11">
        <v>0.08</v>
      </c>
      <c r="F10" s="11">
        <v>0.06</v>
      </c>
      <c r="G10" s="12">
        <v>230</v>
      </c>
      <c r="H10" s="13">
        <f t="shared" si="9"/>
        <v>110.39999999999999</v>
      </c>
      <c r="I10" s="13">
        <f t="shared" si="3"/>
        <v>52.399999999999991</v>
      </c>
      <c r="J10" s="13">
        <f t="shared" si="4"/>
        <v>119.60000000000001</v>
      </c>
      <c r="K10" s="10">
        <v>20</v>
      </c>
      <c r="L10" s="14">
        <f t="shared" si="5"/>
        <v>192</v>
      </c>
      <c r="N10" s="10" t="s">
        <v>12</v>
      </c>
      <c r="O10" s="11">
        <v>0.43</v>
      </c>
      <c r="P10" s="11">
        <v>0.33</v>
      </c>
      <c r="Q10" s="11">
        <v>0.2</v>
      </c>
      <c r="R10" s="11"/>
      <c r="S10" s="11">
        <v>0.04</v>
      </c>
      <c r="T10" s="12">
        <v>245</v>
      </c>
      <c r="U10" s="13">
        <f t="shared" si="0"/>
        <v>105.35</v>
      </c>
      <c r="V10" s="13">
        <f t="shared" si="6"/>
        <v>47.349999999999994</v>
      </c>
      <c r="W10" s="13">
        <f t="shared" si="1"/>
        <v>139.65</v>
      </c>
      <c r="X10" s="10">
        <v>20</v>
      </c>
      <c r="Y10" s="14">
        <f t="shared" si="7"/>
        <v>207</v>
      </c>
      <c r="AA10" s="33">
        <v>58</v>
      </c>
      <c r="AB10" s="3">
        <f t="shared" si="2"/>
        <v>52.399999999999991</v>
      </c>
      <c r="AC10" s="3">
        <f t="shared" si="8"/>
        <v>47.349999999999994</v>
      </c>
      <c r="AE10">
        <v>57</v>
      </c>
    </row>
    <row r="11" spans="1:33" ht="15" x14ac:dyDescent="0.25">
      <c r="A11" s="10" t="s">
        <v>13</v>
      </c>
      <c r="B11" s="11">
        <v>0.36</v>
      </c>
      <c r="C11" s="11">
        <v>0.38</v>
      </c>
      <c r="D11" s="11">
        <v>0.05</v>
      </c>
      <c r="E11" s="11">
        <v>0.12</v>
      </c>
      <c r="F11" s="11">
        <v>0.09</v>
      </c>
      <c r="G11" s="12">
        <v>149</v>
      </c>
      <c r="H11" s="13">
        <f t="shared" si="9"/>
        <v>53.64</v>
      </c>
      <c r="I11" s="13">
        <f t="shared" si="3"/>
        <v>31.64</v>
      </c>
      <c r="J11" s="13">
        <f t="shared" si="4"/>
        <v>95.36</v>
      </c>
      <c r="K11" s="10">
        <v>13</v>
      </c>
      <c r="L11" s="14">
        <f t="shared" si="5"/>
        <v>140</v>
      </c>
      <c r="N11" s="10" t="s">
        <v>13</v>
      </c>
      <c r="O11" s="23">
        <v>0.36</v>
      </c>
      <c r="P11" s="23">
        <v>0.38</v>
      </c>
      <c r="Q11" s="23">
        <v>0.05</v>
      </c>
      <c r="R11" s="23">
        <v>0.12</v>
      </c>
      <c r="S11" s="23">
        <v>0.09</v>
      </c>
      <c r="T11" s="12">
        <v>145</v>
      </c>
      <c r="U11" s="13">
        <f t="shared" si="0"/>
        <v>52.199999999999996</v>
      </c>
      <c r="V11" s="13">
        <f t="shared" si="6"/>
        <v>30.199999999999996</v>
      </c>
      <c r="W11" s="13">
        <f t="shared" si="1"/>
        <v>92.800000000000011</v>
      </c>
      <c r="X11" s="10">
        <v>13</v>
      </c>
      <c r="Y11" s="14">
        <f t="shared" si="7"/>
        <v>136</v>
      </c>
      <c r="AA11" s="33">
        <v>22</v>
      </c>
      <c r="AB11" s="3">
        <f t="shared" si="2"/>
        <v>31.64</v>
      </c>
      <c r="AC11" s="3">
        <f t="shared" si="8"/>
        <v>30.199999999999996</v>
      </c>
      <c r="AE11">
        <v>22</v>
      </c>
    </row>
    <row r="12" spans="1:33" ht="15" x14ac:dyDescent="0.25">
      <c r="A12" s="10" t="s">
        <v>14</v>
      </c>
      <c r="B12" s="11">
        <v>0.69</v>
      </c>
      <c r="C12" s="11">
        <v>0.2</v>
      </c>
      <c r="D12" s="11">
        <v>0.04</v>
      </c>
      <c r="E12" s="11"/>
      <c r="F12" s="11">
        <v>7.0000000000000007E-2</v>
      </c>
      <c r="G12" s="12">
        <v>247</v>
      </c>
      <c r="H12" s="13">
        <f t="shared" si="9"/>
        <v>170.42999999999998</v>
      </c>
      <c r="I12" s="13">
        <f t="shared" si="3"/>
        <v>149.42999999999998</v>
      </c>
      <c r="J12" s="13">
        <f t="shared" si="4"/>
        <v>76.570000000000022</v>
      </c>
      <c r="K12" s="10">
        <v>262</v>
      </c>
      <c r="L12" s="14">
        <f t="shared" si="5"/>
        <v>488</v>
      </c>
      <c r="N12" s="10" t="s">
        <v>14</v>
      </c>
      <c r="O12" s="11">
        <v>0.67</v>
      </c>
      <c r="P12" s="11">
        <v>0.2</v>
      </c>
      <c r="Q12" s="11">
        <v>0.06</v>
      </c>
      <c r="R12" s="11"/>
      <c r="S12" s="11">
        <v>0.06</v>
      </c>
      <c r="T12" s="12">
        <v>245</v>
      </c>
      <c r="U12" s="13">
        <f t="shared" si="0"/>
        <v>164.15</v>
      </c>
      <c r="V12" s="13">
        <f t="shared" si="6"/>
        <v>143.15</v>
      </c>
      <c r="W12" s="13">
        <f t="shared" si="1"/>
        <v>80.849999999999994</v>
      </c>
      <c r="X12" s="10">
        <v>262</v>
      </c>
      <c r="Y12" s="14">
        <f t="shared" si="7"/>
        <v>486</v>
      </c>
      <c r="AA12" s="33">
        <v>21</v>
      </c>
      <c r="AB12" s="3">
        <f t="shared" si="2"/>
        <v>149.42999999999998</v>
      </c>
      <c r="AC12" s="3">
        <f t="shared" si="8"/>
        <v>143.15</v>
      </c>
      <c r="AE12">
        <v>21</v>
      </c>
    </row>
    <row r="13" spans="1:33" ht="15" x14ac:dyDescent="0.25">
      <c r="A13" s="10" t="s">
        <v>15</v>
      </c>
      <c r="B13" s="25">
        <v>0.53</v>
      </c>
      <c r="C13" s="25">
        <v>0.26</v>
      </c>
      <c r="D13" s="25">
        <v>0.05</v>
      </c>
      <c r="E13" s="25"/>
      <c r="F13" s="25">
        <v>0.16</v>
      </c>
      <c r="G13" s="12">
        <v>77</v>
      </c>
      <c r="H13" s="13">
        <f t="shared" si="9"/>
        <v>40.81</v>
      </c>
      <c r="I13" s="13">
        <f t="shared" si="3"/>
        <v>40.81</v>
      </c>
      <c r="J13" s="13">
        <f t="shared" si="4"/>
        <v>36.19</v>
      </c>
      <c r="K13" s="10">
        <v>11</v>
      </c>
      <c r="L13" s="14">
        <f t="shared" si="5"/>
        <v>88</v>
      </c>
      <c r="N13" s="10" t="s">
        <v>15</v>
      </c>
      <c r="O13" s="25">
        <v>0.53</v>
      </c>
      <c r="P13" s="25">
        <v>0.26</v>
      </c>
      <c r="Q13" s="25">
        <v>0.05</v>
      </c>
      <c r="R13" s="25"/>
      <c r="S13" s="25">
        <v>0.16</v>
      </c>
      <c r="T13" s="12">
        <v>130</v>
      </c>
      <c r="U13" s="13">
        <f t="shared" si="0"/>
        <v>68.900000000000006</v>
      </c>
      <c r="V13" s="13">
        <f t="shared" si="6"/>
        <v>68.900000000000006</v>
      </c>
      <c r="W13" s="13">
        <f t="shared" si="1"/>
        <v>61.099999999999994</v>
      </c>
      <c r="X13" s="10">
        <v>11</v>
      </c>
      <c r="Y13" s="14">
        <f t="shared" si="7"/>
        <v>141</v>
      </c>
      <c r="AA13" s="33">
        <v>0</v>
      </c>
      <c r="AB13" s="3">
        <f t="shared" si="2"/>
        <v>40.81</v>
      </c>
      <c r="AC13" s="3">
        <f t="shared" si="8"/>
        <v>68.900000000000006</v>
      </c>
      <c r="AE13" t="s">
        <v>34</v>
      </c>
    </row>
    <row r="14" spans="1:33" ht="15" x14ac:dyDescent="0.25">
      <c r="A14" s="10" t="s">
        <v>16</v>
      </c>
      <c r="B14" s="25">
        <v>0.53</v>
      </c>
      <c r="C14" s="25">
        <v>0.26</v>
      </c>
      <c r="D14" s="25">
        <v>0.05</v>
      </c>
      <c r="E14" s="25"/>
      <c r="F14" s="25">
        <v>0.16</v>
      </c>
      <c r="G14" s="12">
        <v>64</v>
      </c>
      <c r="H14" s="13">
        <f t="shared" si="9"/>
        <v>33.92</v>
      </c>
      <c r="I14" s="13">
        <f t="shared" si="3"/>
        <v>13.920000000000002</v>
      </c>
      <c r="J14" s="13">
        <f t="shared" si="4"/>
        <v>30.08</v>
      </c>
      <c r="K14" s="10">
        <v>9</v>
      </c>
      <c r="L14" s="14">
        <f t="shared" si="5"/>
        <v>53</v>
      </c>
      <c r="N14" s="10" t="s">
        <v>16</v>
      </c>
      <c r="O14" s="25">
        <v>0.53</v>
      </c>
      <c r="P14" s="25">
        <v>0.26</v>
      </c>
      <c r="Q14" s="25">
        <v>0.05</v>
      </c>
      <c r="R14" s="25"/>
      <c r="S14" s="25">
        <v>0.16</v>
      </c>
      <c r="T14" s="12">
        <v>95</v>
      </c>
      <c r="U14" s="13">
        <f t="shared" si="0"/>
        <v>50.35</v>
      </c>
      <c r="V14" s="13">
        <f t="shared" si="6"/>
        <v>30.35</v>
      </c>
      <c r="W14" s="13">
        <f t="shared" si="1"/>
        <v>44.65</v>
      </c>
      <c r="X14" s="10">
        <v>9</v>
      </c>
      <c r="Y14" s="14">
        <f t="shared" si="7"/>
        <v>84</v>
      </c>
      <c r="AA14" s="33">
        <v>20</v>
      </c>
      <c r="AB14" s="3">
        <f t="shared" si="2"/>
        <v>13.920000000000002</v>
      </c>
      <c r="AC14" s="3">
        <f t="shared" si="8"/>
        <v>30.35</v>
      </c>
      <c r="AE14">
        <v>20</v>
      </c>
    </row>
    <row r="15" spans="1:33" ht="15" x14ac:dyDescent="0.25">
      <c r="A15" s="10" t="s">
        <v>17</v>
      </c>
      <c r="B15" s="11">
        <v>0.52</v>
      </c>
      <c r="C15" s="11">
        <v>0.35</v>
      </c>
      <c r="D15" s="11">
        <v>7.0000000000000007E-2</v>
      </c>
      <c r="E15" s="11"/>
      <c r="F15" s="11">
        <v>0.06</v>
      </c>
      <c r="G15" s="12">
        <v>155</v>
      </c>
      <c r="H15" s="13">
        <f t="shared" si="9"/>
        <v>80.600000000000009</v>
      </c>
      <c r="I15" s="13">
        <f t="shared" si="3"/>
        <v>65.600000000000009</v>
      </c>
      <c r="J15" s="13">
        <f t="shared" si="4"/>
        <v>74.399999999999991</v>
      </c>
      <c r="K15" s="10">
        <v>15</v>
      </c>
      <c r="L15" s="14">
        <f t="shared" si="5"/>
        <v>155</v>
      </c>
      <c r="N15" s="10" t="s">
        <v>17</v>
      </c>
      <c r="O15" s="23">
        <v>0.52</v>
      </c>
      <c r="P15" s="23">
        <v>0.35</v>
      </c>
      <c r="Q15" s="23">
        <v>7.0000000000000007E-2</v>
      </c>
      <c r="R15" s="23"/>
      <c r="S15" s="23">
        <v>0.06</v>
      </c>
      <c r="T15" s="12">
        <v>150</v>
      </c>
      <c r="U15" s="13">
        <f t="shared" si="0"/>
        <v>78</v>
      </c>
      <c r="V15" s="13">
        <f t="shared" si="6"/>
        <v>63</v>
      </c>
      <c r="W15" s="13">
        <f t="shared" si="1"/>
        <v>72</v>
      </c>
      <c r="X15" s="10">
        <v>15</v>
      </c>
      <c r="Y15" s="14">
        <f t="shared" si="7"/>
        <v>150</v>
      </c>
      <c r="AA15" s="33">
        <v>15</v>
      </c>
      <c r="AB15" s="3">
        <f t="shared" si="2"/>
        <v>65.600000000000009</v>
      </c>
      <c r="AC15" s="3">
        <f t="shared" si="8"/>
        <v>63</v>
      </c>
      <c r="AE15">
        <v>2</v>
      </c>
      <c r="AG15">
        <v>15</v>
      </c>
    </row>
    <row r="16" spans="1:33" ht="15" x14ac:dyDescent="0.25">
      <c r="A16" s="18" t="s">
        <v>29</v>
      </c>
      <c r="B16" s="2">
        <v>0.43</v>
      </c>
      <c r="C16" s="2">
        <v>0.33</v>
      </c>
      <c r="D16" s="2">
        <v>0.06</v>
      </c>
      <c r="E16" s="2">
        <v>0.13</v>
      </c>
      <c r="F16" s="2">
        <v>0.04</v>
      </c>
      <c r="G16" s="1">
        <v>135</v>
      </c>
      <c r="H16" s="3">
        <f t="shared" si="9"/>
        <v>58.05</v>
      </c>
      <c r="I16" s="13">
        <f t="shared" si="3"/>
        <v>51.05</v>
      </c>
      <c r="J16" s="3">
        <f t="shared" si="4"/>
        <v>76.95</v>
      </c>
      <c r="K16">
        <v>20</v>
      </c>
      <c r="L16" s="14">
        <f t="shared" si="5"/>
        <v>148</v>
      </c>
      <c r="N16" s="18" t="s">
        <v>29</v>
      </c>
      <c r="O16" s="24">
        <v>0.43</v>
      </c>
      <c r="P16" s="24">
        <v>0.33</v>
      </c>
      <c r="Q16" s="24">
        <v>0.06</v>
      </c>
      <c r="R16" s="24">
        <v>0.13</v>
      </c>
      <c r="S16" s="24">
        <v>0.04</v>
      </c>
      <c r="T16" s="1">
        <v>135</v>
      </c>
      <c r="U16" s="13">
        <f t="shared" si="0"/>
        <v>58.05</v>
      </c>
      <c r="V16" s="3"/>
      <c r="W16" s="3"/>
      <c r="X16">
        <v>20</v>
      </c>
      <c r="Y16" s="28">
        <v>67</v>
      </c>
      <c r="AA16" s="33">
        <v>7</v>
      </c>
      <c r="AB16" s="3">
        <f t="shared" si="2"/>
        <v>51.05</v>
      </c>
      <c r="AC16" s="3">
        <f t="shared" si="8"/>
        <v>51.05</v>
      </c>
      <c r="AE16">
        <v>2</v>
      </c>
    </row>
    <row r="17" spans="1:31" ht="15" x14ac:dyDescent="0.25">
      <c r="A17" s="18" t="s">
        <v>30</v>
      </c>
      <c r="B17" s="2">
        <v>0.39</v>
      </c>
      <c r="C17" s="2">
        <v>0.37</v>
      </c>
      <c r="D17" s="2">
        <v>0.09</v>
      </c>
      <c r="E17" s="2">
        <v>0.1</v>
      </c>
      <c r="F17" s="2">
        <v>0.06</v>
      </c>
      <c r="G17" s="1">
        <v>94</v>
      </c>
      <c r="H17" s="3">
        <f t="shared" si="9"/>
        <v>36.660000000000004</v>
      </c>
      <c r="I17" s="13">
        <f t="shared" si="3"/>
        <v>36.660000000000004</v>
      </c>
      <c r="J17" s="3">
        <f t="shared" si="4"/>
        <v>57.339999999999996</v>
      </c>
      <c r="K17">
        <v>15</v>
      </c>
      <c r="L17" s="14">
        <f t="shared" si="5"/>
        <v>109</v>
      </c>
      <c r="N17" s="18" t="s">
        <v>30</v>
      </c>
      <c r="O17" s="24">
        <v>0.39</v>
      </c>
      <c r="P17" s="24">
        <v>0.37</v>
      </c>
      <c r="Q17" s="24">
        <v>0.09</v>
      </c>
      <c r="R17" s="24">
        <v>0.1</v>
      </c>
      <c r="S17" s="24">
        <v>0.06</v>
      </c>
      <c r="T17" s="1">
        <v>90</v>
      </c>
      <c r="U17" s="13">
        <f t="shared" si="0"/>
        <v>35.1</v>
      </c>
      <c r="V17" s="3"/>
      <c r="W17" s="3"/>
      <c r="X17">
        <v>15</v>
      </c>
      <c r="Y17" s="28">
        <v>65</v>
      </c>
      <c r="AA17" s="33">
        <v>0</v>
      </c>
      <c r="AB17" s="3">
        <f t="shared" si="2"/>
        <v>36.660000000000004</v>
      </c>
      <c r="AC17" s="3">
        <f t="shared" si="8"/>
        <v>35.1</v>
      </c>
      <c r="AE17">
        <v>0</v>
      </c>
    </row>
    <row r="18" spans="1:31" ht="15" x14ac:dyDescent="0.25">
      <c r="A18" s="18" t="s">
        <v>24</v>
      </c>
      <c r="B18" s="2"/>
      <c r="C18" s="2"/>
      <c r="D18" s="2"/>
      <c r="E18" s="2"/>
      <c r="F18" s="2"/>
      <c r="G18" s="19"/>
      <c r="H18" s="3"/>
      <c r="I18" s="13">
        <f t="shared" si="3"/>
        <v>-4</v>
      </c>
      <c r="J18" s="3"/>
      <c r="L18" s="14">
        <f t="shared" si="5"/>
        <v>0</v>
      </c>
      <c r="N18" s="18" t="s">
        <v>24</v>
      </c>
      <c r="O18" s="2"/>
      <c r="P18" s="2"/>
      <c r="Q18" s="2"/>
      <c r="R18" s="2"/>
      <c r="S18" s="2"/>
      <c r="T18" s="1"/>
      <c r="U18" s="3"/>
      <c r="V18" s="3"/>
      <c r="W18" s="3"/>
      <c r="Y18" s="28">
        <v>0</v>
      </c>
      <c r="AA18" s="33">
        <v>4</v>
      </c>
      <c r="AB18" s="3">
        <f t="shared" si="2"/>
        <v>-4</v>
      </c>
      <c r="AC18" s="3">
        <f t="shared" si="8"/>
        <v>-4</v>
      </c>
      <c r="AE18">
        <v>8</v>
      </c>
    </row>
    <row r="19" spans="1:31" ht="19.5" customHeight="1" x14ac:dyDescent="0.25">
      <c r="B19" s="2"/>
      <c r="C19" s="2"/>
      <c r="D19" s="2"/>
      <c r="E19" s="2"/>
      <c r="F19" s="2"/>
      <c r="G19" s="21"/>
      <c r="H19" s="19"/>
      <c r="I19" s="19"/>
      <c r="J19" s="3"/>
      <c r="K19" s="3"/>
      <c r="M19" s="6"/>
      <c r="Y19" s="29" t="s">
        <v>40</v>
      </c>
      <c r="AA19" s="33"/>
    </row>
    <row r="20" spans="1:31" ht="19.5" customHeight="1" x14ac:dyDescent="0.25">
      <c r="M20" s="6"/>
    </row>
    <row r="21" spans="1:31" ht="19.149999999999999" customHeight="1" x14ac:dyDescent="0.25">
      <c r="L21" s="34" t="s">
        <v>43</v>
      </c>
      <c r="M21" s="35"/>
      <c r="N21" s="34"/>
      <c r="O21" s="34"/>
      <c r="P21" s="34"/>
      <c r="Q21" s="34"/>
      <c r="R21" s="34"/>
      <c r="S21" s="34"/>
      <c r="T21" s="34"/>
    </row>
    <row r="22" spans="1:31" ht="14.1" customHeight="1" x14ac:dyDescent="0.25">
      <c r="L22" s="44"/>
      <c r="M22" s="45"/>
      <c r="N22" s="44"/>
      <c r="O22" s="44"/>
      <c r="P22" s="44"/>
      <c r="Q22" s="44"/>
      <c r="R22" s="44"/>
      <c r="S22" s="44"/>
      <c r="T22" s="44"/>
    </row>
    <row r="23" spans="1:31" ht="14.1" customHeight="1" x14ac:dyDescent="0.25">
      <c r="L23" s="44"/>
      <c r="M23" s="45"/>
      <c r="N23" s="44"/>
      <c r="O23" s="44"/>
      <c r="P23" s="44"/>
      <c r="Q23" s="44"/>
      <c r="R23" s="44"/>
      <c r="S23" s="44"/>
      <c r="T23" s="44"/>
    </row>
    <row r="24" spans="1:31" ht="15" x14ac:dyDescent="0.25">
      <c r="F24" s="36" t="s">
        <v>79</v>
      </c>
      <c r="G24" s="52" t="s">
        <v>81</v>
      </c>
      <c r="H24" s="52"/>
      <c r="I24" s="52"/>
      <c r="K24" s="38" t="s">
        <v>80</v>
      </c>
    </row>
    <row r="25" spans="1:31" ht="15" x14ac:dyDescent="0.25">
      <c r="G25" s="43" t="s">
        <v>77</v>
      </c>
      <c r="H25" s="42" t="s">
        <v>78</v>
      </c>
      <c r="I25" s="38" t="s">
        <v>84</v>
      </c>
      <c r="J25" s="43" t="s">
        <v>77</v>
      </c>
      <c r="K25" s="42" t="s">
        <v>78</v>
      </c>
      <c r="L25" s="38" t="s">
        <v>84</v>
      </c>
    </row>
    <row r="26" spans="1:31" ht="15" x14ac:dyDescent="0.25">
      <c r="C26" s="55" t="s">
        <v>57</v>
      </c>
      <c r="F26" s="1" t="s">
        <v>44</v>
      </c>
      <c r="G26" s="40"/>
      <c r="H26" s="41"/>
      <c r="I26" s="39">
        <f t="shared" ref="I26:I28" si="10">(G26+H26)/2</f>
        <v>0</v>
      </c>
      <c r="J26" s="53">
        <v>22.6</v>
      </c>
      <c r="K26" s="53">
        <v>45</v>
      </c>
      <c r="L26" s="51">
        <f t="shared" ref="L26" si="11">(J26+K26)/2</f>
        <v>33.799999999999997</v>
      </c>
    </row>
    <row r="27" spans="1:31" ht="15" x14ac:dyDescent="0.25">
      <c r="C27" s="55"/>
      <c r="F27" s="1" t="s">
        <v>45</v>
      </c>
      <c r="G27" s="40">
        <v>16</v>
      </c>
      <c r="H27" s="41">
        <v>28</v>
      </c>
      <c r="I27" s="39">
        <f t="shared" si="10"/>
        <v>22</v>
      </c>
      <c r="J27" s="53"/>
      <c r="K27" s="53"/>
      <c r="L27" s="51"/>
    </row>
    <row r="28" spans="1:31" ht="15" x14ac:dyDescent="0.25">
      <c r="C28" s="55" t="s">
        <v>56</v>
      </c>
      <c r="F28" s="1" t="s">
        <v>44</v>
      </c>
      <c r="G28" s="53">
        <v>18</v>
      </c>
      <c r="H28" s="54">
        <v>35</v>
      </c>
      <c r="I28" s="51">
        <f t="shared" si="10"/>
        <v>26.5</v>
      </c>
      <c r="J28" s="22"/>
      <c r="K28" s="22"/>
      <c r="L28" s="39">
        <f>(J28+K28)/2</f>
        <v>0</v>
      </c>
    </row>
    <row r="29" spans="1:31" ht="15" x14ac:dyDescent="0.25">
      <c r="C29" s="55"/>
      <c r="F29" s="1" t="s">
        <v>46</v>
      </c>
      <c r="G29" s="53"/>
      <c r="H29" s="54"/>
      <c r="I29" s="51"/>
      <c r="J29" s="22">
        <v>3.1</v>
      </c>
      <c r="K29" s="22">
        <v>5.2</v>
      </c>
      <c r="L29" s="39">
        <f>(J29+K29)/2</f>
        <v>4.1500000000000004</v>
      </c>
    </row>
    <row r="30" spans="1:31" ht="15" x14ac:dyDescent="0.25">
      <c r="C30" s="55" t="s">
        <v>47</v>
      </c>
      <c r="F30" s="1" t="s">
        <v>52</v>
      </c>
      <c r="G30" s="40">
        <v>32</v>
      </c>
      <c r="H30" s="41">
        <v>45</v>
      </c>
      <c r="I30" s="39">
        <f>(G30+H30)/2</f>
        <v>38.5</v>
      </c>
      <c r="J30" s="22"/>
      <c r="K30" s="22"/>
      <c r="L30" s="39">
        <f t="shared" ref="L30:L46" si="12">(J30+K30)/2</f>
        <v>0</v>
      </c>
    </row>
    <row r="31" spans="1:31" ht="15" x14ac:dyDescent="0.25">
      <c r="C31" s="55"/>
      <c r="F31" s="1" t="s">
        <v>53</v>
      </c>
      <c r="G31" s="40">
        <v>16</v>
      </c>
      <c r="H31" s="41">
        <v>18</v>
      </c>
      <c r="I31" s="39">
        <f t="shared" ref="I31:I46" si="13">(G31+H31)/2</f>
        <v>17</v>
      </c>
      <c r="J31" s="22">
        <v>16.75</v>
      </c>
      <c r="K31" s="22">
        <v>16.75</v>
      </c>
      <c r="L31" s="39">
        <f t="shared" si="12"/>
        <v>16.75</v>
      </c>
    </row>
    <row r="32" spans="1:31" ht="15" x14ac:dyDescent="0.25">
      <c r="C32" s="37" t="s">
        <v>48</v>
      </c>
      <c r="F32" s="1" t="s">
        <v>49</v>
      </c>
      <c r="G32" s="40">
        <v>21</v>
      </c>
      <c r="H32" s="41">
        <v>42</v>
      </c>
      <c r="I32" s="39">
        <f t="shared" si="13"/>
        <v>31.5</v>
      </c>
      <c r="J32" s="22"/>
      <c r="K32" s="22"/>
      <c r="L32" s="39">
        <f t="shared" si="12"/>
        <v>0</v>
      </c>
    </row>
    <row r="33" spans="2:13" ht="15" x14ac:dyDescent="0.25">
      <c r="C33" s="37" t="s">
        <v>51</v>
      </c>
      <c r="F33" s="1" t="s">
        <v>50</v>
      </c>
      <c r="G33" s="40">
        <v>13</v>
      </c>
      <c r="H33" s="41">
        <v>21</v>
      </c>
      <c r="I33" s="39">
        <f t="shared" si="13"/>
        <v>17</v>
      </c>
      <c r="J33" s="22">
        <v>23.8</v>
      </c>
      <c r="K33" s="22">
        <v>23.8</v>
      </c>
      <c r="L33" s="39">
        <f t="shared" si="12"/>
        <v>23.8</v>
      </c>
    </row>
    <row r="34" spans="2:13" ht="15" x14ac:dyDescent="0.25">
      <c r="C34" s="55" t="s">
        <v>55</v>
      </c>
      <c r="F34" s="1" t="s">
        <v>45</v>
      </c>
      <c r="G34" s="53">
        <v>41</v>
      </c>
      <c r="H34" s="54">
        <v>55</v>
      </c>
      <c r="I34" s="51">
        <f t="shared" si="13"/>
        <v>48</v>
      </c>
      <c r="J34" s="50">
        <v>47</v>
      </c>
      <c r="K34" s="50">
        <v>47</v>
      </c>
      <c r="L34" s="51">
        <f t="shared" si="12"/>
        <v>47</v>
      </c>
    </row>
    <row r="35" spans="2:13" ht="15" x14ac:dyDescent="0.25">
      <c r="C35" s="55"/>
      <c r="F35" s="1" t="s">
        <v>54</v>
      </c>
      <c r="G35" s="53"/>
      <c r="H35" s="54"/>
      <c r="I35" s="51"/>
      <c r="J35" s="50"/>
      <c r="K35" s="50"/>
      <c r="L35" s="51"/>
    </row>
    <row r="36" spans="2:13" ht="15" x14ac:dyDescent="0.25">
      <c r="C36" t="s">
        <v>58</v>
      </c>
      <c r="F36" s="1" t="s">
        <v>59</v>
      </c>
      <c r="G36" s="40"/>
      <c r="H36" s="41"/>
      <c r="I36" s="39">
        <f t="shared" si="13"/>
        <v>0</v>
      </c>
      <c r="J36" s="22">
        <v>19.55</v>
      </c>
      <c r="K36" s="22">
        <v>32.6</v>
      </c>
      <c r="L36" s="39">
        <f t="shared" si="12"/>
        <v>26.075000000000003</v>
      </c>
    </row>
    <row r="37" spans="2:13" ht="15" x14ac:dyDescent="0.25">
      <c r="C37" t="s">
        <v>60</v>
      </c>
      <c r="F37" s="1" t="s">
        <v>61</v>
      </c>
      <c r="G37" s="40"/>
      <c r="H37" s="41"/>
      <c r="I37" s="39">
        <f t="shared" si="13"/>
        <v>0</v>
      </c>
      <c r="J37" s="22">
        <v>25.25</v>
      </c>
      <c r="K37" s="22">
        <v>25.25</v>
      </c>
      <c r="L37" s="39">
        <f t="shared" si="12"/>
        <v>25.25</v>
      </c>
    </row>
    <row r="38" spans="2:13" ht="15" x14ac:dyDescent="0.25">
      <c r="C38" t="s">
        <v>62</v>
      </c>
      <c r="F38" s="1" t="s">
        <v>63</v>
      </c>
      <c r="G38" s="40"/>
      <c r="H38" s="41"/>
      <c r="I38" s="39">
        <f t="shared" si="13"/>
        <v>0</v>
      </c>
      <c r="J38" s="22">
        <v>40.200000000000003</v>
      </c>
      <c r="K38" s="22">
        <v>40.200000000000003</v>
      </c>
      <c r="L38" s="39">
        <f>(J38+K38)/2</f>
        <v>40.200000000000003</v>
      </c>
    </row>
    <row r="39" spans="2:13" ht="15" x14ac:dyDescent="0.25">
      <c r="C39" t="s">
        <v>64</v>
      </c>
      <c r="F39" s="1" t="s">
        <v>45</v>
      </c>
      <c r="G39" s="40"/>
      <c r="H39" s="41"/>
      <c r="I39" s="39">
        <f t="shared" si="13"/>
        <v>0</v>
      </c>
      <c r="J39" s="22">
        <v>13.5</v>
      </c>
      <c r="K39" s="22">
        <v>16.2</v>
      </c>
      <c r="L39" s="39">
        <f>(J39+K39)/2</f>
        <v>14.85</v>
      </c>
    </row>
    <row r="40" spans="2:13" ht="15" x14ac:dyDescent="0.25">
      <c r="C40" t="s">
        <v>65</v>
      </c>
      <c r="F40" s="1" t="s">
        <v>66</v>
      </c>
      <c r="G40" s="40"/>
      <c r="H40" s="41"/>
      <c r="I40" s="39">
        <f t="shared" si="13"/>
        <v>0</v>
      </c>
      <c r="J40" s="22"/>
      <c r="K40" s="22"/>
      <c r="L40" s="39">
        <f t="shared" si="12"/>
        <v>0</v>
      </c>
    </row>
    <row r="41" spans="2:13" ht="15" x14ac:dyDescent="0.25">
      <c r="C41" t="s">
        <v>67</v>
      </c>
      <c r="F41" s="1" t="s">
        <v>68</v>
      </c>
      <c r="G41" s="40"/>
      <c r="H41" s="41"/>
      <c r="I41" s="39">
        <f t="shared" si="13"/>
        <v>0</v>
      </c>
      <c r="J41" s="22"/>
      <c r="K41" s="22"/>
      <c r="L41" s="39">
        <f t="shared" si="12"/>
        <v>0</v>
      </c>
    </row>
    <row r="42" spans="2:13" ht="16.7" customHeight="1" x14ac:dyDescent="0.25">
      <c r="B42" s="2"/>
      <c r="C42" s="56" t="s">
        <v>69</v>
      </c>
      <c r="D42" s="2"/>
      <c r="E42" s="2"/>
      <c r="F42" s="2" t="s">
        <v>70</v>
      </c>
      <c r="G42" s="40"/>
      <c r="H42" s="41"/>
      <c r="I42" s="39">
        <f t="shared" si="13"/>
        <v>0</v>
      </c>
      <c r="J42" s="46"/>
      <c r="K42" s="46"/>
      <c r="L42" s="39">
        <f t="shared" si="12"/>
        <v>0</v>
      </c>
      <c r="M42" s="6"/>
    </row>
    <row r="43" spans="2:13" ht="16.7" customHeight="1" x14ac:dyDescent="0.25">
      <c r="C43" s="56"/>
      <c r="F43" s="1" t="s">
        <v>71</v>
      </c>
      <c r="G43" s="53">
        <v>8.5</v>
      </c>
      <c r="H43" s="54">
        <v>17</v>
      </c>
      <c r="I43" s="51">
        <f t="shared" si="13"/>
        <v>12.75</v>
      </c>
      <c r="J43" s="22"/>
      <c r="K43" s="22"/>
      <c r="L43" s="39">
        <f t="shared" si="12"/>
        <v>0</v>
      </c>
    </row>
    <row r="44" spans="2:13" ht="16.7" customHeight="1" x14ac:dyDescent="0.25">
      <c r="C44" s="56"/>
      <c r="F44" s="1" t="s">
        <v>72</v>
      </c>
      <c r="G44" s="53"/>
      <c r="H44" s="54"/>
      <c r="I44" s="51"/>
      <c r="J44" s="22"/>
      <c r="K44" s="22"/>
      <c r="L44" s="39">
        <f t="shared" si="12"/>
        <v>0</v>
      </c>
    </row>
    <row r="45" spans="2:13" ht="16.7" customHeight="1" x14ac:dyDescent="0.25">
      <c r="C45" s="56"/>
      <c r="F45" s="1" t="s">
        <v>73</v>
      </c>
      <c r="G45" s="40"/>
      <c r="H45" s="41"/>
      <c r="I45" s="39">
        <f t="shared" si="13"/>
        <v>0</v>
      </c>
      <c r="J45" s="22"/>
      <c r="K45" s="22"/>
      <c r="L45" s="39">
        <f t="shared" si="12"/>
        <v>0</v>
      </c>
    </row>
    <row r="46" spans="2:13" ht="16.7" customHeight="1" x14ac:dyDescent="0.25">
      <c r="C46" t="s">
        <v>75</v>
      </c>
      <c r="F46" s="1" t="s">
        <v>74</v>
      </c>
      <c r="G46" s="40">
        <v>30</v>
      </c>
      <c r="H46" s="41">
        <v>51</v>
      </c>
      <c r="I46" s="39">
        <f t="shared" si="13"/>
        <v>40.5</v>
      </c>
      <c r="J46" s="22">
        <v>2.5</v>
      </c>
      <c r="K46" s="22">
        <v>5.85</v>
      </c>
      <c r="L46" s="39">
        <f t="shared" si="12"/>
        <v>4.1749999999999998</v>
      </c>
    </row>
    <row r="47" spans="2:13" ht="16.7" customHeight="1" thickBot="1" x14ac:dyDescent="0.3">
      <c r="H47" s="36" t="s">
        <v>83</v>
      </c>
      <c r="I47" s="47">
        <f>SUMIF(I$26:I$46,"&gt;0")/COUNTIF(I$26:I$46,"&gt;0")</f>
        <v>28.194444444444443</v>
      </c>
      <c r="L47" s="47">
        <f>SUMIF(L$26:L$46,"&gt;0")/COUNTIF(L$26:L$46,"&gt;0")</f>
        <v>23.604999999999997</v>
      </c>
    </row>
    <row r="48" spans="2:13" ht="16.7" customHeight="1" x14ac:dyDescent="0.25">
      <c r="H48" s="49" t="s">
        <v>82</v>
      </c>
      <c r="I48" s="29">
        <f>I47/3.5</f>
        <v>8.0555555555555554</v>
      </c>
      <c r="L48" s="29">
        <f>L47/3.5</f>
        <v>6.7442857142857138</v>
      </c>
    </row>
    <row r="50" spans="6:12" ht="16.7" customHeight="1" thickBot="1" x14ac:dyDescent="0.3">
      <c r="F50" s="1" t="s">
        <v>76</v>
      </c>
      <c r="G50" s="40">
        <v>6.75</v>
      </c>
      <c r="H50" s="41">
        <v>14</v>
      </c>
      <c r="I50" s="48">
        <f>(G50+H50)/2</f>
        <v>10.375</v>
      </c>
      <c r="J50" s="22">
        <v>6.6</v>
      </c>
      <c r="K50" s="22">
        <v>8.8000000000000007</v>
      </c>
      <c r="L50" s="48">
        <f>(J50+K50)/2</f>
        <v>7.7</v>
      </c>
    </row>
    <row r="51" spans="6:12" ht="16.7" customHeight="1" x14ac:dyDescent="0.25">
      <c r="F51" s="1"/>
      <c r="G51" s="40"/>
      <c r="H51" s="49" t="s">
        <v>86</v>
      </c>
      <c r="I51" s="29">
        <f>I50/5.3</f>
        <v>1.9575471698113209</v>
      </c>
      <c r="L51" s="29">
        <f>L50/5.3</f>
        <v>1.4528301886792454</v>
      </c>
    </row>
    <row r="52" spans="6:12" ht="16.7" customHeight="1" x14ac:dyDescent="0.25">
      <c r="H52" s="39"/>
    </row>
  </sheetData>
  <mergeCells count="21">
    <mergeCell ref="G43:G44"/>
    <mergeCell ref="H43:H44"/>
    <mergeCell ref="I43:I44"/>
    <mergeCell ref="C26:C27"/>
    <mergeCell ref="C28:C29"/>
    <mergeCell ref="C30:C31"/>
    <mergeCell ref="C34:C35"/>
    <mergeCell ref="C42:C45"/>
    <mergeCell ref="G28:G29"/>
    <mergeCell ref="J34:J35"/>
    <mergeCell ref="K34:K35"/>
    <mergeCell ref="L34:L35"/>
    <mergeCell ref="G24:I24"/>
    <mergeCell ref="J26:J27"/>
    <mergeCell ref="K26:K27"/>
    <mergeCell ref="L26:L27"/>
    <mergeCell ref="H28:H29"/>
    <mergeCell ref="I28:I29"/>
    <mergeCell ref="G34:G35"/>
    <mergeCell ref="H34:H35"/>
    <mergeCell ref="I34:I35"/>
  </mergeCells>
  <conditionalFormatting sqref="AB3:AC1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chem costs from Kwadjo_2014</vt:lpstr>
      <vt:lpstr>new chem costs_2014</vt:lpstr>
      <vt:lpstr>new chem costs_2018</vt:lpstr>
      <vt:lpstr>new chem costs_2019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Kwadjo Ahodo</dc:creator>
  <cp:lastModifiedBy>Alexa Varah</cp:lastModifiedBy>
  <dcterms:created xsi:type="dcterms:W3CDTF">2018-06-19T08:33:40Z</dcterms:created>
  <dcterms:modified xsi:type="dcterms:W3CDTF">2023-02-07T12:02:40Z</dcterms:modified>
</cp:coreProperties>
</file>