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naturalhistorymuseum-my.sharepoint.com/personal/a_varah_nhm_ac_uk/Documents/_Projects/Resistance_Management_public/data/"/>
    </mc:Choice>
  </mc:AlternateContent>
  <xr:revisionPtr revIDLastSave="75" documentId="13_ncr:1_{0D083FEB-625D-46AB-8AA3-A1DB992B9DCF}" xr6:coauthVersionLast="47" xr6:coauthVersionMax="47" xr10:uidLastSave="{A1F11B13-D6B2-4534-867F-236620D82B9C}"/>
  <bookViews>
    <workbookView xWindow="-28920" yWindow="-120" windowWidth="29040" windowHeight="15840" activeTab="4" xr2:uid="{8C44F175-1273-4D4C-AB6E-FAA27406162E}"/>
  </bookViews>
  <sheets>
    <sheet name="Metadata" sheetId="2" r:id="rId1"/>
    <sheet name="rotation calendar" sheetId="10" r:id="rId2"/>
    <sheet name="Linear presentation of rotn" sheetId="9" r:id="rId3"/>
    <sheet name="Management details" sheetId="4" r:id="rId4"/>
    <sheet name="ECOMOD input" sheetId="1" r:id="rId5"/>
    <sheet name="CFT input" sheetId="7" r:id="rId6"/>
    <sheet name="Lists" sheetId="6"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3" i="7" l="1"/>
  <c r="AH4" i="7"/>
  <c r="AH5" i="7"/>
  <c r="AH6" i="7"/>
  <c r="AH7" i="7"/>
  <c r="AH8" i="7"/>
  <c r="AH9" i="7"/>
  <c r="AH10" i="7"/>
  <c r="AH11" i="7"/>
  <c r="AH12" i="7"/>
  <c r="AH13" i="7"/>
  <c r="AH14" i="7"/>
  <c r="AH15" i="7"/>
  <c r="AH16" i="7"/>
  <c r="AH17" i="7"/>
  <c r="AH18" i="7"/>
  <c r="AH19" i="7"/>
  <c r="AH20" i="7"/>
  <c r="AH21" i="7"/>
  <c r="AH22" i="7"/>
  <c r="AH23" i="7"/>
  <c r="AH24" i="7"/>
  <c r="AH25" i="7"/>
  <c r="AH26" i="7"/>
  <c r="AH27" i="7"/>
  <c r="AH28" i="7"/>
  <c r="AH29" i="7"/>
  <c r="AH30" i="7"/>
  <c r="AH31" i="7"/>
  <c r="AH32" i="7"/>
  <c r="AH33" i="7"/>
  <c r="AH34" i="7"/>
  <c r="AH35" i="7"/>
  <c r="AH36" i="7"/>
  <c r="AH37" i="7"/>
  <c r="AH38" i="7"/>
  <c r="AH39" i="7"/>
  <c r="AH40" i="7"/>
  <c r="AH41" i="7"/>
  <c r="AH42" i="7"/>
  <c r="AH43" i="7"/>
  <c r="AH44" i="7"/>
  <c r="AH45" i="7"/>
  <c r="AH46" i="7"/>
  <c r="AH47" i="7"/>
  <c r="AH48" i="7"/>
  <c r="AH49" i="7"/>
  <c r="AH50" i="7"/>
  <c r="AH51" i="7"/>
  <c r="AH52" i="7"/>
  <c r="AH53" i="7"/>
  <c r="AH54" i="7"/>
  <c r="AH55" i="7"/>
  <c r="AH2" i="7"/>
  <c r="AG3" i="7"/>
  <c r="AG4" i="7"/>
  <c r="AG5" i="7"/>
  <c r="AG6" i="7"/>
  <c r="AG7" i="7"/>
  <c r="AG8" i="7"/>
  <c r="AG9" i="7"/>
  <c r="AG10" i="7"/>
  <c r="AG11" i="7"/>
  <c r="AG12" i="7"/>
  <c r="AG13" i="7"/>
  <c r="AG14" i="7"/>
  <c r="AG15" i="7"/>
  <c r="AG16" i="7"/>
  <c r="AG17" i="7"/>
  <c r="AG18" i="7"/>
  <c r="AG19" i="7"/>
  <c r="AG20" i="7"/>
  <c r="AG21" i="7"/>
  <c r="AG22" i="7"/>
  <c r="AG23" i="7"/>
  <c r="AG24" i="7"/>
  <c r="AG25" i="7"/>
  <c r="AG26" i="7"/>
  <c r="AG27" i="7"/>
  <c r="AG28" i="7"/>
  <c r="AG29" i="7"/>
  <c r="AG30" i="7"/>
  <c r="AG31" i="7"/>
  <c r="AG32" i="7"/>
  <c r="AG33" i="7"/>
  <c r="AG34" i="7"/>
  <c r="AG35" i="7"/>
  <c r="AG36" i="7"/>
  <c r="AG37" i="7"/>
  <c r="AG38" i="7"/>
  <c r="AG39" i="7"/>
  <c r="AG40" i="7"/>
  <c r="AG41" i="7"/>
  <c r="AG42" i="7"/>
  <c r="AG43" i="7"/>
  <c r="AG44" i="7"/>
  <c r="AG45" i="7"/>
  <c r="AG46" i="7"/>
  <c r="AG47" i="7"/>
  <c r="AG48" i="7"/>
  <c r="AG49" i="7"/>
  <c r="AG50" i="7"/>
  <c r="AG51" i="7"/>
  <c r="AG52" i="7"/>
  <c r="AG53" i="7"/>
  <c r="AG54" i="7"/>
  <c r="AG55" i="7"/>
  <c r="AG2" i="7"/>
  <c r="AE3" i="7"/>
  <c r="AF3" i="7" s="1"/>
  <c r="AE4" i="7"/>
  <c r="AF4" i="7" s="1"/>
  <c r="AE5" i="7"/>
  <c r="AE6" i="7"/>
  <c r="AE7" i="7"/>
  <c r="AE8" i="7"/>
  <c r="AF8" i="7" s="1"/>
  <c r="AE9" i="7"/>
  <c r="AE10" i="7"/>
  <c r="AE11" i="7"/>
  <c r="AF11" i="7" s="1"/>
  <c r="AE12" i="7"/>
  <c r="AF12" i="7" s="1"/>
  <c r="AE13" i="7"/>
  <c r="AE14" i="7"/>
  <c r="AE15" i="7"/>
  <c r="AE16" i="7"/>
  <c r="AF16" i="7" s="1"/>
  <c r="AE17" i="7"/>
  <c r="AE18" i="7"/>
  <c r="AE19" i="7"/>
  <c r="AF19" i="7" s="1"/>
  <c r="AE20" i="7"/>
  <c r="AF20" i="7" s="1"/>
  <c r="AE21" i="7"/>
  <c r="AE22" i="7"/>
  <c r="AE23" i="7"/>
  <c r="AE24" i="7"/>
  <c r="AF24" i="7" s="1"/>
  <c r="AE25" i="7"/>
  <c r="AE26" i="7"/>
  <c r="AF26" i="7" s="1"/>
  <c r="AE27" i="7"/>
  <c r="AF27" i="7" s="1"/>
  <c r="AE28" i="7"/>
  <c r="AF28" i="7" s="1"/>
  <c r="AE29" i="7"/>
  <c r="AE30" i="7"/>
  <c r="AE31" i="7"/>
  <c r="AE32" i="7"/>
  <c r="AF32" i="7" s="1"/>
  <c r="AE33" i="7"/>
  <c r="AE34" i="7"/>
  <c r="AF34" i="7" s="1"/>
  <c r="AE35" i="7"/>
  <c r="AF35" i="7" s="1"/>
  <c r="AE36" i="7"/>
  <c r="AF36" i="7" s="1"/>
  <c r="AE37" i="7"/>
  <c r="AF37" i="7" s="1"/>
  <c r="AE38" i="7"/>
  <c r="AE39" i="7"/>
  <c r="AE40" i="7"/>
  <c r="AF40" i="7" s="1"/>
  <c r="AE41" i="7"/>
  <c r="AE42" i="7"/>
  <c r="AF42" i="7" s="1"/>
  <c r="AE43" i="7"/>
  <c r="AF43" i="7" s="1"/>
  <c r="AE44" i="7"/>
  <c r="AF44" i="7" s="1"/>
  <c r="AE45" i="7"/>
  <c r="AF45" i="7" s="1"/>
  <c r="AE46" i="7"/>
  <c r="AE47" i="7"/>
  <c r="AE48" i="7"/>
  <c r="AF48" i="7" s="1"/>
  <c r="AE49" i="7"/>
  <c r="AE50" i="7"/>
  <c r="AF50" i="7" s="1"/>
  <c r="AE51" i="7"/>
  <c r="AF51" i="7" s="1"/>
  <c r="AE52" i="7"/>
  <c r="AF52" i="7" s="1"/>
  <c r="AE53" i="7"/>
  <c r="AF53" i="7" s="1"/>
  <c r="AE54" i="7"/>
  <c r="AE55" i="7"/>
  <c r="AE2" i="7"/>
  <c r="AF5" i="7"/>
  <c r="AF6" i="7"/>
  <c r="AF7" i="7"/>
  <c r="AF9" i="7"/>
  <c r="AF10" i="7"/>
  <c r="AF13" i="7"/>
  <c r="AF14" i="7"/>
  <c r="AF15" i="7"/>
  <c r="AF17" i="7"/>
  <c r="AF18" i="7"/>
  <c r="AF21" i="7"/>
  <c r="AF22" i="7"/>
  <c r="AF23" i="7"/>
  <c r="AF25" i="7"/>
  <c r="AF29" i="7"/>
  <c r="AF30" i="7"/>
  <c r="AF31" i="7"/>
  <c r="AF33" i="7"/>
  <c r="AF38" i="7"/>
  <c r="AF39" i="7"/>
  <c r="AF41" i="7"/>
  <c r="AF46" i="7"/>
  <c r="AF47" i="7"/>
  <c r="AF49" i="7"/>
  <c r="AF54" i="7"/>
  <c r="AF55" i="7"/>
  <c r="AF2" i="7"/>
  <c r="Q3" i="1" l="1"/>
  <c r="R3" i="1"/>
  <c r="S3" i="1"/>
  <c r="T3" i="1"/>
  <c r="U3" i="1"/>
  <c r="V3" i="1"/>
  <c r="Q4" i="1"/>
  <c r="R4" i="1"/>
  <c r="S4" i="1"/>
  <c r="T4" i="1"/>
  <c r="U4" i="1"/>
  <c r="V4" i="1"/>
  <c r="Q5" i="1"/>
  <c r="R5" i="1"/>
  <c r="S5" i="1"/>
  <c r="T5" i="1"/>
  <c r="U5" i="1"/>
  <c r="V5" i="1"/>
  <c r="Q6" i="1"/>
  <c r="R6" i="1"/>
  <c r="S6" i="1"/>
  <c r="T6" i="1"/>
  <c r="U6" i="1"/>
  <c r="V6" i="1"/>
  <c r="Q7" i="1"/>
  <c r="R7" i="1"/>
  <c r="S7" i="1"/>
  <c r="T7" i="1"/>
  <c r="U7" i="1"/>
  <c r="V7" i="1"/>
  <c r="Q8" i="1"/>
  <c r="R8" i="1"/>
  <c r="S8" i="1"/>
  <c r="T8" i="1"/>
  <c r="U8" i="1"/>
  <c r="V8" i="1"/>
  <c r="Q9" i="1"/>
  <c r="R9" i="1"/>
  <c r="S9" i="1"/>
  <c r="T9" i="1"/>
  <c r="U9" i="1"/>
  <c r="V9" i="1"/>
  <c r="Q10" i="1"/>
  <c r="R10" i="1"/>
  <c r="S10" i="1"/>
  <c r="T10" i="1"/>
  <c r="U10" i="1"/>
  <c r="V10" i="1"/>
  <c r="Q11" i="1"/>
  <c r="R11" i="1"/>
  <c r="S11" i="1"/>
  <c r="T11" i="1"/>
  <c r="U11" i="1"/>
  <c r="V11" i="1"/>
  <c r="Q12" i="1"/>
  <c r="R12" i="1"/>
  <c r="S12" i="1"/>
  <c r="T12" i="1"/>
  <c r="U12" i="1"/>
  <c r="V12" i="1"/>
  <c r="Q13" i="1"/>
  <c r="R13" i="1"/>
  <c r="S13" i="1"/>
  <c r="T13" i="1"/>
  <c r="U13" i="1"/>
  <c r="V13" i="1"/>
  <c r="Q14" i="1"/>
  <c r="R14" i="1"/>
  <c r="S14" i="1"/>
  <c r="T14" i="1"/>
  <c r="U14" i="1"/>
  <c r="V14" i="1"/>
  <c r="Q15" i="1"/>
  <c r="R15" i="1"/>
  <c r="S15" i="1"/>
  <c r="T15" i="1"/>
  <c r="U15" i="1"/>
  <c r="V15" i="1"/>
  <c r="Q16" i="1"/>
  <c r="R16" i="1"/>
  <c r="S16" i="1"/>
  <c r="T16" i="1"/>
  <c r="U16" i="1"/>
  <c r="V16" i="1"/>
  <c r="Q17" i="1"/>
  <c r="R17" i="1"/>
  <c r="S17" i="1"/>
  <c r="T17" i="1"/>
  <c r="U17" i="1"/>
  <c r="V17" i="1"/>
  <c r="Q18" i="1"/>
  <c r="R18" i="1"/>
  <c r="S18" i="1"/>
  <c r="T18" i="1"/>
  <c r="U18" i="1"/>
  <c r="V18" i="1"/>
  <c r="Q19" i="1"/>
  <c r="R19" i="1"/>
  <c r="S19" i="1"/>
  <c r="T19" i="1"/>
  <c r="U19" i="1"/>
  <c r="V19" i="1"/>
  <c r="Q20" i="1"/>
  <c r="R20" i="1"/>
  <c r="S20" i="1"/>
  <c r="T20" i="1"/>
  <c r="U20" i="1"/>
  <c r="V20" i="1"/>
  <c r="Q21" i="1"/>
  <c r="R21" i="1"/>
  <c r="S21" i="1"/>
  <c r="T21" i="1"/>
  <c r="U21" i="1"/>
  <c r="V21" i="1"/>
  <c r="Q22" i="1"/>
  <c r="R22" i="1"/>
  <c r="S22" i="1"/>
  <c r="T22" i="1"/>
  <c r="U22" i="1"/>
  <c r="V22" i="1"/>
  <c r="Q23" i="1"/>
  <c r="R23" i="1"/>
  <c r="S23" i="1"/>
  <c r="T23" i="1"/>
  <c r="U23" i="1"/>
  <c r="V23" i="1"/>
  <c r="Q24" i="1"/>
  <c r="R24" i="1"/>
  <c r="S24" i="1"/>
  <c r="T24" i="1"/>
  <c r="U24" i="1"/>
  <c r="V24" i="1"/>
  <c r="Q25" i="1"/>
  <c r="R25" i="1"/>
  <c r="S25" i="1"/>
  <c r="T25" i="1"/>
  <c r="U25" i="1"/>
  <c r="V25" i="1"/>
  <c r="Q26" i="1"/>
  <c r="R26" i="1"/>
  <c r="S26" i="1"/>
  <c r="T26" i="1"/>
  <c r="U26" i="1"/>
  <c r="V26" i="1"/>
  <c r="Q27" i="1"/>
  <c r="R27" i="1"/>
  <c r="S27" i="1"/>
  <c r="T27" i="1"/>
  <c r="U27" i="1"/>
  <c r="V27" i="1"/>
  <c r="Q28" i="1"/>
  <c r="R28" i="1"/>
  <c r="S28" i="1"/>
  <c r="T28" i="1"/>
  <c r="U28" i="1"/>
  <c r="V28" i="1"/>
  <c r="R2" i="1"/>
  <c r="S2" i="1"/>
  <c r="T2" i="1"/>
  <c r="U2" i="1"/>
  <c r="V2" i="1"/>
  <c r="Q2" i="1"/>
  <c r="AF19" i="4"/>
  <c r="AF18" i="4"/>
  <c r="AF16" i="4"/>
  <c r="AF15" i="4"/>
  <c r="AF13" i="4"/>
  <c r="AF12" i="4"/>
  <c r="AF11" i="4"/>
  <c r="AB22" i="4"/>
  <c r="AB21" i="4"/>
  <c r="AB18" i="4"/>
  <c r="AB13" i="4"/>
  <c r="BN3" i="1" l="1"/>
  <c r="BN4" i="1"/>
  <c r="BN5" i="1"/>
  <c r="BN6" i="1"/>
  <c r="BN7" i="1"/>
  <c r="BN8" i="1"/>
  <c r="BN9" i="1"/>
  <c r="BN10" i="1"/>
  <c r="BN11" i="1"/>
  <c r="BN12" i="1"/>
  <c r="BN13" i="1"/>
  <c r="BN14" i="1"/>
  <c r="BN15" i="1"/>
  <c r="BN16" i="1"/>
  <c r="BN17" i="1"/>
  <c r="BN18" i="1"/>
  <c r="BN19" i="1"/>
  <c r="BN20" i="1"/>
  <c r="BN21" i="1"/>
  <c r="BN22" i="1"/>
  <c r="BN23" i="1"/>
  <c r="BN24" i="1"/>
  <c r="BN25" i="1"/>
  <c r="BN26" i="1"/>
  <c r="BN27" i="1"/>
  <c r="BN28" i="1"/>
  <c r="BN2" i="1"/>
  <c r="AC2" i="1" l="1"/>
  <c r="C2" i="1" l="1"/>
  <c r="C3" i="1"/>
  <c r="C5" i="1"/>
  <c r="C6" i="1"/>
  <c r="C7" i="1"/>
  <c r="C8" i="1"/>
  <c r="C9" i="1"/>
  <c r="C10" i="1"/>
  <c r="C11" i="1"/>
  <c r="C12" i="1"/>
  <c r="C13" i="1"/>
  <c r="C14" i="1"/>
  <c r="C15" i="1"/>
  <c r="C16" i="1"/>
  <c r="C17" i="1"/>
  <c r="C18" i="1"/>
  <c r="C19" i="1"/>
  <c r="C20" i="1"/>
  <c r="C21" i="1"/>
  <c r="C22" i="1"/>
  <c r="C23" i="1"/>
  <c r="C24" i="1"/>
  <c r="C25" i="1"/>
  <c r="C26" i="1"/>
  <c r="C27" i="1"/>
  <c r="C28" i="1"/>
  <c r="C4" i="1"/>
  <c r="M2" i="7" l="1"/>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AB11" i="4" l="1"/>
  <c r="U19" i="7" l="1"/>
  <c r="U31" i="7"/>
  <c r="U43" i="7"/>
  <c r="U46" i="7"/>
  <c r="U25" i="7"/>
  <c r="U4" i="7"/>
  <c r="U34" i="7"/>
  <c r="U37" i="7"/>
  <c r="U49" i="7"/>
  <c r="U28" i="7"/>
  <c r="U22" i="7"/>
  <c r="U52" i="7"/>
  <c r="U7" i="7"/>
  <c r="U55" i="7"/>
  <c r="U16" i="7"/>
  <c r="U10" i="7"/>
  <c r="U40" i="7"/>
  <c r="U13" i="7"/>
  <c r="W3" i="1"/>
  <c r="X3" i="1"/>
  <c r="Y3" i="1"/>
  <c r="Z3" i="1"/>
  <c r="AA3" i="1"/>
  <c r="AB3" i="1"/>
  <c r="W4" i="1"/>
  <c r="X4" i="1"/>
  <c r="Y4" i="1"/>
  <c r="Z4" i="1"/>
  <c r="AA4" i="1"/>
  <c r="AB4" i="1"/>
  <c r="W5" i="1"/>
  <c r="X5" i="1"/>
  <c r="Y5" i="1"/>
  <c r="Z5" i="1"/>
  <c r="AA5" i="1"/>
  <c r="AB5" i="1"/>
  <c r="W6" i="1"/>
  <c r="X6" i="1"/>
  <c r="Y6" i="1"/>
  <c r="Z6" i="1"/>
  <c r="AA6" i="1"/>
  <c r="AB6" i="1"/>
  <c r="W7" i="1"/>
  <c r="X7" i="1"/>
  <c r="Y7" i="1"/>
  <c r="Z7" i="1"/>
  <c r="AA7" i="1"/>
  <c r="AB7" i="1"/>
  <c r="W8" i="1"/>
  <c r="X8" i="1"/>
  <c r="Y8" i="1"/>
  <c r="Z8" i="1"/>
  <c r="AA8" i="1"/>
  <c r="AB8" i="1"/>
  <c r="W9" i="1"/>
  <c r="X9" i="1"/>
  <c r="Y9" i="1"/>
  <c r="Z9" i="1"/>
  <c r="AA9" i="1"/>
  <c r="AB9" i="1"/>
  <c r="W10" i="1"/>
  <c r="X10" i="1"/>
  <c r="Y10" i="1"/>
  <c r="Z10" i="1"/>
  <c r="AA10" i="1"/>
  <c r="AB10" i="1"/>
  <c r="W11" i="1"/>
  <c r="X11" i="1"/>
  <c r="Y11" i="1"/>
  <c r="Z11" i="1"/>
  <c r="AA11" i="1"/>
  <c r="AB11" i="1"/>
  <c r="W12" i="1"/>
  <c r="X12" i="1"/>
  <c r="Y12" i="1"/>
  <c r="Z12" i="1"/>
  <c r="AA12" i="1"/>
  <c r="AB12" i="1"/>
  <c r="W13" i="1"/>
  <c r="X13" i="1"/>
  <c r="Y13" i="1"/>
  <c r="Z13" i="1"/>
  <c r="AA13" i="1"/>
  <c r="AB13" i="1"/>
  <c r="W14" i="1"/>
  <c r="X14" i="1"/>
  <c r="Y14" i="1"/>
  <c r="Z14" i="1"/>
  <c r="AA14" i="1"/>
  <c r="AB14" i="1"/>
  <c r="W15" i="1"/>
  <c r="X15" i="1"/>
  <c r="Y15" i="1"/>
  <c r="Z15" i="1"/>
  <c r="AA15" i="1"/>
  <c r="AB15" i="1"/>
  <c r="W16" i="1"/>
  <c r="X16" i="1"/>
  <c r="Y16" i="1"/>
  <c r="Z16" i="1"/>
  <c r="AA16" i="1"/>
  <c r="AB16" i="1"/>
  <c r="W17" i="1"/>
  <c r="X17" i="1"/>
  <c r="Y17" i="1"/>
  <c r="Z17" i="1"/>
  <c r="AA17" i="1"/>
  <c r="AB17" i="1"/>
  <c r="W18" i="1"/>
  <c r="X18" i="1"/>
  <c r="Y18" i="1"/>
  <c r="Z18" i="1"/>
  <c r="AA18" i="1"/>
  <c r="AB18" i="1"/>
  <c r="W19" i="1"/>
  <c r="X19" i="1"/>
  <c r="Y19" i="1"/>
  <c r="Z19" i="1"/>
  <c r="AA19" i="1"/>
  <c r="AB19" i="1"/>
  <c r="W20" i="1"/>
  <c r="X20" i="1"/>
  <c r="Y20" i="1"/>
  <c r="Z20" i="1"/>
  <c r="AA20" i="1"/>
  <c r="AB20" i="1"/>
  <c r="W21" i="1"/>
  <c r="X21" i="1"/>
  <c r="Y21" i="1"/>
  <c r="Z21" i="1"/>
  <c r="AA21" i="1"/>
  <c r="AB21" i="1"/>
  <c r="W22" i="1"/>
  <c r="X22" i="1"/>
  <c r="Y22" i="1"/>
  <c r="Z22" i="1"/>
  <c r="AA22" i="1"/>
  <c r="AB22" i="1"/>
  <c r="W23" i="1"/>
  <c r="X23" i="1"/>
  <c r="Y23" i="1"/>
  <c r="Z23" i="1"/>
  <c r="AA23" i="1"/>
  <c r="AB23" i="1"/>
  <c r="W24" i="1"/>
  <c r="X24" i="1"/>
  <c r="Y24" i="1"/>
  <c r="Z24" i="1"/>
  <c r="AA24" i="1"/>
  <c r="AB24" i="1"/>
  <c r="W25" i="1"/>
  <c r="X25" i="1"/>
  <c r="Y25" i="1"/>
  <c r="Z25" i="1"/>
  <c r="AA25" i="1"/>
  <c r="AB25" i="1"/>
  <c r="W26" i="1"/>
  <c r="X26" i="1"/>
  <c r="Y26" i="1"/>
  <c r="Z26" i="1"/>
  <c r="AA26" i="1"/>
  <c r="AB26" i="1"/>
  <c r="W27" i="1"/>
  <c r="X27" i="1"/>
  <c r="Y27" i="1"/>
  <c r="Z27" i="1"/>
  <c r="AA27" i="1"/>
  <c r="AB27" i="1"/>
  <c r="W28" i="1"/>
  <c r="X28" i="1"/>
  <c r="Y28" i="1"/>
  <c r="Z28" i="1"/>
  <c r="AA28" i="1"/>
  <c r="AB28" i="1"/>
  <c r="X2" i="1"/>
  <c r="Y2" i="1"/>
  <c r="Z2" i="1"/>
  <c r="AA2" i="1"/>
  <c r="AB2" i="1"/>
  <c r="W2" i="1"/>
  <c r="BA3" i="1" l="1"/>
  <c r="BB3" i="1"/>
  <c r="BC3" i="1"/>
  <c r="BD3" i="1"/>
  <c r="BE3" i="1"/>
  <c r="BF3" i="1"/>
  <c r="BA4" i="1"/>
  <c r="BB4" i="1"/>
  <c r="BC4" i="1"/>
  <c r="BD4" i="1"/>
  <c r="BE4" i="1"/>
  <c r="BF4" i="1"/>
  <c r="BA5" i="1"/>
  <c r="BB5" i="1"/>
  <c r="BC5" i="1"/>
  <c r="BD5" i="1"/>
  <c r="BE5" i="1"/>
  <c r="BF5" i="1"/>
  <c r="BA6" i="1"/>
  <c r="BB6" i="1"/>
  <c r="BC6" i="1"/>
  <c r="BD6" i="1"/>
  <c r="BE6" i="1"/>
  <c r="BF6" i="1"/>
  <c r="BA7" i="1"/>
  <c r="BB7" i="1"/>
  <c r="BC7" i="1"/>
  <c r="BD7" i="1"/>
  <c r="BE7" i="1"/>
  <c r="BF7" i="1"/>
  <c r="BA8" i="1"/>
  <c r="BB8" i="1"/>
  <c r="BC8" i="1"/>
  <c r="BD8" i="1"/>
  <c r="BE8" i="1"/>
  <c r="BF8" i="1"/>
  <c r="BA9" i="1"/>
  <c r="BB9" i="1"/>
  <c r="BC9" i="1"/>
  <c r="BD9" i="1"/>
  <c r="BE9" i="1"/>
  <c r="BF9" i="1"/>
  <c r="BA10" i="1"/>
  <c r="BB10" i="1"/>
  <c r="BC10" i="1"/>
  <c r="BD10" i="1"/>
  <c r="BE10" i="1"/>
  <c r="BF10" i="1"/>
  <c r="BA11" i="1"/>
  <c r="BB11" i="1"/>
  <c r="BC11" i="1"/>
  <c r="BD11" i="1"/>
  <c r="BE11" i="1"/>
  <c r="BF11" i="1"/>
  <c r="BA12" i="1"/>
  <c r="BB12" i="1"/>
  <c r="BC12" i="1"/>
  <c r="BD12" i="1"/>
  <c r="BE12" i="1"/>
  <c r="BF12" i="1"/>
  <c r="BA13" i="1"/>
  <c r="BB13" i="1"/>
  <c r="BC13" i="1"/>
  <c r="BD13" i="1"/>
  <c r="BE13" i="1"/>
  <c r="BF13" i="1"/>
  <c r="BA14" i="1"/>
  <c r="BB14" i="1"/>
  <c r="BC14" i="1"/>
  <c r="BD14" i="1"/>
  <c r="BE14" i="1"/>
  <c r="BF14" i="1"/>
  <c r="BA15" i="1"/>
  <c r="BB15" i="1"/>
  <c r="BC15" i="1"/>
  <c r="BD15" i="1"/>
  <c r="BE15" i="1"/>
  <c r="BF15" i="1"/>
  <c r="BA16" i="1"/>
  <c r="BB16" i="1"/>
  <c r="BC16" i="1"/>
  <c r="BD16" i="1"/>
  <c r="BE16" i="1"/>
  <c r="BF16" i="1"/>
  <c r="BA17" i="1"/>
  <c r="BB17" i="1"/>
  <c r="BC17" i="1"/>
  <c r="BD17" i="1"/>
  <c r="BE17" i="1"/>
  <c r="BF17" i="1"/>
  <c r="BA18" i="1"/>
  <c r="BB18" i="1"/>
  <c r="BC18" i="1"/>
  <c r="BD18" i="1"/>
  <c r="BE18" i="1"/>
  <c r="BF18" i="1"/>
  <c r="BA19" i="1"/>
  <c r="BB19" i="1"/>
  <c r="BC19" i="1"/>
  <c r="BD19" i="1"/>
  <c r="BE19" i="1"/>
  <c r="BF19" i="1"/>
  <c r="BA20" i="1"/>
  <c r="BB20" i="1"/>
  <c r="BC20" i="1"/>
  <c r="BD20" i="1"/>
  <c r="BE20" i="1"/>
  <c r="BF20" i="1"/>
  <c r="BA21" i="1"/>
  <c r="BB21" i="1"/>
  <c r="BC21" i="1"/>
  <c r="BD21" i="1"/>
  <c r="BE21" i="1"/>
  <c r="BF21" i="1"/>
  <c r="BA22" i="1"/>
  <c r="BB22" i="1"/>
  <c r="BC22" i="1"/>
  <c r="BD22" i="1"/>
  <c r="BE22" i="1"/>
  <c r="BF22" i="1"/>
  <c r="BA23" i="1"/>
  <c r="BB23" i="1"/>
  <c r="BC23" i="1"/>
  <c r="BD23" i="1"/>
  <c r="BE23" i="1"/>
  <c r="BF23" i="1"/>
  <c r="BA24" i="1"/>
  <c r="BB24" i="1"/>
  <c r="BC24" i="1"/>
  <c r="BD24" i="1"/>
  <c r="BE24" i="1"/>
  <c r="BF24" i="1"/>
  <c r="BA25" i="1"/>
  <c r="BB25" i="1"/>
  <c r="BC25" i="1"/>
  <c r="BD25" i="1"/>
  <c r="BE25" i="1"/>
  <c r="BF25" i="1"/>
  <c r="BA26" i="1"/>
  <c r="BB26" i="1"/>
  <c r="BC26" i="1"/>
  <c r="BD26" i="1"/>
  <c r="BE26" i="1"/>
  <c r="BF26" i="1"/>
  <c r="BA27" i="1"/>
  <c r="BB27" i="1"/>
  <c r="BC27" i="1"/>
  <c r="BD27" i="1"/>
  <c r="BE27" i="1"/>
  <c r="BF27" i="1"/>
  <c r="BA28" i="1"/>
  <c r="BB28" i="1"/>
  <c r="BC28" i="1"/>
  <c r="BD28" i="1"/>
  <c r="BE28" i="1"/>
  <c r="BF28" i="1"/>
  <c r="BB2" i="1"/>
  <c r="BC2" i="1"/>
  <c r="BD2" i="1"/>
  <c r="BE2" i="1"/>
  <c r="BF2" i="1"/>
  <c r="BA2" i="1"/>
  <c r="AM3" i="7" l="1"/>
  <c r="AM4" i="7"/>
  <c r="AM5" i="7"/>
  <c r="AM6" i="7"/>
  <c r="AM7" i="7"/>
  <c r="AM8" i="7"/>
  <c r="AM9" i="7"/>
  <c r="AM10" i="7"/>
  <c r="AM11" i="7"/>
  <c r="AM12" i="7"/>
  <c r="AM13" i="7"/>
  <c r="AM14" i="7"/>
  <c r="AM15" i="7"/>
  <c r="AM16" i="7"/>
  <c r="AM17" i="7"/>
  <c r="AM18" i="7"/>
  <c r="AM19" i="7"/>
  <c r="AM20" i="7"/>
  <c r="AM21" i="7"/>
  <c r="AM22" i="7"/>
  <c r="AM23" i="7"/>
  <c r="AM24" i="7"/>
  <c r="AM25" i="7"/>
  <c r="AM26" i="7"/>
  <c r="AM27" i="7"/>
  <c r="AM28" i="7"/>
  <c r="AM29" i="7"/>
  <c r="AM30" i="7"/>
  <c r="AM31" i="7"/>
  <c r="AM32" i="7"/>
  <c r="AM33" i="7"/>
  <c r="AM34" i="7"/>
  <c r="AM35" i="7"/>
  <c r="AM36" i="7"/>
  <c r="AM37" i="7"/>
  <c r="AM38" i="7"/>
  <c r="AM39" i="7"/>
  <c r="AM40" i="7"/>
  <c r="AM41" i="7"/>
  <c r="AM42" i="7"/>
  <c r="AM43" i="7"/>
  <c r="AM44" i="7"/>
  <c r="AM45" i="7"/>
  <c r="AM46" i="7"/>
  <c r="AM47" i="7"/>
  <c r="AM48" i="7"/>
  <c r="AM49" i="7"/>
  <c r="AM50" i="7"/>
  <c r="AM51" i="7"/>
  <c r="AM52" i="7"/>
  <c r="AM53" i="7"/>
  <c r="AM54" i="7"/>
  <c r="AM55" i="7"/>
  <c r="AM2" i="7"/>
  <c r="AB12" i="4"/>
  <c r="AB15" i="4"/>
  <c r="AB16" i="4"/>
  <c r="AB19" i="4"/>
  <c r="AF21" i="4" l="1"/>
  <c r="AF22" i="4" s="1"/>
  <c r="I46" i="4"/>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2" i="7"/>
  <c r="S3" i="7"/>
  <c r="S4"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3" i="7"/>
  <c r="Q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2"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 i="7"/>
  <c r="K6" i="7"/>
  <c r="K7" i="7"/>
  <c r="K3" i="7"/>
  <c r="K4" i="7"/>
  <c r="K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2" i="7"/>
  <c r="S46" i="4"/>
  <c r="DH4" i="1"/>
  <c r="DH5" i="1"/>
  <c r="DH6" i="1"/>
  <c r="DH7" i="1"/>
  <c r="DH8" i="1"/>
  <c r="DH9" i="1"/>
  <c r="DH10" i="1"/>
  <c r="DH11" i="1"/>
  <c r="DH12" i="1"/>
  <c r="DH13" i="1"/>
  <c r="DH14" i="1"/>
  <c r="DH15" i="1"/>
  <c r="DH16" i="1"/>
  <c r="DH17" i="1"/>
  <c r="DH18" i="1"/>
  <c r="DH19" i="1"/>
  <c r="DH20" i="1"/>
  <c r="DH21" i="1"/>
  <c r="DH22" i="1"/>
  <c r="DH23" i="1"/>
  <c r="DH24" i="1"/>
  <c r="DH25" i="1"/>
  <c r="DH26" i="1"/>
  <c r="DH27" i="1"/>
  <c r="DH28" i="1"/>
  <c r="DH3" i="1"/>
  <c r="DH2" i="1"/>
  <c r="DG4" i="1"/>
  <c r="DG5" i="1"/>
  <c r="DG6" i="1"/>
  <c r="DG7" i="1"/>
  <c r="DG8" i="1"/>
  <c r="DG9" i="1"/>
  <c r="DG10" i="1"/>
  <c r="DG11" i="1"/>
  <c r="DG12" i="1"/>
  <c r="DG13" i="1"/>
  <c r="DG14" i="1"/>
  <c r="DG15" i="1"/>
  <c r="DG16" i="1"/>
  <c r="DG17" i="1"/>
  <c r="DG18" i="1"/>
  <c r="DG19" i="1"/>
  <c r="DG20" i="1"/>
  <c r="DG21" i="1"/>
  <c r="DG22" i="1"/>
  <c r="DG23" i="1"/>
  <c r="DG24" i="1"/>
  <c r="DG25" i="1"/>
  <c r="DG26" i="1"/>
  <c r="DG27" i="1"/>
  <c r="DG28" i="1"/>
  <c r="DG3" i="1"/>
  <c r="DG2" i="1"/>
  <c r="CV3" i="1"/>
  <c r="CW3" i="1"/>
  <c r="CX3" i="1"/>
  <c r="CY3" i="1"/>
  <c r="CZ3" i="1"/>
  <c r="DA3" i="1"/>
  <c r="CV4" i="1"/>
  <c r="CW4" i="1"/>
  <c r="CX4" i="1"/>
  <c r="CY4" i="1"/>
  <c r="CZ4" i="1"/>
  <c r="DA4" i="1"/>
  <c r="CV5" i="1"/>
  <c r="CW5" i="1"/>
  <c r="CX5" i="1"/>
  <c r="CY5" i="1"/>
  <c r="CZ5" i="1"/>
  <c r="DA5" i="1"/>
  <c r="CV6" i="1"/>
  <c r="CW6" i="1"/>
  <c r="CX6" i="1"/>
  <c r="CY6" i="1"/>
  <c r="CZ6" i="1"/>
  <c r="DA6" i="1"/>
  <c r="CV7" i="1"/>
  <c r="CW7" i="1"/>
  <c r="CX7" i="1"/>
  <c r="CY7" i="1"/>
  <c r="CZ7" i="1"/>
  <c r="DA7" i="1"/>
  <c r="CV8" i="1"/>
  <c r="CW8" i="1"/>
  <c r="CX8" i="1"/>
  <c r="CY8" i="1"/>
  <c r="CZ8" i="1"/>
  <c r="DA8" i="1"/>
  <c r="CV9" i="1"/>
  <c r="CW9" i="1"/>
  <c r="CX9" i="1"/>
  <c r="CY9" i="1"/>
  <c r="CZ9" i="1"/>
  <c r="DA9" i="1"/>
  <c r="CV10" i="1"/>
  <c r="CW10" i="1"/>
  <c r="CX10" i="1"/>
  <c r="CY10" i="1"/>
  <c r="CZ10" i="1"/>
  <c r="DA10" i="1"/>
  <c r="CV11" i="1"/>
  <c r="CW11" i="1"/>
  <c r="CX11" i="1"/>
  <c r="CY11" i="1"/>
  <c r="CZ11" i="1"/>
  <c r="DA11" i="1"/>
  <c r="CV12" i="1"/>
  <c r="CW12" i="1"/>
  <c r="CX12" i="1"/>
  <c r="CY12" i="1"/>
  <c r="CZ12" i="1"/>
  <c r="DA12" i="1"/>
  <c r="CV13" i="1"/>
  <c r="CW13" i="1"/>
  <c r="CX13" i="1"/>
  <c r="CY13" i="1"/>
  <c r="CZ13" i="1"/>
  <c r="DA13" i="1"/>
  <c r="CV14" i="1"/>
  <c r="CW14" i="1"/>
  <c r="CX14" i="1"/>
  <c r="CY14" i="1"/>
  <c r="CZ14" i="1"/>
  <c r="DA14" i="1"/>
  <c r="CV15" i="1"/>
  <c r="CW15" i="1"/>
  <c r="CX15" i="1"/>
  <c r="CY15" i="1"/>
  <c r="CZ15" i="1"/>
  <c r="DA15" i="1"/>
  <c r="CV16" i="1"/>
  <c r="CW16" i="1"/>
  <c r="CX16" i="1"/>
  <c r="CY16" i="1"/>
  <c r="CZ16" i="1"/>
  <c r="DA16" i="1"/>
  <c r="CV17" i="1"/>
  <c r="CW17" i="1"/>
  <c r="CX17" i="1"/>
  <c r="CY17" i="1"/>
  <c r="CZ17" i="1"/>
  <c r="DA17" i="1"/>
  <c r="CV18" i="1"/>
  <c r="CW18" i="1"/>
  <c r="CX18" i="1"/>
  <c r="CY18" i="1"/>
  <c r="CZ18" i="1"/>
  <c r="DA18" i="1"/>
  <c r="CV19" i="1"/>
  <c r="CW19" i="1"/>
  <c r="CX19" i="1"/>
  <c r="CY19" i="1"/>
  <c r="CZ19" i="1"/>
  <c r="DA19" i="1"/>
  <c r="CV20" i="1"/>
  <c r="CW20" i="1"/>
  <c r="CX20" i="1"/>
  <c r="CY20" i="1"/>
  <c r="CZ20" i="1"/>
  <c r="DA20" i="1"/>
  <c r="CV21" i="1"/>
  <c r="CW21" i="1"/>
  <c r="CX21" i="1"/>
  <c r="CY21" i="1"/>
  <c r="CZ21" i="1"/>
  <c r="DA21" i="1"/>
  <c r="CV22" i="1"/>
  <c r="CW22" i="1"/>
  <c r="CX22" i="1"/>
  <c r="CY22" i="1"/>
  <c r="CZ22" i="1"/>
  <c r="DA22" i="1"/>
  <c r="CV23" i="1"/>
  <c r="CW23" i="1"/>
  <c r="CX23" i="1"/>
  <c r="CY23" i="1"/>
  <c r="CZ23" i="1"/>
  <c r="DA23" i="1"/>
  <c r="CV24" i="1"/>
  <c r="CW24" i="1"/>
  <c r="CX24" i="1"/>
  <c r="CY24" i="1"/>
  <c r="CZ24" i="1"/>
  <c r="DA24" i="1"/>
  <c r="CV25" i="1"/>
  <c r="CW25" i="1"/>
  <c r="CX25" i="1"/>
  <c r="CY25" i="1"/>
  <c r="CZ25" i="1"/>
  <c r="DA25" i="1"/>
  <c r="CV26" i="1"/>
  <c r="CW26" i="1"/>
  <c r="CX26" i="1"/>
  <c r="CY26" i="1"/>
  <c r="CZ26" i="1"/>
  <c r="DA26" i="1"/>
  <c r="CV27" i="1"/>
  <c r="CW27" i="1"/>
  <c r="CX27" i="1"/>
  <c r="CY27" i="1"/>
  <c r="CZ27" i="1"/>
  <c r="DA27" i="1"/>
  <c r="CV28" i="1"/>
  <c r="CW28" i="1"/>
  <c r="CX28" i="1"/>
  <c r="CY28" i="1"/>
  <c r="CZ28" i="1"/>
  <c r="DA28" i="1"/>
  <c r="CW2" i="1"/>
  <c r="CX2" i="1"/>
  <c r="CY2" i="1"/>
  <c r="CZ2" i="1"/>
  <c r="DA2" i="1"/>
  <c r="CV2" i="1"/>
  <c r="CP3" i="1"/>
  <c r="CQ3" i="1"/>
  <c r="CR3" i="1"/>
  <c r="CS3" i="1"/>
  <c r="CT3" i="1"/>
  <c r="CU3" i="1"/>
  <c r="CP4" i="1"/>
  <c r="CQ4" i="1"/>
  <c r="CR4" i="1"/>
  <c r="CS4" i="1"/>
  <c r="CT4" i="1"/>
  <c r="CU4" i="1"/>
  <c r="CP5" i="1"/>
  <c r="CQ5" i="1"/>
  <c r="CR5" i="1"/>
  <c r="CS5" i="1"/>
  <c r="CT5" i="1"/>
  <c r="CU5" i="1"/>
  <c r="CP6" i="1"/>
  <c r="CQ6" i="1"/>
  <c r="CR6" i="1"/>
  <c r="CS6" i="1"/>
  <c r="CT6" i="1"/>
  <c r="CU6" i="1"/>
  <c r="CP7" i="1"/>
  <c r="CQ7" i="1"/>
  <c r="CR7" i="1"/>
  <c r="CS7" i="1"/>
  <c r="CT7" i="1"/>
  <c r="CU7" i="1"/>
  <c r="CP8" i="1"/>
  <c r="CQ8" i="1"/>
  <c r="CR8" i="1"/>
  <c r="CS8" i="1"/>
  <c r="CT8" i="1"/>
  <c r="CU8" i="1"/>
  <c r="CP9" i="1"/>
  <c r="CQ9" i="1"/>
  <c r="CR9" i="1"/>
  <c r="CS9" i="1"/>
  <c r="CT9" i="1"/>
  <c r="CU9" i="1"/>
  <c r="CP10" i="1"/>
  <c r="CQ10" i="1"/>
  <c r="CR10" i="1"/>
  <c r="CS10" i="1"/>
  <c r="CT10" i="1"/>
  <c r="CU10" i="1"/>
  <c r="CP11" i="1"/>
  <c r="CQ11" i="1"/>
  <c r="CR11" i="1"/>
  <c r="CS11" i="1"/>
  <c r="CT11" i="1"/>
  <c r="CU11" i="1"/>
  <c r="CP12" i="1"/>
  <c r="CQ12" i="1"/>
  <c r="CR12" i="1"/>
  <c r="CS12" i="1"/>
  <c r="CT12" i="1"/>
  <c r="CU12" i="1"/>
  <c r="CP13" i="1"/>
  <c r="CQ13" i="1"/>
  <c r="CR13" i="1"/>
  <c r="CS13" i="1"/>
  <c r="CT13" i="1"/>
  <c r="CU13" i="1"/>
  <c r="CP14" i="1"/>
  <c r="CQ14" i="1"/>
  <c r="CR14" i="1"/>
  <c r="CS14" i="1"/>
  <c r="CT14" i="1"/>
  <c r="CU14" i="1"/>
  <c r="CP15" i="1"/>
  <c r="CQ15" i="1"/>
  <c r="CR15" i="1"/>
  <c r="CS15" i="1"/>
  <c r="CT15" i="1"/>
  <c r="CU15" i="1"/>
  <c r="CP16" i="1"/>
  <c r="CQ16" i="1"/>
  <c r="CR16" i="1"/>
  <c r="CS16" i="1"/>
  <c r="CT16" i="1"/>
  <c r="CU16" i="1"/>
  <c r="CP17" i="1"/>
  <c r="CQ17" i="1"/>
  <c r="CR17" i="1"/>
  <c r="CS17" i="1"/>
  <c r="CT17" i="1"/>
  <c r="CU17" i="1"/>
  <c r="CP18" i="1"/>
  <c r="CQ18" i="1"/>
  <c r="CR18" i="1"/>
  <c r="CS18" i="1"/>
  <c r="CT18" i="1"/>
  <c r="CU18" i="1"/>
  <c r="CP19" i="1"/>
  <c r="CQ19" i="1"/>
  <c r="CR19" i="1"/>
  <c r="CS19" i="1"/>
  <c r="CT19" i="1"/>
  <c r="CU19" i="1"/>
  <c r="CP20" i="1"/>
  <c r="CQ20" i="1"/>
  <c r="CR20" i="1"/>
  <c r="CS20" i="1"/>
  <c r="CT20" i="1"/>
  <c r="CU20" i="1"/>
  <c r="CP21" i="1"/>
  <c r="CQ21" i="1"/>
  <c r="CR21" i="1"/>
  <c r="CS21" i="1"/>
  <c r="CT21" i="1"/>
  <c r="CU21" i="1"/>
  <c r="CP22" i="1"/>
  <c r="CQ22" i="1"/>
  <c r="CR22" i="1"/>
  <c r="CS22" i="1"/>
  <c r="CT22" i="1"/>
  <c r="CU22" i="1"/>
  <c r="CP23" i="1"/>
  <c r="CQ23" i="1"/>
  <c r="CR23" i="1"/>
  <c r="CS23" i="1"/>
  <c r="CT23" i="1"/>
  <c r="CU23" i="1"/>
  <c r="CP24" i="1"/>
  <c r="CQ24" i="1"/>
  <c r="CR24" i="1"/>
  <c r="CS24" i="1"/>
  <c r="CT24" i="1"/>
  <c r="CU24" i="1"/>
  <c r="CP25" i="1"/>
  <c r="CQ25" i="1"/>
  <c r="CR25" i="1"/>
  <c r="CS25" i="1"/>
  <c r="CT25" i="1"/>
  <c r="CU25" i="1"/>
  <c r="CP26" i="1"/>
  <c r="CQ26" i="1"/>
  <c r="CR26" i="1"/>
  <c r="CS26" i="1"/>
  <c r="CT26" i="1"/>
  <c r="CU26" i="1"/>
  <c r="CP27" i="1"/>
  <c r="CQ27" i="1"/>
  <c r="CR27" i="1"/>
  <c r="CS27" i="1"/>
  <c r="CT27" i="1"/>
  <c r="CU27" i="1"/>
  <c r="CP28" i="1"/>
  <c r="CQ28" i="1"/>
  <c r="CR28" i="1"/>
  <c r="CS28" i="1"/>
  <c r="CT28" i="1"/>
  <c r="CU28" i="1"/>
  <c r="CQ2" i="1"/>
  <c r="CR2" i="1"/>
  <c r="CS2" i="1"/>
  <c r="CT2" i="1"/>
  <c r="CU2" i="1"/>
  <c r="CP2" i="1"/>
  <c r="CJ3" i="1"/>
  <c r="CK3" i="1"/>
  <c r="CL3" i="1"/>
  <c r="CM3" i="1"/>
  <c r="CN3" i="1"/>
  <c r="CO3" i="1"/>
  <c r="CJ4" i="1"/>
  <c r="CK4" i="1"/>
  <c r="CL4" i="1"/>
  <c r="CM4" i="1"/>
  <c r="CN4" i="1"/>
  <c r="CO4" i="1"/>
  <c r="CJ5" i="1"/>
  <c r="CK5" i="1"/>
  <c r="CL5" i="1"/>
  <c r="CM5" i="1"/>
  <c r="CN5" i="1"/>
  <c r="CO5" i="1"/>
  <c r="CJ6" i="1"/>
  <c r="CK6" i="1"/>
  <c r="CL6" i="1"/>
  <c r="CM6" i="1"/>
  <c r="CN6" i="1"/>
  <c r="CO6" i="1"/>
  <c r="CJ7" i="1"/>
  <c r="CK7" i="1"/>
  <c r="CL7" i="1"/>
  <c r="CM7" i="1"/>
  <c r="CN7" i="1"/>
  <c r="CO7" i="1"/>
  <c r="CJ8" i="1"/>
  <c r="CK8" i="1"/>
  <c r="CL8" i="1"/>
  <c r="CM8" i="1"/>
  <c r="CN8" i="1"/>
  <c r="CO8" i="1"/>
  <c r="CJ9" i="1"/>
  <c r="CK9" i="1"/>
  <c r="CL9" i="1"/>
  <c r="CM9" i="1"/>
  <c r="CN9" i="1"/>
  <c r="CO9" i="1"/>
  <c r="CJ10" i="1"/>
  <c r="CK10" i="1"/>
  <c r="CL10" i="1"/>
  <c r="CM10" i="1"/>
  <c r="CN10" i="1"/>
  <c r="CO10" i="1"/>
  <c r="CJ11" i="1"/>
  <c r="CK11" i="1"/>
  <c r="CL11" i="1"/>
  <c r="CM11" i="1"/>
  <c r="CN11" i="1"/>
  <c r="CO11" i="1"/>
  <c r="CJ12" i="1"/>
  <c r="CK12" i="1"/>
  <c r="CL12" i="1"/>
  <c r="CM12" i="1"/>
  <c r="CN12" i="1"/>
  <c r="CO12" i="1"/>
  <c r="CJ13" i="1"/>
  <c r="CK13" i="1"/>
  <c r="CL13" i="1"/>
  <c r="CM13" i="1"/>
  <c r="CN13" i="1"/>
  <c r="CO13" i="1"/>
  <c r="CJ14" i="1"/>
  <c r="CK14" i="1"/>
  <c r="CL14" i="1"/>
  <c r="CM14" i="1"/>
  <c r="CN14" i="1"/>
  <c r="CO14" i="1"/>
  <c r="CJ15" i="1"/>
  <c r="CK15" i="1"/>
  <c r="CL15" i="1"/>
  <c r="CM15" i="1"/>
  <c r="CN15" i="1"/>
  <c r="CO15" i="1"/>
  <c r="CJ16" i="1"/>
  <c r="CK16" i="1"/>
  <c r="CL16" i="1"/>
  <c r="CM16" i="1"/>
  <c r="CN16" i="1"/>
  <c r="CO16" i="1"/>
  <c r="CJ17" i="1"/>
  <c r="CK17" i="1"/>
  <c r="CL17" i="1"/>
  <c r="CM17" i="1"/>
  <c r="CN17" i="1"/>
  <c r="CO17" i="1"/>
  <c r="CJ18" i="1"/>
  <c r="CK18" i="1"/>
  <c r="CL18" i="1"/>
  <c r="CM18" i="1"/>
  <c r="CN18" i="1"/>
  <c r="CO18" i="1"/>
  <c r="CJ19" i="1"/>
  <c r="CK19" i="1"/>
  <c r="CL19" i="1"/>
  <c r="CM19" i="1"/>
  <c r="CN19" i="1"/>
  <c r="CO19" i="1"/>
  <c r="CJ20" i="1"/>
  <c r="CK20" i="1"/>
  <c r="CL20" i="1"/>
  <c r="CM20" i="1"/>
  <c r="CN20" i="1"/>
  <c r="CO20" i="1"/>
  <c r="CJ21" i="1"/>
  <c r="CK21" i="1"/>
  <c r="CL21" i="1"/>
  <c r="CM21" i="1"/>
  <c r="CN21" i="1"/>
  <c r="CO21" i="1"/>
  <c r="CJ22" i="1"/>
  <c r="CK22" i="1"/>
  <c r="CL22" i="1"/>
  <c r="CM22" i="1"/>
  <c r="CN22" i="1"/>
  <c r="CO22" i="1"/>
  <c r="CJ23" i="1"/>
  <c r="CK23" i="1"/>
  <c r="CL23" i="1"/>
  <c r="CM23" i="1"/>
  <c r="CN23" i="1"/>
  <c r="CO23" i="1"/>
  <c r="CJ24" i="1"/>
  <c r="CK24" i="1"/>
  <c r="CL24" i="1"/>
  <c r="CM24" i="1"/>
  <c r="CN24" i="1"/>
  <c r="CO24" i="1"/>
  <c r="CJ25" i="1"/>
  <c r="CK25" i="1"/>
  <c r="CL25" i="1"/>
  <c r="CM25" i="1"/>
  <c r="CN25" i="1"/>
  <c r="CO25" i="1"/>
  <c r="CJ26" i="1"/>
  <c r="CK26" i="1"/>
  <c r="CL26" i="1"/>
  <c r="CM26" i="1"/>
  <c r="CN26" i="1"/>
  <c r="CO26" i="1"/>
  <c r="CJ27" i="1"/>
  <c r="CK27" i="1"/>
  <c r="CL27" i="1"/>
  <c r="CM27" i="1"/>
  <c r="CN27" i="1"/>
  <c r="CO27" i="1"/>
  <c r="CJ28" i="1"/>
  <c r="CK28" i="1"/>
  <c r="CL28" i="1"/>
  <c r="CM28" i="1"/>
  <c r="CN28" i="1"/>
  <c r="CO28" i="1"/>
  <c r="CK2" i="1"/>
  <c r="CL2" i="1"/>
  <c r="CM2" i="1"/>
  <c r="CN2" i="1"/>
  <c r="CO2" i="1"/>
  <c r="CJ2" i="1"/>
  <c r="CG3" i="1"/>
  <c r="CH3" i="1"/>
  <c r="CI3" i="1"/>
  <c r="CG4" i="1"/>
  <c r="CH4" i="1"/>
  <c r="CI4" i="1"/>
  <c r="CG5" i="1"/>
  <c r="CH5" i="1"/>
  <c r="CI5" i="1"/>
  <c r="CG6" i="1"/>
  <c r="CH6" i="1"/>
  <c r="CI6" i="1"/>
  <c r="CG7" i="1"/>
  <c r="CH7" i="1"/>
  <c r="CI7" i="1"/>
  <c r="CG8" i="1"/>
  <c r="CH8" i="1"/>
  <c r="CI8" i="1"/>
  <c r="CG9" i="1"/>
  <c r="CH9" i="1"/>
  <c r="CI9" i="1"/>
  <c r="CG10" i="1"/>
  <c r="CH10" i="1"/>
  <c r="CI10" i="1"/>
  <c r="CG11" i="1"/>
  <c r="CH11" i="1"/>
  <c r="CI11" i="1"/>
  <c r="CG12" i="1"/>
  <c r="CH12" i="1"/>
  <c r="CI12" i="1"/>
  <c r="CG13" i="1"/>
  <c r="CH13" i="1"/>
  <c r="CI13" i="1"/>
  <c r="CG14" i="1"/>
  <c r="CH14" i="1"/>
  <c r="CI14" i="1"/>
  <c r="CG15" i="1"/>
  <c r="CH15" i="1"/>
  <c r="CI15" i="1"/>
  <c r="CG16" i="1"/>
  <c r="CH16" i="1"/>
  <c r="CI16" i="1"/>
  <c r="CG17" i="1"/>
  <c r="CH17" i="1"/>
  <c r="CI17" i="1"/>
  <c r="CG18" i="1"/>
  <c r="CH18" i="1"/>
  <c r="CI18" i="1"/>
  <c r="CG19" i="1"/>
  <c r="CH19" i="1"/>
  <c r="CI19" i="1"/>
  <c r="CG20" i="1"/>
  <c r="CH20" i="1"/>
  <c r="CI20" i="1"/>
  <c r="CG21" i="1"/>
  <c r="CH21" i="1"/>
  <c r="CI21" i="1"/>
  <c r="CG22" i="1"/>
  <c r="CH22" i="1"/>
  <c r="CI22" i="1"/>
  <c r="CG23" i="1"/>
  <c r="CH23" i="1"/>
  <c r="CI23" i="1"/>
  <c r="CG24" i="1"/>
  <c r="CH24" i="1"/>
  <c r="CI24" i="1"/>
  <c r="CG25" i="1"/>
  <c r="CH25" i="1"/>
  <c r="CI25" i="1"/>
  <c r="CG26" i="1"/>
  <c r="CH26" i="1"/>
  <c r="CI26" i="1"/>
  <c r="CG27" i="1"/>
  <c r="CH27" i="1"/>
  <c r="CI27" i="1"/>
  <c r="CG28" i="1"/>
  <c r="CH28" i="1"/>
  <c r="CI28" i="1"/>
  <c r="CI2" i="1"/>
  <c r="CH2" i="1"/>
  <c r="CG2" i="1"/>
  <c r="BT3" i="1"/>
  <c r="BU3" i="1"/>
  <c r="BV3" i="1"/>
  <c r="BW3" i="1"/>
  <c r="BX3" i="1"/>
  <c r="BY3" i="1"/>
  <c r="BT4" i="1"/>
  <c r="BU4" i="1"/>
  <c r="BV4" i="1"/>
  <c r="BW4" i="1"/>
  <c r="BX4" i="1"/>
  <c r="BY4" i="1"/>
  <c r="BT5" i="1"/>
  <c r="BU5" i="1"/>
  <c r="BV5" i="1"/>
  <c r="BW5" i="1"/>
  <c r="BX5" i="1"/>
  <c r="BY5" i="1"/>
  <c r="BT6" i="1"/>
  <c r="BU6" i="1"/>
  <c r="BV6" i="1"/>
  <c r="BW6" i="1"/>
  <c r="BX6" i="1"/>
  <c r="BY6" i="1"/>
  <c r="BT7" i="1"/>
  <c r="BU7" i="1"/>
  <c r="BV7" i="1"/>
  <c r="BW7" i="1"/>
  <c r="BX7" i="1"/>
  <c r="BY7" i="1"/>
  <c r="BT8" i="1"/>
  <c r="BU8" i="1"/>
  <c r="BV8" i="1"/>
  <c r="BW8" i="1"/>
  <c r="BX8" i="1"/>
  <c r="BY8" i="1"/>
  <c r="BT9" i="1"/>
  <c r="BU9" i="1"/>
  <c r="BV9" i="1"/>
  <c r="BW9" i="1"/>
  <c r="BX9" i="1"/>
  <c r="BY9" i="1"/>
  <c r="BT10" i="1"/>
  <c r="BU10" i="1"/>
  <c r="BV10" i="1"/>
  <c r="BW10" i="1"/>
  <c r="BX10" i="1"/>
  <c r="BY10" i="1"/>
  <c r="BT11" i="1"/>
  <c r="BU11" i="1"/>
  <c r="BV11" i="1"/>
  <c r="BW11" i="1"/>
  <c r="BX11" i="1"/>
  <c r="BY11" i="1"/>
  <c r="BT12" i="1"/>
  <c r="BU12" i="1"/>
  <c r="BV12" i="1"/>
  <c r="BW12" i="1"/>
  <c r="BX12" i="1"/>
  <c r="BY12" i="1"/>
  <c r="BT13" i="1"/>
  <c r="BU13" i="1"/>
  <c r="BV13" i="1"/>
  <c r="BW13" i="1"/>
  <c r="BX13" i="1"/>
  <c r="BY13" i="1"/>
  <c r="BT14" i="1"/>
  <c r="BU14" i="1"/>
  <c r="BV14" i="1"/>
  <c r="BW14" i="1"/>
  <c r="BX14" i="1"/>
  <c r="BY14" i="1"/>
  <c r="BT15" i="1"/>
  <c r="BU15" i="1"/>
  <c r="BV15" i="1"/>
  <c r="BW15" i="1"/>
  <c r="BX15" i="1"/>
  <c r="BY15" i="1"/>
  <c r="BT16" i="1"/>
  <c r="BU16" i="1"/>
  <c r="BV16" i="1"/>
  <c r="BW16" i="1"/>
  <c r="BX16" i="1"/>
  <c r="BY16" i="1"/>
  <c r="BT17" i="1"/>
  <c r="BU17" i="1"/>
  <c r="BV17" i="1"/>
  <c r="BW17" i="1"/>
  <c r="BX17" i="1"/>
  <c r="BY17" i="1"/>
  <c r="BT18" i="1"/>
  <c r="BU18" i="1"/>
  <c r="BV18" i="1"/>
  <c r="BW18" i="1"/>
  <c r="BX18" i="1"/>
  <c r="BY18" i="1"/>
  <c r="BT19" i="1"/>
  <c r="BU19" i="1"/>
  <c r="BV19" i="1"/>
  <c r="BW19" i="1"/>
  <c r="BX19" i="1"/>
  <c r="BY19" i="1"/>
  <c r="BT20" i="1"/>
  <c r="BU20" i="1"/>
  <c r="BV20" i="1"/>
  <c r="BW20" i="1"/>
  <c r="BX20" i="1"/>
  <c r="BY20" i="1"/>
  <c r="BT21" i="1"/>
  <c r="BU21" i="1"/>
  <c r="BV21" i="1"/>
  <c r="BW21" i="1"/>
  <c r="BX21" i="1"/>
  <c r="BY21" i="1"/>
  <c r="BT22" i="1"/>
  <c r="BU22" i="1"/>
  <c r="BV22" i="1"/>
  <c r="BW22" i="1"/>
  <c r="BX22" i="1"/>
  <c r="BY22" i="1"/>
  <c r="BT23" i="1"/>
  <c r="BU23" i="1"/>
  <c r="BV23" i="1"/>
  <c r="BW23" i="1"/>
  <c r="BX23" i="1"/>
  <c r="BY23" i="1"/>
  <c r="BT24" i="1"/>
  <c r="BU24" i="1"/>
  <c r="BV24" i="1"/>
  <c r="BW24" i="1"/>
  <c r="BX24" i="1"/>
  <c r="BY24" i="1"/>
  <c r="BT25" i="1"/>
  <c r="BU25" i="1"/>
  <c r="BV25" i="1"/>
  <c r="BW25" i="1"/>
  <c r="BX25" i="1"/>
  <c r="BY25" i="1"/>
  <c r="BT26" i="1"/>
  <c r="BU26" i="1"/>
  <c r="BV26" i="1"/>
  <c r="BW26" i="1"/>
  <c r="BX26" i="1"/>
  <c r="BY26" i="1"/>
  <c r="BT27" i="1"/>
  <c r="BU27" i="1"/>
  <c r="BV27" i="1"/>
  <c r="BW27" i="1"/>
  <c r="BX27" i="1"/>
  <c r="BY27" i="1"/>
  <c r="BT28" i="1"/>
  <c r="BU28" i="1"/>
  <c r="BV28" i="1"/>
  <c r="BW28" i="1"/>
  <c r="BX28" i="1"/>
  <c r="BY28" i="1"/>
  <c r="BU2" i="1"/>
  <c r="BV2" i="1"/>
  <c r="BW2" i="1"/>
  <c r="BX2" i="1"/>
  <c r="BY2" i="1"/>
  <c r="BT2" i="1"/>
  <c r="BG3" i="1"/>
  <c r="BH3" i="1"/>
  <c r="BI3" i="1"/>
  <c r="BJ3" i="1"/>
  <c r="BK3" i="1"/>
  <c r="BL3" i="1"/>
  <c r="BG4" i="1"/>
  <c r="BH4" i="1"/>
  <c r="BI4" i="1"/>
  <c r="BJ4" i="1"/>
  <c r="BK4" i="1"/>
  <c r="BL4" i="1"/>
  <c r="BG5" i="1"/>
  <c r="BH5" i="1"/>
  <c r="BI5" i="1"/>
  <c r="BJ5" i="1"/>
  <c r="BK5" i="1"/>
  <c r="BL5" i="1"/>
  <c r="BG6" i="1"/>
  <c r="BH6" i="1"/>
  <c r="BI6" i="1"/>
  <c r="BJ6" i="1"/>
  <c r="BK6" i="1"/>
  <c r="BL6" i="1"/>
  <c r="BG7" i="1"/>
  <c r="BH7" i="1"/>
  <c r="BI7" i="1"/>
  <c r="BJ7" i="1"/>
  <c r="BK7" i="1"/>
  <c r="BL7" i="1"/>
  <c r="BG8" i="1"/>
  <c r="BH8" i="1"/>
  <c r="BI8" i="1"/>
  <c r="BJ8" i="1"/>
  <c r="BK8" i="1"/>
  <c r="BL8" i="1"/>
  <c r="BG9" i="1"/>
  <c r="BH9" i="1"/>
  <c r="BI9" i="1"/>
  <c r="BJ9" i="1"/>
  <c r="BK9" i="1"/>
  <c r="BL9" i="1"/>
  <c r="BG10" i="1"/>
  <c r="BH10" i="1"/>
  <c r="BI10" i="1"/>
  <c r="BJ10" i="1"/>
  <c r="BK10" i="1"/>
  <c r="BL10" i="1"/>
  <c r="BG11" i="1"/>
  <c r="BH11" i="1"/>
  <c r="BI11" i="1"/>
  <c r="BJ11" i="1"/>
  <c r="BK11" i="1"/>
  <c r="BL11" i="1"/>
  <c r="BG12" i="1"/>
  <c r="BH12" i="1"/>
  <c r="BI12" i="1"/>
  <c r="BJ12" i="1"/>
  <c r="BK12" i="1"/>
  <c r="BL12" i="1"/>
  <c r="BG13" i="1"/>
  <c r="BH13" i="1"/>
  <c r="BI13" i="1"/>
  <c r="BJ13" i="1"/>
  <c r="BK13" i="1"/>
  <c r="BL13" i="1"/>
  <c r="BG14" i="1"/>
  <c r="BH14" i="1"/>
  <c r="BI14" i="1"/>
  <c r="BJ14" i="1"/>
  <c r="BK14" i="1"/>
  <c r="BL14" i="1"/>
  <c r="BG15" i="1"/>
  <c r="BH15" i="1"/>
  <c r="BI15" i="1"/>
  <c r="BJ15" i="1"/>
  <c r="BK15" i="1"/>
  <c r="BL15" i="1"/>
  <c r="BG16" i="1"/>
  <c r="BH16" i="1"/>
  <c r="BI16" i="1"/>
  <c r="BJ16" i="1"/>
  <c r="BK16" i="1"/>
  <c r="BL16" i="1"/>
  <c r="BG17" i="1"/>
  <c r="BH17" i="1"/>
  <c r="BI17" i="1"/>
  <c r="BJ17" i="1"/>
  <c r="BK17" i="1"/>
  <c r="BL17" i="1"/>
  <c r="BG18" i="1"/>
  <c r="BH18" i="1"/>
  <c r="BI18" i="1"/>
  <c r="BJ18" i="1"/>
  <c r="BK18" i="1"/>
  <c r="BL18" i="1"/>
  <c r="BG19" i="1"/>
  <c r="BH19" i="1"/>
  <c r="BI19" i="1"/>
  <c r="BJ19" i="1"/>
  <c r="BK19" i="1"/>
  <c r="BL19" i="1"/>
  <c r="BG20" i="1"/>
  <c r="BH20" i="1"/>
  <c r="BI20" i="1"/>
  <c r="BJ20" i="1"/>
  <c r="BK20" i="1"/>
  <c r="BL20" i="1"/>
  <c r="BG21" i="1"/>
  <c r="BH21" i="1"/>
  <c r="BI21" i="1"/>
  <c r="BJ21" i="1"/>
  <c r="BK21" i="1"/>
  <c r="BL21" i="1"/>
  <c r="BG22" i="1"/>
  <c r="BH22" i="1"/>
  <c r="BI22" i="1"/>
  <c r="BJ22" i="1"/>
  <c r="BK22" i="1"/>
  <c r="BL22" i="1"/>
  <c r="BG23" i="1"/>
  <c r="BH23" i="1"/>
  <c r="BI23" i="1"/>
  <c r="BJ23" i="1"/>
  <c r="BK23" i="1"/>
  <c r="BL23" i="1"/>
  <c r="BG24" i="1"/>
  <c r="BH24" i="1"/>
  <c r="BI24" i="1"/>
  <c r="BJ24" i="1"/>
  <c r="BK24" i="1"/>
  <c r="BL24" i="1"/>
  <c r="BG25" i="1"/>
  <c r="BH25" i="1"/>
  <c r="BI25" i="1"/>
  <c r="BJ25" i="1"/>
  <c r="BK25" i="1"/>
  <c r="BL25" i="1"/>
  <c r="BG26" i="1"/>
  <c r="BH26" i="1"/>
  <c r="BI26" i="1"/>
  <c r="BJ26" i="1"/>
  <c r="BK26" i="1"/>
  <c r="BL26" i="1"/>
  <c r="BG27" i="1"/>
  <c r="BH27" i="1"/>
  <c r="BI27" i="1"/>
  <c r="BJ27" i="1"/>
  <c r="BK27" i="1"/>
  <c r="BL27" i="1"/>
  <c r="BG28" i="1"/>
  <c r="BH28" i="1"/>
  <c r="BI28" i="1"/>
  <c r="BJ28" i="1"/>
  <c r="BK28" i="1"/>
  <c r="BL28" i="1"/>
  <c r="BH2" i="1"/>
  <c r="BI2" i="1"/>
  <c r="BJ2" i="1"/>
  <c r="BK2" i="1"/>
  <c r="BL2" i="1"/>
  <c r="BG2" i="1"/>
  <c r="AU3" i="1"/>
  <c r="AV3" i="1"/>
  <c r="AW3" i="1"/>
  <c r="AX3" i="1"/>
  <c r="AY3" i="1"/>
  <c r="AZ3" i="1"/>
  <c r="AU4" i="1"/>
  <c r="AV4" i="1"/>
  <c r="AW4" i="1"/>
  <c r="AX4" i="1"/>
  <c r="AY4" i="1"/>
  <c r="AZ4" i="1"/>
  <c r="AU5" i="1"/>
  <c r="AV5" i="1"/>
  <c r="AW5" i="1"/>
  <c r="AX5" i="1"/>
  <c r="AY5" i="1"/>
  <c r="AZ5" i="1"/>
  <c r="AU6" i="1"/>
  <c r="AV6" i="1"/>
  <c r="AW6" i="1"/>
  <c r="AX6" i="1"/>
  <c r="AY6" i="1"/>
  <c r="AZ6" i="1"/>
  <c r="AU7" i="1"/>
  <c r="AV7" i="1"/>
  <c r="AW7" i="1"/>
  <c r="AX7" i="1"/>
  <c r="AY7" i="1"/>
  <c r="AZ7" i="1"/>
  <c r="AU8" i="1"/>
  <c r="AV8" i="1"/>
  <c r="AW8" i="1"/>
  <c r="AX8" i="1"/>
  <c r="AY8" i="1"/>
  <c r="AZ8" i="1"/>
  <c r="AU9" i="1"/>
  <c r="AV9" i="1"/>
  <c r="AW9" i="1"/>
  <c r="AX9" i="1"/>
  <c r="AY9" i="1"/>
  <c r="AZ9" i="1"/>
  <c r="AU10" i="1"/>
  <c r="AV10" i="1"/>
  <c r="AW10" i="1"/>
  <c r="AX10" i="1"/>
  <c r="AY10" i="1"/>
  <c r="AZ10" i="1"/>
  <c r="AU11" i="1"/>
  <c r="AV11" i="1"/>
  <c r="AW11" i="1"/>
  <c r="AX11" i="1"/>
  <c r="AY11" i="1"/>
  <c r="AZ11" i="1"/>
  <c r="AU12" i="1"/>
  <c r="AV12" i="1"/>
  <c r="AW12" i="1"/>
  <c r="AX12" i="1"/>
  <c r="AY12" i="1"/>
  <c r="AZ12" i="1"/>
  <c r="AU13" i="1"/>
  <c r="AV13" i="1"/>
  <c r="AW13" i="1"/>
  <c r="AX13" i="1"/>
  <c r="AY13" i="1"/>
  <c r="AZ13" i="1"/>
  <c r="AU14" i="1"/>
  <c r="AV14" i="1"/>
  <c r="AW14" i="1"/>
  <c r="AX14" i="1"/>
  <c r="AY14" i="1"/>
  <c r="AZ14" i="1"/>
  <c r="AU15" i="1"/>
  <c r="AV15" i="1"/>
  <c r="AW15" i="1"/>
  <c r="AX15" i="1"/>
  <c r="AY15" i="1"/>
  <c r="AZ15" i="1"/>
  <c r="AU16" i="1"/>
  <c r="AV16" i="1"/>
  <c r="AW16" i="1"/>
  <c r="AX16" i="1"/>
  <c r="AY16" i="1"/>
  <c r="AZ16" i="1"/>
  <c r="AU17" i="1"/>
  <c r="AV17" i="1"/>
  <c r="AW17" i="1"/>
  <c r="AX17" i="1"/>
  <c r="AY17" i="1"/>
  <c r="AZ17" i="1"/>
  <c r="AU18" i="1"/>
  <c r="AV18" i="1"/>
  <c r="AW18" i="1"/>
  <c r="AX18" i="1"/>
  <c r="AY18" i="1"/>
  <c r="AZ18" i="1"/>
  <c r="AU19" i="1"/>
  <c r="AV19" i="1"/>
  <c r="AW19" i="1"/>
  <c r="AX19" i="1"/>
  <c r="AY19" i="1"/>
  <c r="AZ19" i="1"/>
  <c r="AU20" i="1"/>
  <c r="AV20" i="1"/>
  <c r="AW20" i="1"/>
  <c r="AX20" i="1"/>
  <c r="AY20" i="1"/>
  <c r="AZ20" i="1"/>
  <c r="AU21" i="1"/>
  <c r="AV21" i="1"/>
  <c r="AW21" i="1"/>
  <c r="AX21" i="1"/>
  <c r="AY21" i="1"/>
  <c r="AZ21" i="1"/>
  <c r="AU22" i="1"/>
  <c r="AV22" i="1"/>
  <c r="AW22" i="1"/>
  <c r="AX22" i="1"/>
  <c r="AY22" i="1"/>
  <c r="AZ22" i="1"/>
  <c r="AU23" i="1"/>
  <c r="AV23" i="1"/>
  <c r="AW23" i="1"/>
  <c r="AX23" i="1"/>
  <c r="AY23" i="1"/>
  <c r="AZ23" i="1"/>
  <c r="AU24" i="1"/>
  <c r="AV24" i="1"/>
  <c r="AW24" i="1"/>
  <c r="AX24" i="1"/>
  <c r="AY24" i="1"/>
  <c r="AZ24" i="1"/>
  <c r="AU25" i="1"/>
  <c r="AV25" i="1"/>
  <c r="AW25" i="1"/>
  <c r="AX25" i="1"/>
  <c r="AY25" i="1"/>
  <c r="AZ25" i="1"/>
  <c r="AU26" i="1"/>
  <c r="AV26" i="1"/>
  <c r="AW26" i="1"/>
  <c r="AX26" i="1"/>
  <c r="AY26" i="1"/>
  <c r="AZ26" i="1"/>
  <c r="AU27" i="1"/>
  <c r="AV27" i="1"/>
  <c r="AW27" i="1"/>
  <c r="AX27" i="1"/>
  <c r="AY27" i="1"/>
  <c r="AZ27" i="1"/>
  <c r="AU28" i="1"/>
  <c r="AV28" i="1"/>
  <c r="AW28" i="1"/>
  <c r="AX28" i="1"/>
  <c r="AY28" i="1"/>
  <c r="AZ28" i="1"/>
  <c r="AV2" i="1"/>
  <c r="AW2" i="1"/>
  <c r="AX2" i="1"/>
  <c r="AY2" i="1"/>
  <c r="AZ2" i="1"/>
  <c r="AU2" i="1"/>
  <c r="S52" i="4"/>
  <c r="P52" i="4"/>
  <c r="L52" i="4"/>
  <c r="I52" i="4"/>
  <c r="P51" i="4"/>
  <c r="L51" i="4"/>
  <c r="M51" i="4" s="1"/>
  <c r="I51" i="4"/>
  <c r="S50" i="4"/>
  <c r="P50" i="4"/>
  <c r="L50" i="4"/>
  <c r="M50" i="4" s="1"/>
  <c r="I50" i="4"/>
  <c r="S49" i="4"/>
  <c r="P49" i="4"/>
  <c r="L49" i="4"/>
  <c r="M49" i="4" s="1"/>
  <c r="I49" i="4"/>
  <c r="P48" i="4"/>
  <c r="L48" i="4"/>
  <c r="M48" i="4" s="1"/>
  <c r="I48" i="4"/>
  <c r="S47" i="4"/>
  <c r="P47" i="4"/>
  <c r="L47" i="4"/>
  <c r="M47" i="4" s="1"/>
  <c r="I47" i="4"/>
  <c r="P46" i="4"/>
  <c r="L46" i="4"/>
  <c r="M46" i="4" s="1"/>
  <c r="U3" i="7" l="1"/>
  <c r="U20" i="7"/>
  <c r="U41" i="7"/>
  <c r="U5" i="7"/>
  <c r="U21" i="7"/>
  <c r="U6" i="7"/>
  <c r="U38" i="7"/>
  <c r="U42" i="7"/>
  <c r="U23" i="7"/>
  <c r="U39" i="7"/>
  <c r="U2" i="7"/>
  <c r="U24" i="7"/>
  <c r="U11" i="7"/>
  <c r="U27" i="7"/>
  <c r="U35" i="7"/>
  <c r="U51" i="7"/>
  <c r="U17" i="7"/>
  <c r="U12" i="7"/>
  <c r="U36" i="7"/>
  <c r="U44" i="7"/>
  <c r="U29" i="7"/>
  <c r="U45" i="7"/>
  <c r="U53" i="7"/>
  <c r="U54" i="7"/>
  <c r="U14" i="7"/>
  <c r="U30" i="7"/>
  <c r="U33" i="7"/>
  <c r="U15" i="7"/>
  <c r="U47" i="7"/>
  <c r="U9" i="7"/>
  <c r="U8" i="7"/>
  <c r="U32" i="7"/>
  <c r="U48" i="7"/>
  <c r="U18" i="7"/>
  <c r="U26" i="7"/>
  <c r="U50" i="7"/>
  <c r="T50" i="4"/>
  <c r="T52" i="4"/>
  <c r="T46" i="4"/>
  <c r="T51" i="4"/>
  <c r="T49" i="4"/>
  <c r="T47" i="4"/>
  <c r="T48" i="4"/>
  <c r="AC3" i="1" l="1"/>
  <c r="AD3" i="1"/>
  <c r="AE3" i="1"/>
  <c r="AF3" i="1"/>
  <c r="AG3" i="1"/>
  <c r="AH3" i="1"/>
  <c r="AC4" i="1"/>
  <c r="AD4" i="1"/>
  <c r="AE4" i="1"/>
  <c r="AF4" i="1"/>
  <c r="AG4" i="1"/>
  <c r="AH4" i="1"/>
  <c r="AC5" i="1"/>
  <c r="AD5" i="1"/>
  <c r="AE5" i="1"/>
  <c r="AF5" i="1"/>
  <c r="AG5" i="1"/>
  <c r="AH5" i="1"/>
  <c r="AC6" i="1"/>
  <c r="AD6" i="1"/>
  <c r="AE6" i="1"/>
  <c r="AF6" i="1"/>
  <c r="AG6" i="1"/>
  <c r="AH6" i="1"/>
  <c r="AC7" i="1"/>
  <c r="AD7" i="1"/>
  <c r="AE7" i="1"/>
  <c r="AF7" i="1"/>
  <c r="AG7" i="1"/>
  <c r="AH7" i="1"/>
  <c r="AC8" i="1"/>
  <c r="AD8" i="1"/>
  <c r="AE8" i="1"/>
  <c r="AF8" i="1"/>
  <c r="AG8" i="1"/>
  <c r="AH8" i="1"/>
  <c r="AC9" i="1"/>
  <c r="AD9" i="1"/>
  <c r="AE9" i="1"/>
  <c r="AF9" i="1"/>
  <c r="AG9" i="1"/>
  <c r="AH9" i="1"/>
  <c r="AC10" i="1"/>
  <c r="AD10" i="1"/>
  <c r="AE10" i="1"/>
  <c r="AF10" i="1"/>
  <c r="AG10" i="1"/>
  <c r="AH10" i="1"/>
  <c r="AC11" i="1"/>
  <c r="AD11" i="1"/>
  <c r="AE11" i="1"/>
  <c r="AF11" i="1"/>
  <c r="AG11" i="1"/>
  <c r="AH11" i="1"/>
  <c r="AC12" i="1"/>
  <c r="AD12" i="1"/>
  <c r="AE12" i="1"/>
  <c r="AF12" i="1"/>
  <c r="AG12" i="1"/>
  <c r="AH12" i="1"/>
  <c r="AC13" i="1"/>
  <c r="AD13" i="1"/>
  <c r="AE13" i="1"/>
  <c r="AF13" i="1"/>
  <c r="AG13" i="1"/>
  <c r="AH13" i="1"/>
  <c r="AC14" i="1"/>
  <c r="AD14" i="1"/>
  <c r="AE14" i="1"/>
  <c r="AF14" i="1"/>
  <c r="AG14" i="1"/>
  <c r="AH14" i="1"/>
  <c r="AC15" i="1"/>
  <c r="AD15" i="1"/>
  <c r="AE15" i="1"/>
  <c r="AF15" i="1"/>
  <c r="AG15" i="1"/>
  <c r="AH15" i="1"/>
  <c r="AC16" i="1"/>
  <c r="AD16" i="1"/>
  <c r="AE16" i="1"/>
  <c r="AF16" i="1"/>
  <c r="AG16" i="1"/>
  <c r="AH16" i="1"/>
  <c r="AC17" i="1"/>
  <c r="AD17" i="1"/>
  <c r="AE17" i="1"/>
  <c r="AF17" i="1"/>
  <c r="AG17" i="1"/>
  <c r="AH17" i="1"/>
  <c r="AC18" i="1"/>
  <c r="AD18" i="1"/>
  <c r="AE18" i="1"/>
  <c r="AF18" i="1"/>
  <c r="AG18" i="1"/>
  <c r="AH18" i="1"/>
  <c r="AC19" i="1"/>
  <c r="AD19" i="1"/>
  <c r="AE19" i="1"/>
  <c r="AF19" i="1"/>
  <c r="AG19" i="1"/>
  <c r="AH19" i="1"/>
  <c r="AC20" i="1"/>
  <c r="AD20" i="1"/>
  <c r="AE20" i="1"/>
  <c r="AF20" i="1"/>
  <c r="AG20" i="1"/>
  <c r="AH20" i="1"/>
  <c r="AC21" i="1"/>
  <c r="AD21" i="1"/>
  <c r="AE21" i="1"/>
  <c r="AF21" i="1"/>
  <c r="AG21" i="1"/>
  <c r="AH21" i="1"/>
  <c r="AC22" i="1"/>
  <c r="AD22" i="1"/>
  <c r="AE22" i="1"/>
  <c r="AF22" i="1"/>
  <c r="AG22" i="1"/>
  <c r="AH22" i="1"/>
  <c r="AC23" i="1"/>
  <c r="AD23" i="1"/>
  <c r="AE23" i="1"/>
  <c r="AF23" i="1"/>
  <c r="AG23" i="1"/>
  <c r="AH23" i="1"/>
  <c r="AC24" i="1"/>
  <c r="AD24" i="1"/>
  <c r="AE24" i="1"/>
  <c r="AF24" i="1"/>
  <c r="AG24" i="1"/>
  <c r="AH24" i="1"/>
  <c r="AC25" i="1"/>
  <c r="AD25" i="1"/>
  <c r="AE25" i="1"/>
  <c r="AF25" i="1"/>
  <c r="AG25" i="1"/>
  <c r="AH25" i="1"/>
  <c r="AC26" i="1"/>
  <c r="AD26" i="1"/>
  <c r="AE26" i="1"/>
  <c r="AF26" i="1"/>
  <c r="AG26" i="1"/>
  <c r="AH26" i="1"/>
  <c r="AC27" i="1"/>
  <c r="AD27" i="1"/>
  <c r="AE27" i="1"/>
  <c r="AF27" i="1"/>
  <c r="AG27" i="1"/>
  <c r="AH27" i="1"/>
  <c r="AC28" i="1"/>
  <c r="AD28" i="1"/>
  <c r="AE28" i="1"/>
  <c r="AF28" i="1"/>
  <c r="AG28" i="1"/>
  <c r="AH28" i="1"/>
  <c r="AD2" i="1"/>
  <c r="AE2" i="1"/>
  <c r="AF2" i="1"/>
  <c r="AG2" i="1"/>
  <c r="AH2" i="1"/>
  <c r="AO3" i="1"/>
  <c r="AP3" i="1"/>
  <c r="AQ3" i="1"/>
  <c r="AR3" i="1"/>
  <c r="AS3" i="1"/>
  <c r="AT3" i="1"/>
  <c r="AO4" i="1"/>
  <c r="AP4" i="1"/>
  <c r="AQ4" i="1"/>
  <c r="AR4" i="1"/>
  <c r="AS4" i="1"/>
  <c r="AT4" i="1"/>
  <c r="AO5" i="1"/>
  <c r="AP5" i="1"/>
  <c r="AQ5" i="1"/>
  <c r="AR5" i="1"/>
  <c r="AS5" i="1"/>
  <c r="AT5" i="1"/>
  <c r="AO6" i="1"/>
  <c r="AP6" i="1"/>
  <c r="AQ6" i="1"/>
  <c r="AR6" i="1"/>
  <c r="AS6" i="1"/>
  <c r="AT6" i="1"/>
  <c r="AO7" i="1"/>
  <c r="AP7" i="1"/>
  <c r="AQ7" i="1"/>
  <c r="AR7" i="1"/>
  <c r="AS7" i="1"/>
  <c r="AT7" i="1"/>
  <c r="AO8" i="1"/>
  <c r="AP8" i="1"/>
  <c r="AQ8" i="1"/>
  <c r="AR8" i="1"/>
  <c r="AS8" i="1"/>
  <c r="AT8" i="1"/>
  <c r="AO9" i="1"/>
  <c r="AP9" i="1"/>
  <c r="AQ9" i="1"/>
  <c r="AR9" i="1"/>
  <c r="AS9" i="1"/>
  <c r="AT9" i="1"/>
  <c r="AO10" i="1"/>
  <c r="AP10" i="1"/>
  <c r="AQ10" i="1"/>
  <c r="AR10" i="1"/>
  <c r="AS10" i="1"/>
  <c r="AT10" i="1"/>
  <c r="AO11" i="1"/>
  <c r="AP11" i="1"/>
  <c r="AQ11" i="1"/>
  <c r="AR11" i="1"/>
  <c r="AS11" i="1"/>
  <c r="AT11" i="1"/>
  <c r="AO12" i="1"/>
  <c r="AP12" i="1"/>
  <c r="AQ12" i="1"/>
  <c r="AR12" i="1"/>
  <c r="AS12" i="1"/>
  <c r="AT12" i="1"/>
  <c r="AO13" i="1"/>
  <c r="AP13" i="1"/>
  <c r="AQ13" i="1"/>
  <c r="AR13" i="1"/>
  <c r="AS13" i="1"/>
  <c r="AT13" i="1"/>
  <c r="AO14" i="1"/>
  <c r="AP14" i="1"/>
  <c r="AQ14" i="1"/>
  <c r="AR14" i="1"/>
  <c r="AS14" i="1"/>
  <c r="AT14" i="1"/>
  <c r="AO15" i="1"/>
  <c r="AP15" i="1"/>
  <c r="AQ15" i="1"/>
  <c r="AR15" i="1"/>
  <c r="AS15" i="1"/>
  <c r="AT15" i="1"/>
  <c r="AO16" i="1"/>
  <c r="AP16" i="1"/>
  <c r="AQ16" i="1"/>
  <c r="AR16" i="1"/>
  <c r="AS16" i="1"/>
  <c r="AT16" i="1"/>
  <c r="AO17" i="1"/>
  <c r="AP17" i="1"/>
  <c r="AQ17" i="1"/>
  <c r="AR17" i="1"/>
  <c r="AS17" i="1"/>
  <c r="AT17" i="1"/>
  <c r="AO18" i="1"/>
  <c r="AP18" i="1"/>
  <c r="AQ18" i="1"/>
  <c r="AR18" i="1"/>
  <c r="AS18" i="1"/>
  <c r="AT18" i="1"/>
  <c r="AO19" i="1"/>
  <c r="AP19" i="1"/>
  <c r="AQ19" i="1"/>
  <c r="AR19" i="1"/>
  <c r="AS19" i="1"/>
  <c r="AT19" i="1"/>
  <c r="AO20" i="1"/>
  <c r="AP20" i="1"/>
  <c r="AQ20" i="1"/>
  <c r="AR20" i="1"/>
  <c r="AS20" i="1"/>
  <c r="AT20" i="1"/>
  <c r="AO21" i="1"/>
  <c r="AP21" i="1"/>
  <c r="AQ21" i="1"/>
  <c r="AR21" i="1"/>
  <c r="AS21" i="1"/>
  <c r="AT21" i="1"/>
  <c r="AO22" i="1"/>
  <c r="AP22" i="1"/>
  <c r="AQ22" i="1"/>
  <c r="AR22" i="1"/>
  <c r="AS22" i="1"/>
  <c r="AT22" i="1"/>
  <c r="AO23" i="1"/>
  <c r="AP23" i="1"/>
  <c r="AQ23" i="1"/>
  <c r="AR23" i="1"/>
  <c r="AS23" i="1"/>
  <c r="AT23" i="1"/>
  <c r="AO24" i="1"/>
  <c r="AP24" i="1"/>
  <c r="AQ24" i="1"/>
  <c r="AR24" i="1"/>
  <c r="AS24" i="1"/>
  <c r="AT24" i="1"/>
  <c r="AO25" i="1"/>
  <c r="AP25" i="1"/>
  <c r="AQ25" i="1"/>
  <c r="AR25" i="1"/>
  <c r="AS25" i="1"/>
  <c r="AT25" i="1"/>
  <c r="AO26" i="1"/>
  <c r="AP26" i="1"/>
  <c r="AQ26" i="1"/>
  <c r="AR26" i="1"/>
  <c r="AS26" i="1"/>
  <c r="AT26" i="1"/>
  <c r="AO27" i="1"/>
  <c r="AP27" i="1"/>
  <c r="AQ27" i="1"/>
  <c r="AR27" i="1"/>
  <c r="AS27" i="1"/>
  <c r="AT27" i="1"/>
  <c r="AO28" i="1"/>
  <c r="AP28" i="1"/>
  <c r="AQ28" i="1"/>
  <c r="AR28" i="1"/>
  <c r="AS28" i="1"/>
  <c r="AT28" i="1"/>
  <c r="AP2" i="1"/>
  <c r="AQ2" i="1"/>
  <c r="AR2" i="1"/>
  <c r="AS2" i="1"/>
  <c r="AT2" i="1"/>
  <c r="AO2" i="1"/>
  <c r="AI3" i="1" l="1"/>
  <c r="AJ3" i="1"/>
  <c r="AK3" i="1"/>
  <c r="AL3" i="1"/>
  <c r="AM3" i="1"/>
  <c r="AN3" i="1"/>
  <c r="AI4" i="1"/>
  <c r="AJ4" i="1"/>
  <c r="AK4" i="1"/>
  <c r="AL4" i="1"/>
  <c r="AM4" i="1"/>
  <c r="AN4" i="1"/>
  <c r="AI5" i="1"/>
  <c r="AJ5" i="1"/>
  <c r="AK5" i="1"/>
  <c r="AL5" i="1"/>
  <c r="AM5" i="1"/>
  <c r="AN5" i="1"/>
  <c r="AI6" i="1"/>
  <c r="AJ6" i="1"/>
  <c r="AK6" i="1"/>
  <c r="AL6" i="1"/>
  <c r="AM6" i="1"/>
  <c r="AN6" i="1"/>
  <c r="AI7" i="1"/>
  <c r="AJ7" i="1"/>
  <c r="AK7" i="1"/>
  <c r="AL7" i="1"/>
  <c r="AM7" i="1"/>
  <c r="AN7" i="1"/>
  <c r="AI8" i="1"/>
  <c r="AJ8" i="1"/>
  <c r="AK8" i="1"/>
  <c r="AL8" i="1"/>
  <c r="AM8" i="1"/>
  <c r="AN8" i="1"/>
  <c r="AI9" i="1"/>
  <c r="AJ9" i="1"/>
  <c r="AK9" i="1"/>
  <c r="AL9" i="1"/>
  <c r="AM9" i="1"/>
  <c r="AN9" i="1"/>
  <c r="AI10" i="1"/>
  <c r="AJ10" i="1"/>
  <c r="AK10" i="1"/>
  <c r="AL10" i="1"/>
  <c r="AM10" i="1"/>
  <c r="AN10" i="1"/>
  <c r="AI11" i="1"/>
  <c r="AJ11" i="1"/>
  <c r="AK11" i="1"/>
  <c r="AL11" i="1"/>
  <c r="AM11" i="1"/>
  <c r="AN11" i="1"/>
  <c r="AI12" i="1"/>
  <c r="AJ12" i="1"/>
  <c r="AK12" i="1"/>
  <c r="AL12" i="1"/>
  <c r="AM12" i="1"/>
  <c r="AN12" i="1"/>
  <c r="AI13" i="1"/>
  <c r="AJ13" i="1"/>
  <c r="AK13" i="1"/>
  <c r="AL13" i="1"/>
  <c r="AM13" i="1"/>
  <c r="AN13" i="1"/>
  <c r="AI14" i="1"/>
  <c r="AJ14" i="1"/>
  <c r="AK14" i="1"/>
  <c r="AL14" i="1"/>
  <c r="AM14" i="1"/>
  <c r="AN14" i="1"/>
  <c r="AI15" i="1"/>
  <c r="AJ15" i="1"/>
  <c r="AK15" i="1"/>
  <c r="AL15" i="1"/>
  <c r="AM15" i="1"/>
  <c r="AN15" i="1"/>
  <c r="AI16" i="1"/>
  <c r="AJ16" i="1"/>
  <c r="AK16" i="1"/>
  <c r="AL16" i="1"/>
  <c r="AM16" i="1"/>
  <c r="AN16" i="1"/>
  <c r="AI17" i="1"/>
  <c r="AJ17" i="1"/>
  <c r="AK17" i="1"/>
  <c r="AL17" i="1"/>
  <c r="AM17" i="1"/>
  <c r="AN17" i="1"/>
  <c r="AI18" i="1"/>
  <c r="AJ18" i="1"/>
  <c r="AK18" i="1"/>
  <c r="AL18" i="1"/>
  <c r="AM18" i="1"/>
  <c r="AN18" i="1"/>
  <c r="AI19" i="1"/>
  <c r="AJ19" i="1"/>
  <c r="AK19" i="1"/>
  <c r="AL19" i="1"/>
  <c r="AM19" i="1"/>
  <c r="AN19" i="1"/>
  <c r="AI20" i="1"/>
  <c r="AJ20" i="1"/>
  <c r="AK20" i="1"/>
  <c r="AL20" i="1"/>
  <c r="AM20" i="1"/>
  <c r="AN20" i="1"/>
  <c r="AI21" i="1"/>
  <c r="AJ21" i="1"/>
  <c r="AK21" i="1"/>
  <c r="AL21" i="1"/>
  <c r="AM21" i="1"/>
  <c r="AN21" i="1"/>
  <c r="AI22" i="1"/>
  <c r="AJ22" i="1"/>
  <c r="AK22" i="1"/>
  <c r="AL22" i="1"/>
  <c r="AM22" i="1"/>
  <c r="AN22" i="1"/>
  <c r="AI23" i="1"/>
  <c r="AJ23" i="1"/>
  <c r="AK23" i="1"/>
  <c r="AL23" i="1"/>
  <c r="AM23" i="1"/>
  <c r="AN23" i="1"/>
  <c r="AI24" i="1"/>
  <c r="AJ24" i="1"/>
  <c r="AK24" i="1"/>
  <c r="AL24" i="1"/>
  <c r="AM24" i="1"/>
  <c r="AN24" i="1"/>
  <c r="AI25" i="1"/>
  <c r="AJ25" i="1"/>
  <c r="AK25" i="1"/>
  <c r="AL25" i="1"/>
  <c r="AM25" i="1"/>
  <c r="AN25" i="1"/>
  <c r="AI26" i="1"/>
  <c r="AJ26" i="1"/>
  <c r="AK26" i="1"/>
  <c r="AL26" i="1"/>
  <c r="AM26" i="1"/>
  <c r="AN26" i="1"/>
  <c r="AI27" i="1"/>
  <c r="AJ27" i="1"/>
  <c r="AK27" i="1"/>
  <c r="AL27" i="1"/>
  <c r="AM27" i="1"/>
  <c r="AN27" i="1"/>
  <c r="AI28" i="1"/>
  <c r="AJ28" i="1"/>
  <c r="AK28" i="1"/>
  <c r="AL28" i="1"/>
  <c r="AM28" i="1"/>
  <c r="AN28" i="1"/>
  <c r="AJ2" i="1"/>
  <c r="AK2" i="1"/>
  <c r="AL2" i="1"/>
  <c r="AM2" i="1"/>
  <c r="AN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 Varah</author>
  </authors>
  <commentList>
    <comment ref="N38" authorId="0" shapeId="0" xr:uid="{E4A135F4-24D6-49B6-A8FF-557128645638}">
      <text>
        <r>
          <rPr>
            <b/>
            <sz val="9"/>
            <color indexed="81"/>
            <rFont val="Tahoma"/>
            <family val="2"/>
          </rPr>
          <t>Alexa Varah:</t>
        </r>
        <r>
          <rPr>
            <sz val="9"/>
            <color indexed="81"/>
            <rFont val="Tahoma"/>
            <family val="2"/>
          </rPr>
          <t xml:space="preserve">
these choices of machinery came from a contractor I spoke to (James?).
The KGRU min til publication suggests 1 x mouldboard plough, 1 x field cultivator, 1 x drilling pass using a power harrow/drill combo.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Alexa Varah</author>
    <author>tc={856FB101-2D82-45F8-8B05-8CCC9126A62A}</author>
  </authors>
  <commentList>
    <comment ref="A1" authorId="0" shapeId="0" xr:uid="{08C75598-7B6D-4FCC-B02C-67A4D34915AB}">
      <text>
        <r>
          <rPr>
            <b/>
            <sz val="9"/>
            <color indexed="81"/>
            <rFont val="Tahoma"/>
            <family val="2"/>
          </rPr>
          <t>Alexa Varah:</t>
        </r>
        <r>
          <rPr>
            <sz val="9"/>
            <color indexed="81"/>
            <rFont val="Tahoma"/>
            <family val="2"/>
          </rPr>
          <t xml:space="preserve">
this only specifies the herbicides targeting black-grass. For CFT and ECOMOD, ansure there's a default value  for each crop to cover the 'other' pesticide applications: i.e. herbicides not targeting BG, herbicides used as dessicant, fungicides, insecticides.</t>
        </r>
      </text>
    </comment>
    <comment ref="C2" authorId="0" shapeId="0" xr:uid="{88592B37-89EF-48D6-9A5F-A6785CCD83EC}">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immediately after harvest - disced, 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planting window 48hrs after, 1e 12th Oct
</t>
        </r>
        <r>
          <rPr>
            <b/>
            <sz val="10"/>
            <color indexed="81"/>
            <rFont val="Calibri"/>
            <family val="2"/>
            <scheme val="minor"/>
          </rPr>
          <t xml:space="preserve">180 plants/m2 </t>
        </r>
        <r>
          <rPr>
            <sz val="10"/>
            <color indexed="81"/>
            <rFont val="Calibri"/>
            <family val="2"/>
            <scheme val="minor"/>
          </rPr>
          <t xml:space="preserve">(this is the mode of our data; the mean is 167 plants/m2); 
</t>
        </r>
        <r>
          <rPr>
            <b/>
            <sz val="10"/>
            <color indexed="81"/>
            <rFont val="Calibri"/>
            <family val="2"/>
            <scheme val="minor"/>
          </rPr>
          <t>row spacing 12.5 cm;</t>
        </r>
        <r>
          <rPr>
            <sz val="10"/>
            <color indexed="81"/>
            <rFont val="Calibri"/>
            <family val="2"/>
            <scheme val="minor"/>
          </rPr>
          <t xml:space="preserve"> 
</t>
        </r>
        <r>
          <rPr>
            <b/>
            <sz val="10"/>
            <color indexed="81"/>
            <rFont val="Calibri"/>
            <family val="2"/>
            <scheme val="minor"/>
          </rPr>
          <t>depth 3cm</t>
        </r>
        <r>
          <rPr>
            <sz val="10"/>
            <color indexed="81"/>
            <rFont val="Calibri"/>
            <family val="2"/>
            <scheme val="minor"/>
          </rPr>
          <t xml:space="preserve">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t>
        </r>
        <r>
          <rPr>
            <sz val="10"/>
            <color indexed="81"/>
            <rFont val="Calibri"/>
            <family val="2"/>
            <scheme val="minor"/>
          </rPr>
          <t xml:space="preserve"> chopped and spread on fields (I previously specified baled and removed but Sarah Cook says normally straw is chopped and spread on fields)
</t>
        </r>
        <r>
          <rPr>
            <b/>
            <sz val="10"/>
            <color indexed="81"/>
            <rFont val="Calibri"/>
            <family val="2"/>
            <scheme val="minor"/>
          </rPr>
          <t>ploughing</t>
        </r>
        <r>
          <rPr>
            <sz val="10"/>
            <color indexed="81"/>
            <rFont val="Calibri"/>
            <family val="2"/>
            <scheme val="minor"/>
          </rPr>
          <t xml:space="preserve"> This from Lutman &amp; Moss's leaflet "Black-grass: the potential of non-chemical control": "Ploughing − Reduces the risk from grass-weeds by burying freshly shed seeds to a depth from which seedlings are unlikely to emerge (&gt; 5 cm). Black-grass seeds are relatively non-persistent in the seed bank (70 – 80% decline per year) so usually fewer, old, buried seeds are brought back up to the surface, especially if ploughing is done on a rotational basis, once every 3 – 6 years.".</t>
        </r>
      </text>
    </comment>
    <comment ref="L2" authorId="0" shapeId="0" xr:uid="{FB8CD20B-1814-47E7-A406-F3A9F818D1C6}">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planting window 48hrs after, 1e 12th Oct
</t>
        </r>
        <r>
          <rPr>
            <b/>
            <sz val="10"/>
            <color indexed="81"/>
            <rFont val="Calibri"/>
            <family val="2"/>
            <scheme val="minor"/>
          </rPr>
          <t>180 plants/m2</t>
        </r>
        <r>
          <rPr>
            <sz val="10"/>
            <color indexed="81"/>
            <rFont val="Calibri"/>
            <family val="2"/>
            <scheme val="minor"/>
          </rPr>
          <t xml:space="preserve"> (this is the mode of our data; the mean is 167 plants/m2); 
</t>
        </r>
        <r>
          <rPr>
            <b/>
            <sz val="10"/>
            <color indexed="81"/>
            <rFont val="Calibri"/>
            <family val="2"/>
            <scheme val="minor"/>
          </rPr>
          <t>row spacing 12.5 cm; 
depth 3cm</t>
        </r>
        <r>
          <rPr>
            <sz val="10"/>
            <color indexed="81"/>
            <rFont val="Calibri"/>
            <family val="2"/>
            <scheme val="minor"/>
          </rPr>
          <t xml:space="preserve">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 </t>
        </r>
        <r>
          <rPr>
            <sz val="10"/>
            <color indexed="81"/>
            <rFont val="Calibri"/>
            <family val="2"/>
            <scheme val="minor"/>
          </rPr>
          <t>chopped and spread on fields (I previously specified baled and removed but Sarah Cook says normally straw is chopped and spread on fields)</t>
        </r>
      </text>
    </comment>
    <comment ref="T2" authorId="0" shapeId="0" xr:uid="{F0FEDAF2-8F16-4D8E-BD48-9422D775ADF3}">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planting window 48hrs after, 1e 12th Oct
</t>
        </r>
        <r>
          <rPr>
            <b/>
            <sz val="10"/>
            <color indexed="81"/>
            <rFont val="Calibri"/>
            <family val="2"/>
            <scheme val="minor"/>
          </rPr>
          <t>180 plants/m2</t>
        </r>
        <r>
          <rPr>
            <sz val="10"/>
            <color indexed="81"/>
            <rFont val="Calibri"/>
            <family val="2"/>
            <scheme val="minor"/>
          </rPr>
          <t xml:space="preserve"> (this is the mode of our data; the mean is 167 plants/m2); 
</t>
        </r>
        <r>
          <rPr>
            <b/>
            <sz val="10"/>
            <color indexed="81"/>
            <rFont val="Calibri"/>
            <family val="2"/>
            <scheme val="minor"/>
          </rPr>
          <t>row spacing 12.5 cm; 
depth 3cm</t>
        </r>
        <r>
          <rPr>
            <sz val="10"/>
            <color indexed="81"/>
            <rFont val="Calibri"/>
            <family val="2"/>
            <scheme val="minor"/>
          </rPr>
          <t xml:space="preserve">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 </t>
        </r>
        <r>
          <rPr>
            <sz val="10"/>
            <color indexed="81"/>
            <rFont val="Calibri"/>
            <family val="2"/>
            <scheme val="minor"/>
          </rPr>
          <t>chopped and spread on fields (I previously specified baled and removed but Sarah Cook says normally straw is chopped and spread on fields)</t>
        </r>
      </text>
    </comment>
    <comment ref="AB2" authorId="0" shapeId="0" xr:uid="{661F0C49-DD7E-4170-AA01-3EA17D547426}">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planting window 48hrs after, 1e 12th Oct
</t>
        </r>
        <r>
          <rPr>
            <b/>
            <sz val="10"/>
            <color indexed="81"/>
            <rFont val="Calibri"/>
            <family val="2"/>
            <scheme val="minor"/>
          </rPr>
          <t>180 plants/m2</t>
        </r>
        <r>
          <rPr>
            <sz val="10"/>
            <color indexed="81"/>
            <rFont val="Calibri"/>
            <family val="2"/>
            <scheme val="minor"/>
          </rPr>
          <t xml:space="preserve"> (this is the mode of our data; the mean is 167 plants/m2); 
</t>
        </r>
        <r>
          <rPr>
            <b/>
            <sz val="10"/>
            <color indexed="81"/>
            <rFont val="Calibri"/>
            <family val="2"/>
            <scheme val="minor"/>
          </rPr>
          <t>row spacing 12.5 cm; 
depth 3cm</t>
        </r>
        <r>
          <rPr>
            <sz val="10"/>
            <color indexed="81"/>
            <rFont val="Calibri"/>
            <family val="2"/>
            <scheme val="minor"/>
          </rPr>
          <t xml:space="preserve">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 </t>
        </r>
        <r>
          <rPr>
            <sz val="10"/>
            <color indexed="81"/>
            <rFont val="Calibri"/>
            <family val="2"/>
            <scheme val="minor"/>
          </rPr>
          <t>chopped and spread on fields (I previously specified baled and removed but Sarah Cook says normally straw is chopped and spread on fields)</t>
        </r>
      </text>
    </comment>
    <comment ref="AJ2" authorId="0" shapeId="0" xr:uid="{C4F317DF-FBB4-4111-84D0-2C28E98663D9}">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planting window 48hrs after, 1e 12th Oct
</t>
        </r>
        <r>
          <rPr>
            <b/>
            <sz val="10"/>
            <color indexed="81"/>
            <rFont val="Calibri"/>
            <family val="2"/>
            <scheme val="minor"/>
          </rPr>
          <t>180 plants/m2</t>
        </r>
        <r>
          <rPr>
            <sz val="10"/>
            <color indexed="81"/>
            <rFont val="Calibri"/>
            <family val="2"/>
            <scheme val="minor"/>
          </rPr>
          <t xml:space="preserve"> (this is the mode of our data; the mean is 167 plants/m2); 
</t>
        </r>
        <r>
          <rPr>
            <b/>
            <sz val="10"/>
            <color indexed="81"/>
            <rFont val="Calibri"/>
            <family val="2"/>
            <scheme val="minor"/>
          </rPr>
          <t>row spacing 12.5 cm; 
depth 3cm</t>
        </r>
        <r>
          <rPr>
            <sz val="10"/>
            <color indexed="81"/>
            <rFont val="Calibri"/>
            <family val="2"/>
            <scheme val="minor"/>
          </rPr>
          <t xml:space="preserve">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 </t>
        </r>
        <r>
          <rPr>
            <sz val="10"/>
            <color indexed="81"/>
            <rFont val="Calibri"/>
            <family val="2"/>
            <scheme val="minor"/>
          </rPr>
          <t>chopped and spread on fields (I previously specified baled and removed but Sarah Cook says normally straw is chopped and spread on fields)</t>
        </r>
      </text>
    </comment>
    <comment ref="AR2" authorId="0" shapeId="0" xr:uid="{12538E77-7A2F-4388-B6F1-F2E3695846E2}">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planting window 48hrs after, 1e 12th Oct
</t>
        </r>
        <r>
          <rPr>
            <b/>
            <sz val="10"/>
            <color indexed="81"/>
            <rFont val="Calibri"/>
            <family val="2"/>
            <scheme val="minor"/>
          </rPr>
          <t>180 plants/m2</t>
        </r>
        <r>
          <rPr>
            <sz val="10"/>
            <color indexed="81"/>
            <rFont val="Calibri"/>
            <family val="2"/>
            <scheme val="minor"/>
          </rPr>
          <t xml:space="preserve"> (this is the mode of our data; the mean is 167 plants/m2); 
</t>
        </r>
        <r>
          <rPr>
            <b/>
            <sz val="10"/>
            <color indexed="81"/>
            <rFont val="Calibri"/>
            <family val="2"/>
            <scheme val="minor"/>
          </rPr>
          <t>row spacing 12.5 cm; 
depth 3cm</t>
        </r>
        <r>
          <rPr>
            <sz val="10"/>
            <color indexed="81"/>
            <rFont val="Calibri"/>
            <family val="2"/>
            <scheme val="minor"/>
          </rPr>
          <t xml:space="preserve">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 </t>
        </r>
        <r>
          <rPr>
            <sz val="10"/>
            <color indexed="81"/>
            <rFont val="Calibri"/>
            <family val="2"/>
            <scheme val="minor"/>
          </rPr>
          <t>chopped and spread on fields (I previously specified baled and removed but Sarah Cook says normally straw is chopped and spread on fields)</t>
        </r>
      </text>
    </comment>
    <comment ref="G9" authorId="0" shapeId="0" xr:uid="{5D4E924C-C253-4637-A6AB-B3D5B6217CF4}">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H9" authorId="0" shapeId="0" xr:uid="{656C331A-EBBE-413E-9A45-A7FA42CBABA2}">
      <text>
        <r>
          <rPr>
            <b/>
            <sz val="9"/>
            <color indexed="81"/>
            <rFont val="Tahoma"/>
            <family val="2"/>
          </rPr>
          <t>Alexa Varah:</t>
        </r>
        <r>
          <rPr>
            <sz val="9"/>
            <color indexed="81"/>
            <rFont val="Tahoma"/>
            <family val="2"/>
          </rPr>
          <t xml:space="preserve">
mid-March apply 90kg/ha fertiliser (N)</t>
        </r>
      </text>
    </comment>
    <comment ref="O9" authorId="0" shapeId="0" xr:uid="{7DBDDA83-BE92-4BBB-9D1A-89DD498EE883}">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P9" authorId="0" shapeId="0" xr:uid="{95294CB6-84AC-4C78-AB1A-015601812603}">
      <text>
        <r>
          <rPr>
            <b/>
            <sz val="9"/>
            <color indexed="81"/>
            <rFont val="Tahoma"/>
            <family val="2"/>
          </rPr>
          <t>Alexa Varah:</t>
        </r>
        <r>
          <rPr>
            <sz val="9"/>
            <color indexed="81"/>
            <rFont val="Tahoma"/>
            <family val="2"/>
          </rPr>
          <t xml:space="preserve">
mid-March apply 90kg/ha fertiliser (N)</t>
        </r>
      </text>
    </comment>
    <comment ref="W9" authorId="0" shapeId="0" xr:uid="{E725BCB2-D100-4441-91ED-FA5F0B838ABF}">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X9" authorId="0" shapeId="0" xr:uid="{B4DAC67B-169F-4E2A-A3CC-D7C0BCBE5B73}">
      <text>
        <r>
          <rPr>
            <b/>
            <sz val="9"/>
            <color indexed="81"/>
            <rFont val="Tahoma"/>
            <family val="2"/>
          </rPr>
          <t>Alexa Varah:</t>
        </r>
        <r>
          <rPr>
            <sz val="9"/>
            <color indexed="81"/>
            <rFont val="Tahoma"/>
            <family val="2"/>
          </rPr>
          <t xml:space="preserve">
mid-March apply 90kg/ha fertiliser (N)</t>
        </r>
      </text>
    </comment>
    <comment ref="AE9" authorId="0" shapeId="0" xr:uid="{B3CD475F-46BD-4946-AD4E-5BE4CAFBF164}">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AF9" authorId="0" shapeId="0" xr:uid="{DC8F48DF-C25F-4B03-892B-0712AB4DED9D}">
      <text>
        <r>
          <rPr>
            <b/>
            <sz val="9"/>
            <color indexed="81"/>
            <rFont val="Tahoma"/>
            <family val="2"/>
          </rPr>
          <t>Alexa Varah:</t>
        </r>
        <r>
          <rPr>
            <sz val="9"/>
            <color indexed="81"/>
            <rFont val="Tahoma"/>
            <family val="2"/>
          </rPr>
          <t xml:space="preserve">
mid-March apply 90kg/ha fertiliser (N)</t>
        </r>
      </text>
    </comment>
    <comment ref="AM9" authorId="0" shapeId="0" xr:uid="{6C5CD9E3-4ADC-4F17-8240-80FB4E4B4A49}">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AN9" authorId="0" shapeId="0" xr:uid="{23D555E6-DEB5-47A7-91DA-A2A2560D4C55}">
      <text>
        <r>
          <rPr>
            <b/>
            <sz val="9"/>
            <color indexed="81"/>
            <rFont val="Tahoma"/>
            <family val="2"/>
          </rPr>
          <t>Alexa Varah:</t>
        </r>
        <r>
          <rPr>
            <sz val="9"/>
            <color indexed="81"/>
            <rFont val="Tahoma"/>
            <family val="2"/>
          </rPr>
          <t xml:space="preserve">
mid-March apply 90kg/ha fertiliser (N)</t>
        </r>
      </text>
    </comment>
    <comment ref="AU9" authorId="0" shapeId="0" xr:uid="{05CAA9FD-00C1-46D1-B0E2-23CEFDFFEE17}">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AV9" authorId="0" shapeId="0" xr:uid="{5BBA2589-0618-41F8-8445-C025AA8F7E95}">
      <text>
        <r>
          <rPr>
            <b/>
            <sz val="9"/>
            <color indexed="81"/>
            <rFont val="Tahoma"/>
            <family val="2"/>
          </rPr>
          <t>Alexa Varah:</t>
        </r>
        <r>
          <rPr>
            <sz val="9"/>
            <color indexed="81"/>
            <rFont val="Tahoma"/>
            <family val="2"/>
          </rPr>
          <t xml:space="preserve">
mid-March apply 90kg/ha fertiliser (N)</t>
        </r>
      </text>
    </comment>
    <comment ref="H10" authorId="0" shapeId="0" xr:uid="{B44EDE8C-4E27-4824-AD6A-D3D52A1FC030}">
      <text>
        <r>
          <rPr>
            <b/>
            <sz val="9"/>
            <color indexed="81"/>
            <rFont val="Tahoma"/>
            <family val="2"/>
          </rPr>
          <t>Alexa Varah:</t>
        </r>
        <r>
          <rPr>
            <sz val="9"/>
            <color indexed="81"/>
            <rFont val="Tahoma"/>
            <family val="2"/>
          </rPr>
          <t xml:space="preserve">
early April apply 90kg/ha fertiliser (N)</t>
        </r>
      </text>
    </comment>
    <comment ref="P10" authorId="0" shapeId="0" xr:uid="{1A9F95C6-2481-4C6F-99EA-7E25D44CBCEC}">
      <text>
        <r>
          <rPr>
            <b/>
            <sz val="9"/>
            <color indexed="81"/>
            <rFont val="Tahoma"/>
            <family val="2"/>
          </rPr>
          <t>Alexa Varah:</t>
        </r>
        <r>
          <rPr>
            <sz val="9"/>
            <color indexed="81"/>
            <rFont val="Tahoma"/>
            <family val="2"/>
          </rPr>
          <t xml:space="preserve">
early April apply 90kg/ha fertiliser (N)</t>
        </r>
      </text>
    </comment>
    <comment ref="X10" authorId="0" shapeId="0" xr:uid="{6FED9E61-F68F-4C9B-A01B-33E67509A4CC}">
      <text>
        <r>
          <rPr>
            <b/>
            <sz val="9"/>
            <color indexed="81"/>
            <rFont val="Tahoma"/>
            <family val="2"/>
          </rPr>
          <t>Alexa Varah:</t>
        </r>
        <r>
          <rPr>
            <sz val="9"/>
            <color indexed="81"/>
            <rFont val="Tahoma"/>
            <family val="2"/>
          </rPr>
          <t xml:space="preserve">
early April apply 90kg/ha fertiliser (N)</t>
        </r>
      </text>
    </comment>
    <comment ref="AF10" authorId="0" shapeId="0" xr:uid="{A7D56576-A8E6-4BC0-BA6A-C650749B67E5}">
      <text>
        <r>
          <rPr>
            <b/>
            <sz val="9"/>
            <color indexed="81"/>
            <rFont val="Tahoma"/>
            <family val="2"/>
          </rPr>
          <t>Alexa Varah:</t>
        </r>
        <r>
          <rPr>
            <sz val="9"/>
            <color indexed="81"/>
            <rFont val="Tahoma"/>
            <family val="2"/>
          </rPr>
          <t xml:space="preserve">
early April apply 90kg/ha fertiliser (N)</t>
        </r>
      </text>
    </comment>
    <comment ref="AN10" authorId="0" shapeId="0" xr:uid="{9DA98C70-EE1A-4A0D-87C8-ADD591128377}">
      <text>
        <r>
          <rPr>
            <b/>
            <sz val="9"/>
            <color indexed="81"/>
            <rFont val="Tahoma"/>
            <family val="2"/>
          </rPr>
          <t>Alexa Varah:</t>
        </r>
        <r>
          <rPr>
            <sz val="9"/>
            <color indexed="81"/>
            <rFont val="Tahoma"/>
            <family val="2"/>
          </rPr>
          <t xml:space="preserve">
early April apply 90kg/ha fertiliser (N)</t>
        </r>
      </text>
    </comment>
    <comment ref="AV10" authorId="0" shapeId="0" xr:uid="{4C35E72F-BFA8-4AB6-8EDE-E3C561FD4ABD}">
      <text>
        <r>
          <rPr>
            <b/>
            <sz val="9"/>
            <color indexed="81"/>
            <rFont val="Tahoma"/>
            <family val="2"/>
          </rPr>
          <t>Alexa Varah:</t>
        </r>
        <r>
          <rPr>
            <sz val="9"/>
            <color indexed="81"/>
            <rFont val="Tahoma"/>
            <family val="2"/>
          </rPr>
          <t xml:space="preserve">
early April apply 90kg/ha fertiliser (N)</t>
        </r>
      </text>
    </comment>
    <comment ref="H11" authorId="0" shapeId="0" xr:uid="{05CAEEDA-6A54-4490-82BD-7565E15A516F}">
      <text>
        <r>
          <rPr>
            <b/>
            <sz val="9"/>
            <color indexed="81"/>
            <rFont val="Tahoma"/>
            <family val="2"/>
          </rPr>
          <t>Alexa Varah:</t>
        </r>
        <r>
          <rPr>
            <sz val="9"/>
            <color indexed="81"/>
            <rFont val="Tahoma"/>
            <family val="2"/>
          </rPr>
          <t xml:space="preserve">
mid April apply 40 kg/ha fertiliser (N)</t>
        </r>
      </text>
    </comment>
    <comment ref="P11" authorId="0" shapeId="0" xr:uid="{7297BA65-05B4-4E8A-883A-E2EF1371AF22}">
      <text>
        <r>
          <rPr>
            <b/>
            <sz val="9"/>
            <color indexed="81"/>
            <rFont val="Tahoma"/>
            <family val="2"/>
          </rPr>
          <t>Alexa Varah:</t>
        </r>
        <r>
          <rPr>
            <sz val="9"/>
            <color indexed="81"/>
            <rFont val="Tahoma"/>
            <family val="2"/>
          </rPr>
          <t xml:space="preserve">
mid April apply 40 kg/ha fertiliser (N)</t>
        </r>
      </text>
    </comment>
    <comment ref="X11" authorId="0" shapeId="0" xr:uid="{08827BFA-7EE4-430A-83AD-D3F2206B3CA0}">
      <text>
        <r>
          <rPr>
            <b/>
            <sz val="9"/>
            <color indexed="81"/>
            <rFont val="Tahoma"/>
            <family val="2"/>
          </rPr>
          <t>Alexa Varah:</t>
        </r>
        <r>
          <rPr>
            <sz val="9"/>
            <color indexed="81"/>
            <rFont val="Tahoma"/>
            <family val="2"/>
          </rPr>
          <t xml:space="preserve">
mid April apply 40 kg/ha fertiliser (N)</t>
        </r>
      </text>
    </comment>
    <comment ref="AF11" authorId="0" shapeId="0" xr:uid="{66E2E6E2-9660-4FD1-B1E8-9E703D39FFE2}">
      <text>
        <r>
          <rPr>
            <b/>
            <sz val="9"/>
            <color indexed="81"/>
            <rFont val="Tahoma"/>
            <family val="2"/>
          </rPr>
          <t>Alexa Varah:</t>
        </r>
        <r>
          <rPr>
            <sz val="9"/>
            <color indexed="81"/>
            <rFont val="Tahoma"/>
            <family val="2"/>
          </rPr>
          <t xml:space="preserve">
mid April apply 40 kg/ha fertiliser (N)</t>
        </r>
      </text>
    </comment>
    <comment ref="AN11" authorId="0" shapeId="0" xr:uid="{EE4FCBEC-8845-4E0E-ABBE-3F9BA061E833}">
      <text>
        <r>
          <rPr>
            <b/>
            <sz val="9"/>
            <color indexed="81"/>
            <rFont val="Tahoma"/>
            <family val="2"/>
          </rPr>
          <t>Alexa Varah:</t>
        </r>
        <r>
          <rPr>
            <sz val="9"/>
            <color indexed="81"/>
            <rFont val="Tahoma"/>
            <family val="2"/>
          </rPr>
          <t xml:space="preserve">
mid April apply 40 kg/ha fertiliser (N)</t>
        </r>
      </text>
    </comment>
    <comment ref="AV11" authorId="0" shapeId="0" xr:uid="{867ED97A-4AFF-4A76-B57E-DA82AADE603C}">
      <text>
        <r>
          <rPr>
            <b/>
            <sz val="9"/>
            <color indexed="81"/>
            <rFont val="Tahoma"/>
            <family val="2"/>
          </rPr>
          <t>Alexa Varah:</t>
        </r>
        <r>
          <rPr>
            <sz val="9"/>
            <color indexed="81"/>
            <rFont val="Tahoma"/>
            <family val="2"/>
          </rPr>
          <t xml:space="preserve">
mid April apply 40 kg/ha fertiliser (N)</t>
        </r>
      </text>
    </comment>
    <comment ref="C20" authorId="0" shapeId="0" xr:uid="{43FCD1FA-2ACA-46D3-9FB3-46E4EDC15C62}">
      <text>
        <r>
          <rPr>
            <sz val="9"/>
            <color indexed="81"/>
            <rFont val="Tahoma"/>
            <family val="2"/>
          </rPr>
          <t>Disc and roll stale seedbed immediately after harvest
(DSSAT, double disc; CFT, disc harrow; DSSAT, Roller packer; CFT, roller packer).
This breaks the stubble up and stops moisture being lost from the soil through the stubble.
This will not only encourage BG germination but also OSR germination, thus controlling volunteer OSR too.</t>
        </r>
      </text>
    </comment>
    <comment ref="I20" authorId="0" shapeId="0" xr:uid="{AD975418-0628-4E2E-B253-66F0DDD445F1}">
      <text>
        <r>
          <rPr>
            <sz val="9"/>
            <color indexed="81"/>
            <rFont val="Tahoma"/>
            <family val="2"/>
          </rPr>
          <t>in DSSAT set to harvest at maturity</t>
        </r>
      </text>
    </comment>
    <comment ref="L20" authorId="0" shapeId="0" xr:uid="{9EF90726-8B65-4EAF-9579-D6D582F9E68A}">
      <text>
        <r>
          <rPr>
            <sz val="9"/>
            <color indexed="81"/>
            <rFont val="Tahoma"/>
            <family val="2"/>
          </rPr>
          <t>Disc and roll stale seedbed immediately after harvest
(DSSAT, double disc; CFT, disc harrow; DSSAT, Roller packer; CFT, roller packer)
This breaks the stubble up and stops moisture being lost from the soil through the stubble.
This will not only encourage BG germination but also OSR germination, thus controlling volunteer OSR too.</t>
        </r>
      </text>
    </comment>
    <comment ref="Q20" authorId="0" shapeId="0" xr:uid="{A0AD5BEB-3E97-4B89-9DB0-D519D618A4CE}">
      <text>
        <r>
          <rPr>
            <sz val="9"/>
            <color indexed="81"/>
            <rFont val="Tahoma"/>
            <family val="2"/>
          </rPr>
          <t>in DSSAT set to harvest at maturity</t>
        </r>
      </text>
    </comment>
    <comment ref="T20" authorId="0" shapeId="0" xr:uid="{68F5548B-B429-4C01-B0D1-8683723F8CDA}">
      <text>
        <r>
          <rPr>
            <sz val="9"/>
            <color indexed="81"/>
            <rFont val="Tahoma"/>
            <family val="2"/>
          </rPr>
          <t>Disc and roll stale seedbed immediately after harvest
(DSSAT, double disc; CFT, disc harrow; DSSAT, Roller packer; CFT, roller packer)
This breaks the stubble up and stops moisture being lost from the soil through the stubble.
This will not only encourage BG germination but also OSR germination, thus controlling volunteer OSR too.</t>
        </r>
      </text>
    </comment>
    <comment ref="Y20" authorId="0" shapeId="0" xr:uid="{8ABB34F1-2E8D-4D7E-A4A6-C5675E151ADC}">
      <text>
        <r>
          <rPr>
            <sz val="9"/>
            <color indexed="81"/>
            <rFont val="Tahoma"/>
            <family val="2"/>
          </rPr>
          <t>in DSSAT set to harvest at maturity</t>
        </r>
      </text>
    </comment>
    <comment ref="AB20" authorId="0" shapeId="0" xr:uid="{61CF4655-FB34-4D91-9304-502F52E46BD5}">
      <text>
        <r>
          <rPr>
            <sz val="9"/>
            <color indexed="81"/>
            <rFont val="Tahoma"/>
            <family val="2"/>
          </rPr>
          <t>Disc and roll stale seedbed immediately after harvest
(DSSAT, double disc; CFT, disc harrow; DSSAT, Roller packer; CFT, roller packer)
This breaks the stubble up and stops moisture being lost from the soil through the stubble.
This will not only encourage BG germination but also OSR germination, thus controlling volunteer OSR too.</t>
        </r>
      </text>
    </comment>
    <comment ref="AG20" authorId="0" shapeId="0" xr:uid="{BE64262A-E36F-4956-AA86-C3FC6D71FE91}">
      <text>
        <r>
          <rPr>
            <sz val="9"/>
            <color indexed="81"/>
            <rFont val="Tahoma"/>
            <family val="2"/>
          </rPr>
          <t>in DSSAT set to harvest at maturity</t>
        </r>
      </text>
    </comment>
    <comment ref="AJ20" authorId="0" shapeId="0" xr:uid="{431FE36E-4DE1-4D1D-BA79-8AFEE7849BFE}">
      <text>
        <r>
          <rPr>
            <sz val="9"/>
            <color indexed="81"/>
            <rFont val="Tahoma"/>
            <family val="2"/>
          </rPr>
          <t>Disc and roll stale seedbed immediately after harvest
(DSSAT, double disc; CFT, disc harrow; DSSAT, Roller packer; CFT, roller packer)
This breaks the stubble up and stops moisture being lost from the soil through the stubble.
This will not only encourage BG germination but also OSR germination, thus controlling volunteer OSR too.</t>
        </r>
      </text>
    </comment>
    <comment ref="AO20" authorId="0" shapeId="0" xr:uid="{A9193F65-B35D-4C90-B04A-A43554928AEE}">
      <text>
        <r>
          <rPr>
            <sz val="9"/>
            <color indexed="81"/>
            <rFont val="Tahoma"/>
            <family val="2"/>
          </rPr>
          <t>in DSSAT set to harvest at maturity</t>
        </r>
      </text>
    </comment>
    <comment ref="AR20" authorId="0" shapeId="0" xr:uid="{257FF8E8-723B-4CAE-AABB-07E0BC5DBB33}">
      <text>
        <r>
          <rPr>
            <sz val="9"/>
            <color indexed="81"/>
            <rFont val="Tahoma"/>
            <family val="2"/>
          </rPr>
          <t>Disc and roll stale seedbed immediately after harvest
(DSSAT, double disc; CFT, disc harrow; DSSAT, Roller packer; CFT, roller packer)
This breaks the stubble up and stops moisture being lost from the soil through the stubble.
This will not only encourage BG germination but also OSR germination, thus controlling volunteer OSR too.</t>
        </r>
      </text>
    </comment>
    <comment ref="AW20" authorId="0" shapeId="0" xr:uid="{03446407-068E-4C30-8DCC-EBF97D6B3538}">
      <text>
        <r>
          <rPr>
            <sz val="9"/>
            <color indexed="81"/>
            <rFont val="Tahoma"/>
            <family val="2"/>
          </rPr>
          <t>in DSSAT set to harvest at maturity</t>
        </r>
      </text>
    </comment>
    <comment ref="C22" authorId="0" shapeId="0" xr:uid="{8FB109A5-3B62-4BB1-9B5B-5416FF64745C}">
      <text>
        <r>
          <rPr>
            <sz val="9"/>
            <color indexed="81"/>
            <rFont val="Tahoma"/>
            <family val="2"/>
          </rPr>
          <t>17th Sep: disc and roll stale seedbed again soon after killing BG with glyphosate. 
Do it two days after gly spray.
(DSSAT, double disc; CFT, disc harrow; DSSAT, Roller packer; CFT, roller packer).</t>
        </r>
      </text>
    </comment>
    <comment ref="G22" authorId="0" shapeId="0" xr:uid="{A54FB728-2C0E-46E1-8A47-C776447A719F}">
      <text>
        <r>
          <rPr>
            <sz val="9"/>
            <color indexed="81"/>
            <rFont val="Tahoma"/>
            <family val="2"/>
          </rPr>
          <t xml:space="preserve">15th Sep: glyphosate on stale seedbed (this is done 4-6 weeks after the disc operation. If it's wet, the BG will grow faster. A big proportion of seeds won't germinate until early Oct).
Glyphosate 360 g a.i./l
</t>
        </r>
        <r>
          <rPr>
            <b/>
            <sz val="9"/>
            <color indexed="81"/>
            <rFont val="Tahoma"/>
            <family val="2"/>
          </rPr>
          <t>Rate = 2 l/ha</t>
        </r>
      </text>
    </comment>
    <comment ref="L22" authorId="0" shapeId="0" xr:uid="{7D29A6D2-20C4-4B6E-B20D-F21DDA062DCC}">
      <text>
        <r>
          <rPr>
            <sz val="9"/>
            <color indexed="81"/>
            <rFont val="Tahoma"/>
            <family val="2"/>
          </rPr>
          <t>17th Sep: disc and roll stale seedbed again soon after killing BG with glyphosate. 
Do it two days after gly spray.
(DSSAT, double disc; CFT, disc harrow; DSSAT, Roller packer; CFT, roller packer).</t>
        </r>
      </text>
    </comment>
    <comment ref="O22" authorId="0" shapeId="0" xr:uid="{14F75AA5-AD35-45DE-8DA2-C8972D6FC2CC}">
      <text>
        <r>
          <rPr>
            <sz val="9"/>
            <color indexed="81"/>
            <rFont val="Tahoma"/>
            <family val="2"/>
          </rPr>
          <t xml:space="preserve">15th Sep: glyphosate on stale seedbed (this is done 4-6 weeks after the disc operation. If it's wet, the BG will grow faster. A high proportion of seeds won't germinate until early Oct).
Glyphosate 360 g a.i./l
</t>
        </r>
        <r>
          <rPr>
            <b/>
            <sz val="9"/>
            <color indexed="81"/>
            <rFont val="Tahoma"/>
            <family val="2"/>
          </rPr>
          <t>Rate = 2 l/ha</t>
        </r>
      </text>
    </comment>
    <comment ref="T22" authorId="0" shapeId="0" xr:uid="{FEF3ECF4-7911-410C-9EFA-9F2D962B3689}">
      <text>
        <r>
          <rPr>
            <sz val="9"/>
            <color indexed="81"/>
            <rFont val="Tahoma"/>
            <family val="2"/>
          </rPr>
          <t>17th Sep: disc and roll stale seedbed again soon after killing BG with glyphosate. 
Do it two days after gly spray.
(DSSAT, double disc; CFT, disc harrow; DSSAT, Roller packer; CFT, roller packer).</t>
        </r>
      </text>
    </comment>
    <comment ref="W22" authorId="0" shapeId="0" xr:uid="{48E8B05E-496D-423C-863A-ED6619603243}">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Rate = 2 l/ha</t>
        </r>
      </text>
    </comment>
    <comment ref="AB22" authorId="0" shapeId="0" xr:uid="{0F0C8135-E2EF-4E80-9165-3C683076F21F}">
      <text>
        <r>
          <rPr>
            <sz val="9"/>
            <color indexed="81"/>
            <rFont val="Tahoma"/>
            <family val="2"/>
          </rPr>
          <t>17th Sep: disc and roll stale seedbed again soon after killing BG with glyphosate. 
Do it two days after gly spray.
(DSSAT, double disc; CFT, disc harrow; DSSAT, Roller packer; CFT, roller packer).</t>
        </r>
      </text>
    </comment>
    <comment ref="AE22" authorId="0" shapeId="0" xr:uid="{495F938D-4BF5-41E4-B29A-B5FC7B8A8457}">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Rate = 2 l/ha</t>
        </r>
      </text>
    </comment>
    <comment ref="AJ22" authorId="0" shapeId="0" xr:uid="{F3A59193-2D68-46E7-A9C6-2A63C8C730C5}">
      <text>
        <r>
          <rPr>
            <sz val="9"/>
            <color indexed="81"/>
            <rFont val="Tahoma"/>
            <family val="2"/>
          </rPr>
          <t>17th Sep: disc and roll stale seedbed again soon after killing BG with glyphosate. 
Do it two days after gly spray.
(DSSAT, double disc; CFT, disc harrow; DSSAT, Roller packer; CFT, roller packer).</t>
        </r>
      </text>
    </comment>
    <comment ref="AM22" authorId="0" shapeId="0" xr:uid="{B442E100-6367-43C5-80F4-1672122B430E}">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Rate = 2 l/ha</t>
        </r>
      </text>
    </comment>
    <comment ref="AR22" authorId="0" shapeId="0" xr:uid="{9FA3D3EF-5F76-4D9E-8BB3-3179E2B346E0}">
      <text>
        <r>
          <rPr>
            <sz val="9"/>
            <color indexed="81"/>
            <rFont val="Tahoma"/>
            <family val="2"/>
          </rPr>
          <t>17th Sep: disc and roll stale seedbed again soon after killing BG with glyphosate. 
Do it two days after gly spray.
(DSSAT, double disc; CFT, disc harrow; DSSAT, Roller packer; CFT, roller packer).</t>
        </r>
      </text>
    </comment>
    <comment ref="AU22" authorId="0" shapeId="0" xr:uid="{33A4FE0D-4A53-47D0-B8AF-B34C1D8CA6BB}">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Rate = 2 l/ha</t>
        </r>
      </text>
    </comment>
    <comment ref="D24" authorId="0" shapeId="0" xr:uid="{C385D035-D9D9-4764-B95D-795235BB7A56}">
      <text>
        <r>
          <rPr>
            <sz val="9"/>
            <color indexed="81"/>
            <rFont val="Tahoma"/>
            <family val="2"/>
          </rPr>
          <t xml:space="preserve">17th Oct: mouldboard plough after second stale seedbed + cultivate before drilling.
</t>
        </r>
        <r>
          <rPr>
            <b/>
            <sz val="9"/>
            <color indexed="81"/>
            <rFont val="Tahoma"/>
            <family val="2"/>
          </rPr>
          <t xml:space="preserve">CFT = moldboard_plough, </t>
        </r>
        <r>
          <rPr>
            <sz val="9"/>
            <color indexed="81"/>
            <rFont val="Tahoma"/>
            <family val="2"/>
          </rPr>
          <t xml:space="preserve">then followed by a separate pass with a  </t>
        </r>
        <r>
          <rPr>
            <b/>
            <sz val="9"/>
            <color indexed="81"/>
            <rFont val="Tahoma"/>
            <family val="2"/>
          </rPr>
          <t xml:space="preserve">roller_harrow
N.B. </t>
        </r>
        <r>
          <rPr>
            <sz val="9"/>
            <color indexed="81"/>
            <rFont val="Tahoma"/>
            <family val="2"/>
          </rPr>
          <t xml:space="preserve">Sarah Cook said there's little ploughing on heavy land. </t>
        </r>
        <r>
          <rPr>
            <b/>
            <sz val="9"/>
            <color indexed="81"/>
            <rFont val="Tahoma"/>
            <family val="2"/>
          </rPr>
          <t>In heavy soil, omit this plough and do no tillage - direct drill.</t>
        </r>
      </text>
    </comment>
    <comment ref="G24" authorId="0" shapeId="0" xr:uid="{1E66AF07-6C2A-4A7E-B0F7-6EFE1C6332BB}">
      <text>
        <r>
          <rPr>
            <sz val="9"/>
            <color indexed="81"/>
            <rFont val="Tahoma"/>
            <family val="2"/>
          </rPr>
          <t xml:space="preserve">15th Oct: glyphosate on stale seedbed.
Glyphosate 360 g a.i./l
</t>
        </r>
        <r>
          <rPr>
            <b/>
            <sz val="9"/>
            <color indexed="81"/>
            <rFont val="Tahoma"/>
            <family val="2"/>
          </rPr>
          <t>Rate = 2 l/ha</t>
        </r>
      </text>
    </comment>
    <comment ref="O24" authorId="0" shapeId="0" xr:uid="{F25E8626-2ADE-492A-B37A-D5573228D96F}">
      <text>
        <r>
          <rPr>
            <sz val="9"/>
            <color indexed="81"/>
            <rFont val="Tahoma"/>
            <family val="2"/>
          </rPr>
          <t xml:space="preserve">15th Oct: glyphosate on stale seedbed.
Glyphosate 360 g a.i./l
</t>
        </r>
        <r>
          <rPr>
            <b/>
            <sz val="9"/>
            <color indexed="81"/>
            <rFont val="Tahoma"/>
            <family val="2"/>
          </rPr>
          <t>Rate = 2 l/ha</t>
        </r>
      </text>
    </comment>
    <comment ref="W24" authorId="0" shapeId="0" xr:uid="{18062F15-FCFB-4AFD-90AD-1E8D32DE6396}">
      <text>
        <r>
          <rPr>
            <sz val="9"/>
            <color indexed="81"/>
            <rFont val="Tahoma"/>
            <family val="2"/>
          </rPr>
          <t xml:space="preserve">15th Oct: glyphosate on stale seedbed.
Glyphosate 360 g a.i./l
</t>
        </r>
        <r>
          <rPr>
            <b/>
            <sz val="9"/>
            <color indexed="81"/>
            <rFont val="Tahoma"/>
            <family val="2"/>
          </rPr>
          <t>Rate = 2 l/ha</t>
        </r>
      </text>
    </comment>
    <comment ref="AE24" authorId="0" shapeId="0" xr:uid="{F5F16EB2-55C1-4521-8395-979DA8BED6F5}">
      <text>
        <r>
          <rPr>
            <sz val="9"/>
            <color indexed="81"/>
            <rFont val="Tahoma"/>
            <family val="2"/>
          </rPr>
          <t xml:space="preserve">15th Oct: glyphosate on stale seedbed.
Glyphosate 360 g a.i./l
</t>
        </r>
        <r>
          <rPr>
            <b/>
            <sz val="9"/>
            <color indexed="81"/>
            <rFont val="Tahoma"/>
            <family val="2"/>
          </rPr>
          <t>Rate = 2 l/ha</t>
        </r>
      </text>
    </comment>
    <comment ref="AM24" authorId="0" shapeId="0" xr:uid="{F69A66C6-422F-483B-86D5-44288FA3D7E8}">
      <text>
        <r>
          <rPr>
            <sz val="9"/>
            <color indexed="81"/>
            <rFont val="Tahoma"/>
            <family val="2"/>
          </rPr>
          <t xml:space="preserve">15th Oct: glyphosate on stale seedbed.
Glyphosate 360 g a.i./l
</t>
        </r>
        <r>
          <rPr>
            <b/>
            <sz val="9"/>
            <color indexed="81"/>
            <rFont val="Tahoma"/>
            <family val="2"/>
          </rPr>
          <t>Rate = 2 l/ha</t>
        </r>
      </text>
    </comment>
    <comment ref="AU24" authorId="0" shapeId="0" xr:uid="{3BD56102-2D49-4651-840B-27B86FEA28F9}">
      <text>
        <r>
          <rPr>
            <sz val="9"/>
            <color indexed="81"/>
            <rFont val="Tahoma"/>
            <family val="2"/>
          </rPr>
          <t xml:space="preserve">15th Oct: glyphosate on stale seedbed.
Glyphosate 360 g a.i./l
</t>
        </r>
        <r>
          <rPr>
            <b/>
            <sz val="9"/>
            <color indexed="81"/>
            <rFont val="Tahoma"/>
            <family val="2"/>
          </rPr>
          <t>Rate = 2 l/ha</t>
        </r>
      </text>
    </comment>
    <comment ref="E25" authorId="0" shapeId="0" xr:uid="{7A1818CB-3328-47BB-AD49-83E36FB0B155}">
      <text>
        <r>
          <rPr>
            <sz val="9"/>
            <color indexed="81"/>
            <rFont val="Tahoma"/>
            <family val="2"/>
          </rPr>
          <t xml:space="preserve">Drill mid- to late- October.
Drilling window 20th Oct - 16th Nov.
Late drill to allow stale seedbeds. 
</t>
        </r>
        <r>
          <rPr>
            <b/>
            <sz val="9"/>
            <color indexed="81"/>
            <rFont val="Tahoma"/>
            <family val="2"/>
          </rPr>
          <t>CFT = grain drill</t>
        </r>
        <r>
          <rPr>
            <sz val="9"/>
            <color indexed="81"/>
            <rFont val="Tahoma"/>
            <family val="2"/>
          </rPr>
          <t xml:space="preserve">
Roll after drilling.</t>
        </r>
      </text>
    </comment>
    <comment ref="F25" authorId="0" shapeId="0" xr:uid="{DD33562E-B865-4BB1-8E3A-9ABC39C22D48}">
      <text>
        <r>
          <rPr>
            <sz val="9"/>
            <color indexed="81"/>
            <rFont val="Tahoma"/>
            <family val="2"/>
          </rPr>
          <t xml:space="preserve">Roll after drilling.
</t>
        </r>
        <r>
          <rPr>
            <b/>
            <sz val="9"/>
            <color indexed="81"/>
            <rFont val="Tahoma"/>
            <family val="2"/>
          </rPr>
          <t>CFT = roller packer</t>
        </r>
      </text>
    </comment>
    <comment ref="G25" authorId="0" shapeId="0" xr:uid="{4880E9EF-16FB-4F2D-8EAC-230AC6ADC4BE}">
      <text>
        <r>
          <rPr>
            <sz val="9"/>
            <color indexed="81"/>
            <rFont val="Tahoma"/>
            <family val="2"/>
          </rPr>
          <t>Oct:
1. Pre-em within 48hrs of drilling: Avadex XL (15% w/w tri-allate) 15kg/ha
2. Pre-em within 48hrs of drilling, tank mix: 
    Crystal (60 g/l flufenacet, 300 g/l pendimethalin)</t>
        </r>
        <r>
          <rPr>
            <b/>
            <sz val="9"/>
            <color indexed="81"/>
            <rFont val="Tahoma"/>
            <family val="2"/>
          </rPr>
          <t xml:space="preserve"> 4 l/ha</t>
        </r>
        <r>
          <rPr>
            <sz val="9"/>
            <color indexed="81"/>
            <rFont val="Tahoma"/>
            <family val="2"/>
          </rPr>
          <t xml:space="preserve"> + 
    Liberator (400 g/l flufenacet, 100 g/l diflufenican) </t>
        </r>
        <r>
          <rPr>
            <b/>
            <sz val="9"/>
            <color indexed="81"/>
            <rFont val="Tahoma"/>
            <family val="2"/>
          </rPr>
          <t>0.6 l/ha</t>
        </r>
      </text>
    </comment>
    <comment ref="M25" authorId="0" shapeId="0" xr:uid="{4C56F2A0-5727-4731-8FDF-5062E4484657}">
      <text>
        <r>
          <rPr>
            <sz val="9"/>
            <color indexed="81"/>
            <rFont val="Tahoma"/>
            <family val="2"/>
          </rPr>
          <t xml:space="preserve">Min till / direct drill.
Drilling window 20th Oct - 16th Nov.
Late drill to allow stale seedbeds. 
</t>
        </r>
        <r>
          <rPr>
            <b/>
            <sz val="9"/>
            <color indexed="81"/>
            <rFont val="Tahoma"/>
            <family val="2"/>
          </rPr>
          <t>CFT = grain drill</t>
        </r>
        <r>
          <rPr>
            <sz val="9"/>
            <color indexed="81"/>
            <rFont val="Tahoma"/>
            <family val="2"/>
          </rPr>
          <t xml:space="preserve">
Roll after drilling.</t>
        </r>
      </text>
    </comment>
    <comment ref="N25" authorId="0" shapeId="0" xr:uid="{FE8C558F-3253-4211-B515-79088985F87E}">
      <text>
        <r>
          <rPr>
            <sz val="9"/>
            <color indexed="81"/>
            <rFont val="Tahoma"/>
            <family val="2"/>
          </rPr>
          <t xml:space="preserve">Roll after drilling.
</t>
        </r>
        <r>
          <rPr>
            <b/>
            <sz val="9"/>
            <color indexed="81"/>
            <rFont val="Tahoma"/>
            <family val="2"/>
          </rPr>
          <t>CFT = roller packer</t>
        </r>
      </text>
    </comment>
    <comment ref="O25" authorId="0" shapeId="0" xr:uid="{05367F50-ABEA-468B-A424-6BF06FCF95FB}">
      <text>
        <r>
          <rPr>
            <sz val="9"/>
            <color indexed="81"/>
            <rFont val="Tahoma"/>
            <family val="2"/>
          </rPr>
          <t>Oct:
1. Pre-em within 48hrs of drilling: Avadex XL (15% w/w tri-allate) 15kg/ha
2. Pre-em within 48hrs of drilling, tank mix: 
    Crystal (60 g/l flufenacet, 300 g/l pendimethalin)</t>
        </r>
        <r>
          <rPr>
            <b/>
            <sz val="9"/>
            <color indexed="81"/>
            <rFont val="Tahoma"/>
            <family val="2"/>
          </rPr>
          <t xml:space="preserve"> 4 l/ha</t>
        </r>
        <r>
          <rPr>
            <sz val="9"/>
            <color indexed="81"/>
            <rFont val="Tahoma"/>
            <family val="2"/>
          </rPr>
          <t xml:space="preserve"> + 
    Liberator (400 g/l flufenacet, 100 g/l diflufenican) </t>
        </r>
        <r>
          <rPr>
            <b/>
            <sz val="9"/>
            <color indexed="81"/>
            <rFont val="Tahoma"/>
            <family val="2"/>
          </rPr>
          <t>0.6 l/ha</t>
        </r>
        <r>
          <rPr>
            <sz val="9"/>
            <color indexed="81"/>
            <rFont val="Tahoma"/>
            <family val="2"/>
          </rPr>
          <t xml:space="preserve">
</t>
        </r>
      </text>
    </comment>
    <comment ref="U25" authorId="0" shapeId="0" xr:uid="{B3F17A55-BB4B-4782-9747-783CD0024298}">
      <text>
        <r>
          <rPr>
            <sz val="9"/>
            <color indexed="81"/>
            <rFont val="Tahoma"/>
            <family val="2"/>
          </rPr>
          <t xml:space="preserve">Min till / direct drill.
Drilling window 20th Oct - 16th Nov.
Late drill to allow stale seedbeds. 
</t>
        </r>
        <r>
          <rPr>
            <b/>
            <sz val="9"/>
            <color indexed="81"/>
            <rFont val="Tahoma"/>
            <family val="2"/>
          </rPr>
          <t>CFT = grain drill</t>
        </r>
        <r>
          <rPr>
            <sz val="9"/>
            <color indexed="81"/>
            <rFont val="Tahoma"/>
            <family val="2"/>
          </rPr>
          <t xml:space="preserve">
Roll after drilling.</t>
        </r>
      </text>
    </comment>
    <comment ref="V25" authorId="0" shapeId="0" xr:uid="{1E11281F-1915-4305-B4A9-C6D20FAF2EE6}">
      <text>
        <r>
          <rPr>
            <sz val="9"/>
            <color indexed="81"/>
            <rFont val="Tahoma"/>
            <family val="2"/>
          </rPr>
          <t xml:space="preserve">Roll after drilling.
</t>
        </r>
        <r>
          <rPr>
            <b/>
            <sz val="9"/>
            <color indexed="81"/>
            <rFont val="Tahoma"/>
            <family val="2"/>
          </rPr>
          <t>CFT = roller packer</t>
        </r>
      </text>
    </comment>
    <comment ref="W25" authorId="0" shapeId="0" xr:uid="{2F32171E-6DA2-47C9-B456-46D16B84150B}">
      <text>
        <r>
          <rPr>
            <sz val="9"/>
            <color indexed="81"/>
            <rFont val="Tahoma"/>
            <family val="2"/>
          </rPr>
          <t>Oct:
1. Pre-em within 48hrs of drilling: Avadex XL (15% w/w tri-allate) 15kg/ha
2. Pre-em within 48hrs of drilling, tank mix: 
    Crystal (60 g/l flufenacet, 300 g/l pendimethalin)</t>
        </r>
        <r>
          <rPr>
            <b/>
            <sz val="9"/>
            <color indexed="81"/>
            <rFont val="Tahoma"/>
            <family val="2"/>
          </rPr>
          <t xml:space="preserve"> 4 l/ha</t>
        </r>
        <r>
          <rPr>
            <sz val="9"/>
            <color indexed="81"/>
            <rFont val="Tahoma"/>
            <family val="2"/>
          </rPr>
          <t xml:space="preserve"> + 
    Liberator (400 g/l flufenacet, 100 g/l diflufenican) </t>
        </r>
        <r>
          <rPr>
            <b/>
            <sz val="9"/>
            <color indexed="81"/>
            <rFont val="Tahoma"/>
            <family val="2"/>
          </rPr>
          <t>0.6 l/ha</t>
        </r>
        <r>
          <rPr>
            <sz val="9"/>
            <color indexed="81"/>
            <rFont val="Tahoma"/>
            <family val="2"/>
          </rPr>
          <t xml:space="preserve">
</t>
        </r>
      </text>
    </comment>
    <comment ref="AC25" authorId="0" shapeId="0" xr:uid="{FFC8A9F7-F2AF-41E9-8DA6-F4A24B848DC7}">
      <text>
        <r>
          <rPr>
            <sz val="9"/>
            <color indexed="81"/>
            <rFont val="Tahoma"/>
            <family val="2"/>
          </rPr>
          <t xml:space="preserve">Min till / direct drill.
Drilling window 20th Oct - 16th Nov.
Late drill to allow stale seedbeds. 
</t>
        </r>
        <r>
          <rPr>
            <b/>
            <sz val="9"/>
            <color indexed="81"/>
            <rFont val="Tahoma"/>
            <family val="2"/>
          </rPr>
          <t>CFT = grain drill</t>
        </r>
        <r>
          <rPr>
            <sz val="9"/>
            <color indexed="81"/>
            <rFont val="Tahoma"/>
            <family val="2"/>
          </rPr>
          <t xml:space="preserve">
Roll after drilling.</t>
        </r>
      </text>
    </comment>
    <comment ref="AD25" authorId="0" shapeId="0" xr:uid="{E56DFB9F-4182-430B-BD0B-A95BDC1DD83C}">
      <text>
        <r>
          <rPr>
            <sz val="9"/>
            <color indexed="81"/>
            <rFont val="Tahoma"/>
            <family val="2"/>
          </rPr>
          <t xml:space="preserve">Roll after drilling.
</t>
        </r>
        <r>
          <rPr>
            <b/>
            <sz val="9"/>
            <color indexed="81"/>
            <rFont val="Tahoma"/>
            <family val="2"/>
          </rPr>
          <t>CFT = roller packer</t>
        </r>
      </text>
    </comment>
    <comment ref="AE25" authorId="0" shapeId="0" xr:uid="{50D71283-E31E-472F-B7F3-D00E96AE6F0B}">
      <text>
        <r>
          <rPr>
            <sz val="9"/>
            <color indexed="81"/>
            <rFont val="Tahoma"/>
            <family val="2"/>
          </rPr>
          <t>Oct:
1. Pre-em within 48hrs of drilling: Avadex XL (15% w/w tri-allate) 15kg/ha
2. Pre-em within 48hrs of drilling, tank mix: 
    Crystal (60 g/l flufenacet, 300 g/l pendimethalin)</t>
        </r>
        <r>
          <rPr>
            <b/>
            <sz val="9"/>
            <color indexed="81"/>
            <rFont val="Tahoma"/>
            <family val="2"/>
          </rPr>
          <t xml:space="preserve"> 4 l/ha</t>
        </r>
        <r>
          <rPr>
            <sz val="9"/>
            <color indexed="81"/>
            <rFont val="Tahoma"/>
            <family val="2"/>
          </rPr>
          <t xml:space="preserve"> + 
    Liberator (400 g/l flufenacet, 100 g/l diflufenican) </t>
        </r>
        <r>
          <rPr>
            <b/>
            <sz val="9"/>
            <color indexed="81"/>
            <rFont val="Tahoma"/>
            <family val="2"/>
          </rPr>
          <t>0.6 l/ha</t>
        </r>
        <r>
          <rPr>
            <sz val="9"/>
            <color indexed="81"/>
            <rFont val="Tahoma"/>
            <family val="2"/>
          </rPr>
          <t xml:space="preserve">
</t>
        </r>
      </text>
    </comment>
    <comment ref="AK25" authorId="0" shapeId="0" xr:uid="{4567CE09-65F7-4374-8B49-EC60E1CB33A6}">
      <text>
        <r>
          <rPr>
            <sz val="9"/>
            <color indexed="81"/>
            <rFont val="Tahoma"/>
            <family val="2"/>
          </rPr>
          <t xml:space="preserve">Min till / direct drill.
Drilling window 20th Oct - 16th Nov.
Late drill to allow stale seedbeds. 
</t>
        </r>
        <r>
          <rPr>
            <b/>
            <sz val="9"/>
            <color indexed="81"/>
            <rFont val="Tahoma"/>
            <family val="2"/>
          </rPr>
          <t>CFT = grain drill</t>
        </r>
        <r>
          <rPr>
            <sz val="9"/>
            <color indexed="81"/>
            <rFont val="Tahoma"/>
            <family val="2"/>
          </rPr>
          <t xml:space="preserve">
Roll after drilling.</t>
        </r>
      </text>
    </comment>
    <comment ref="AL25" authorId="0" shapeId="0" xr:uid="{0C55AAEA-20FE-4A27-8341-3B230604920E}">
      <text>
        <r>
          <rPr>
            <sz val="9"/>
            <color indexed="81"/>
            <rFont val="Tahoma"/>
            <family val="2"/>
          </rPr>
          <t xml:space="preserve">Roll after drilling.
</t>
        </r>
        <r>
          <rPr>
            <b/>
            <sz val="9"/>
            <color indexed="81"/>
            <rFont val="Tahoma"/>
            <family val="2"/>
          </rPr>
          <t>CFT = roller packer</t>
        </r>
      </text>
    </comment>
    <comment ref="AM25" authorId="0" shapeId="0" xr:uid="{A3CE4185-2CC0-4F79-B233-F2D5B18D5E33}">
      <text>
        <r>
          <rPr>
            <sz val="9"/>
            <color indexed="81"/>
            <rFont val="Tahoma"/>
            <family val="2"/>
          </rPr>
          <t>Oct:
1. Pre-em within 48hrs of drilling: Avadex XL (15% w/w tri-allate) 15kg/ha
2. Pre-em within 48hrs of drilling, tank mix: 
    Crystal (60 g/l flufenacet, 300 g/l pendimethalin)</t>
        </r>
        <r>
          <rPr>
            <b/>
            <sz val="9"/>
            <color indexed="81"/>
            <rFont val="Tahoma"/>
            <family val="2"/>
          </rPr>
          <t xml:space="preserve"> 4 l/ha</t>
        </r>
        <r>
          <rPr>
            <sz val="9"/>
            <color indexed="81"/>
            <rFont val="Tahoma"/>
            <family val="2"/>
          </rPr>
          <t xml:space="preserve"> + 
    Liberator (400 g/l flufenacet, 100 g/l diflufenican) </t>
        </r>
        <r>
          <rPr>
            <b/>
            <sz val="9"/>
            <color indexed="81"/>
            <rFont val="Tahoma"/>
            <family val="2"/>
          </rPr>
          <t>0.6 l/ha</t>
        </r>
        <r>
          <rPr>
            <sz val="9"/>
            <color indexed="81"/>
            <rFont val="Tahoma"/>
            <family val="2"/>
          </rPr>
          <t xml:space="preserve">
</t>
        </r>
      </text>
    </comment>
    <comment ref="AS25" authorId="0" shapeId="0" xr:uid="{3FAD6686-BCCB-483D-8C51-53958A2E4CAA}">
      <text>
        <r>
          <rPr>
            <sz val="9"/>
            <color indexed="81"/>
            <rFont val="Tahoma"/>
            <family val="2"/>
          </rPr>
          <t xml:space="preserve">Min till / direct drill.
Drilling window 20th Oct - 16th Nov.
Late drill to allow stale seedbeds. 
</t>
        </r>
        <r>
          <rPr>
            <b/>
            <sz val="9"/>
            <color indexed="81"/>
            <rFont val="Tahoma"/>
            <family val="2"/>
          </rPr>
          <t>CFT = grain drill</t>
        </r>
        <r>
          <rPr>
            <sz val="9"/>
            <color indexed="81"/>
            <rFont val="Tahoma"/>
            <family val="2"/>
          </rPr>
          <t xml:space="preserve">
Roll after drilling.</t>
        </r>
      </text>
    </comment>
    <comment ref="AT25" authorId="0" shapeId="0" xr:uid="{D88668E9-58C9-46FD-A471-8C99232E01C2}">
      <text>
        <r>
          <rPr>
            <sz val="9"/>
            <color indexed="81"/>
            <rFont val="Tahoma"/>
            <family val="2"/>
          </rPr>
          <t xml:space="preserve">Roll after drilling.
</t>
        </r>
        <r>
          <rPr>
            <b/>
            <sz val="9"/>
            <color indexed="81"/>
            <rFont val="Tahoma"/>
            <family val="2"/>
          </rPr>
          <t>CFT = roller packer</t>
        </r>
      </text>
    </comment>
    <comment ref="AU25" authorId="0" shapeId="0" xr:uid="{D7014102-D023-40C2-B7AE-F22AD82A0630}">
      <text>
        <r>
          <rPr>
            <sz val="9"/>
            <color indexed="81"/>
            <rFont val="Tahoma"/>
            <family val="2"/>
          </rPr>
          <t>Oct:
1. Pre-em within 48hrs of drilling: Avadex XL (15% w/w tri-allate) 15kg/ha
2. Pre-em within 48hrs of drilling, tank mix: 
    Crystal (60 g/l flufenacet, 300 g/l pendimethalin)</t>
        </r>
        <r>
          <rPr>
            <b/>
            <sz val="9"/>
            <color indexed="81"/>
            <rFont val="Tahoma"/>
            <family val="2"/>
          </rPr>
          <t xml:space="preserve"> 4 l/ha</t>
        </r>
        <r>
          <rPr>
            <sz val="9"/>
            <color indexed="81"/>
            <rFont val="Tahoma"/>
            <family val="2"/>
          </rPr>
          <t xml:space="preserve"> + 
    Liberator (400 g/l flufenacet, 100 g/l diflufenican) </t>
        </r>
        <r>
          <rPr>
            <b/>
            <sz val="9"/>
            <color indexed="81"/>
            <rFont val="Tahoma"/>
            <family val="2"/>
          </rPr>
          <t>0.6 l/ha</t>
        </r>
        <r>
          <rPr>
            <sz val="9"/>
            <color indexed="81"/>
            <rFont val="Tahoma"/>
            <family val="2"/>
          </rPr>
          <t xml:space="preserve">
</t>
        </r>
      </text>
    </comment>
    <comment ref="C35" authorId="1" shapeId="0" xr:uid="{856FB101-2D82-45F8-8B05-8CCC9126A62A}">
      <text>
        <t>[Threaded comment]
Your version of Excel allows you to read this threaded comment; however, any edits to it will get removed if the file is opened in a newer version of Excel. Learn more: https://go.microsoft.com/fwlink/?linkid=870924
Comment:
    no ploughing on heavy soil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tc={DB95BF65-8710-42AC-90A9-E8EE31B6515C}</author>
    <author>tc={BE6506D6-978B-418D-9CF4-022603456963}</author>
    <author>tc={BC5603F3-C9D9-44C3-882D-2EA4D8E47A9A}</author>
    <author>tc={C593103C-251C-4F89-9B64-9DF76799E5C8}</author>
    <author>tc={9D6C7681-71BB-4017-8CE0-3F7C660C8B2F}</author>
    <author>tc={6DD77E6D-FADE-4942-AE12-68639B7CDFC8}</author>
    <author>tc={94C95FE2-2C5C-451C-A05F-F1C5746F7855}</author>
    <author>tc={B9FFE6C3-B833-4246-901E-B3274D142229}</author>
    <author>tc={6E5F459F-463A-4E2F-BA98-935D59E381F8}</author>
    <author>tc={A6FD2BAE-B2C7-4C1E-8E1D-09589C350D8A}</author>
    <author>tc={0FBE121C-E8B2-4555-A3AE-C235D43CA33E}</author>
    <author>tc={E8A72121-984C-4EB5-A7B9-F6BFB2FF471D}</author>
    <author>tc={156E5EDA-64DD-4466-880E-946A82AFC746}</author>
    <author>tc={FF7CAED0-A206-44C9-9CE0-CA1DA7488910}</author>
    <author>tc={EE163DC1-8BE0-410B-9A73-713EF934C31F}</author>
    <author>tc={08A3A4D0-50E2-46C1-9750-79B323DE02E5}</author>
    <author>tc={B90F7571-D2A1-44D1-8440-47EDBD3B349B}</author>
    <author>tc={CF4F5D43-FB6B-4AF6-8C69-B244B489DA0A}</author>
    <author>tc={7D022F65-3938-4DBA-8E84-1F567B2F4F21}</author>
    <author>tc={F128AF83-5B9C-4891-805D-DF707645CC54}</author>
    <author>Alexa Varah</author>
  </authors>
  <commentList>
    <comment ref="B5" authorId="0" shapeId="0" xr:uid="{DB95BF65-8710-42AC-90A9-E8EE31B6515C}">
      <text>
        <t>[Threaded comment]
Your version of Excel allows you to read this threaded comment; however, any edits to it will get removed if the file is opened in a newer version of Excel. Learn more: https://go.microsoft.com/fwlink/?linkid=870924
Comment:
    I'm assuming the Cww strategy is done today: i.e., if farmers decided to do Cww, what would happen to their yields and BG densities? It's NOT done for the same period as the BAU scenario (2004-2014).
Our farmers, in recent years (2012-16), are very commonly using glyphosate in Sep and quite often in Oct too.
Glyphosate is most commonly applied in second half of Sep. Most common date when harvest years 2012-2016 used OR when all harvest years used = 15th Sep.</t>
      </text>
    </comment>
    <comment ref="C5" authorId="1" shapeId="0" xr:uid="{BE6506D6-978B-418D-9CF4-022603456963}">
      <text>
        <t>[Threaded comment]
Your version of Excel allows you to read this threaded comment; however, any edits to it will get removed if the file is opened in a newer version of Excel. Learn more: https://go.microsoft.com/fwlink/?linkid=870924
Comment:
    Our farmers, in recent years (2012-16), are very commonly using glyphosate in Sep and quite often in Oct too.
Glyphosate is most commonly applied in second half of Sep. Most common date when harvest years 2012-2016 used OR when all harvest years used = 15th Sep.</t>
      </text>
    </comment>
    <comment ref="D5" authorId="2" shapeId="0" xr:uid="{BC5603F3-C9D9-44C3-882D-2EA4D8E47A9A}">
      <text>
        <t>[Threaded comment]
Your version of Excel allows you to read this threaded comment; however, any edits to it will get removed if the file is opened in a newer version of Excel. Learn more: https://go.microsoft.com/fwlink/?linkid=870924
Comment:
    Our farmers, in recent years (2012-16), are very commonly using glyphosate in Sep and quite often in Oct too.
Glyphosate is most commonly applied in second half of Sep. Most common date when harvest years 2012-2016 used OR when all harvest years used = 15th Sep.</t>
      </text>
    </comment>
    <comment ref="E5" authorId="3" shapeId="0" xr:uid="{C593103C-251C-4F89-9B64-9DF76799E5C8}">
      <text>
        <t>[Threaded comment]
Your version of Excel allows you to read this threaded comment; however, any edits to it will get removed if the file is opened in a newer version of Excel. Learn more: https://go.microsoft.com/fwlink/?linkid=870924
Comment:
    Our farmers, in recent years (2012-16), are very commonly using glyphosate in Sep and quite often in Oct too.
Glyphosate is most commonly applied in second half of Sep. Most common date when harvest years 2012-2016 used OR when all harvest years used = 15th Sep.</t>
      </text>
    </comment>
    <comment ref="F5" authorId="4" shapeId="0" xr:uid="{9D6C7681-71BB-4017-8CE0-3F7C660C8B2F}">
      <text>
        <t>[Threaded comment]
Your version of Excel allows you to read this threaded comment; however, any edits to it will get removed if the file is opened in a newer version of Excel. Learn more: https://go.microsoft.com/fwlink/?linkid=870924
Comment:
    Our farmers, in recent years (2012-16), are very commonly using glyphosate in Sep and quite often in Oct too.
Glyphosate is most commonly applied in second half of Sep. Most common date when harvest years 2012-2016 used OR when all harvest years used = 15th Sep.</t>
      </text>
    </comment>
    <comment ref="G5" authorId="5" shapeId="0" xr:uid="{6DD77E6D-FADE-4942-AE12-68639B7CDFC8}">
      <text>
        <t>[Threaded comment]
Your version of Excel allows you to read this threaded comment; however, any edits to it will get removed if the file is opened in a newer version of Excel. Learn more: https://go.microsoft.com/fwlink/?linkid=870924
Comment:
    Our farmers, in recent years (2012-16), are very commonly using glyphosate in Sep and quite often in Oct too.
Glyphosate is most commonly applied in second half of Sep. Most common date when harvest years 2012-2016 used OR when all harvest years used = 15th Sep.</t>
      </text>
    </comment>
    <comment ref="B6" authorId="6" shapeId="0" xr:uid="{94C95FE2-2C5C-451C-A05F-F1C5746F7855}">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t>
      </text>
    </comment>
    <comment ref="C6" authorId="7" shapeId="0" xr:uid="{B9FFE6C3-B833-4246-901E-B3274D142229}">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t>
      </text>
    </comment>
    <comment ref="D6" authorId="8" shapeId="0" xr:uid="{6E5F459F-463A-4E2F-BA98-935D59E381F8}">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t>
      </text>
    </comment>
    <comment ref="E6" authorId="9" shapeId="0" xr:uid="{A6FD2BAE-B2C7-4C1E-8E1D-09589C350D8A}">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t>
      </text>
    </comment>
    <comment ref="F6" authorId="10" shapeId="0" xr:uid="{0FBE121C-E8B2-4555-A3AE-C235D43CA33E}">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t>
      </text>
    </comment>
    <comment ref="G6" authorId="11" shapeId="0" xr:uid="{E8A72121-984C-4EB5-A7B9-F6BFB2FF471D}">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t>
      </text>
    </comment>
    <comment ref="C7" authorId="12" shapeId="0" xr:uid="{156E5EDA-64DD-4466-880E-946A82AFC746}">
      <text>
        <t>[Threaded comment]
Your version of Excel allows you to read this threaded comment; however, any edits to it will get removed if the file is opened in a newer version of Excel. Learn more: https://go.microsoft.com/fwlink/?linkid=870924
Comment:
    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
      </text>
    </comment>
    <comment ref="D7" authorId="13" shapeId="0" xr:uid="{FF7CAED0-A206-44C9-9CE0-CA1DA7488910}">
      <text>
        <t>[Threaded comment]
Your version of Excel allows you to read this threaded comment; however, any edits to it will get removed if the file is opened in a newer version of Excel. Learn more: https://go.microsoft.com/fwlink/?linkid=870924
Comment:
    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
      </text>
    </comment>
    <comment ref="E7" authorId="14" shapeId="0" xr:uid="{EE163DC1-8BE0-410B-9A73-713EF934C31F}">
      <text>
        <t>[Threaded comment]
Your version of Excel allows you to read this threaded comment; however, any edits to it will get removed if the file is opened in a newer version of Excel. Learn more: https://go.microsoft.com/fwlink/?linkid=870924
Comment:
    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
      </text>
    </comment>
    <comment ref="F7" authorId="15" shapeId="0" xr:uid="{08A3A4D0-50E2-46C1-9750-79B323DE02E5}">
      <text>
        <t>[Threaded comment]
Your version of Excel allows you to read this threaded comment; however, any edits to it will get removed if the file is opened in a newer version of Excel. Learn more: https://go.microsoft.com/fwlink/?linkid=870924
Comment:
    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
      </text>
    </comment>
    <comment ref="G7" authorId="16" shapeId="0" xr:uid="{B90F7571-D2A1-44D1-8440-47EDBD3B349B}">
      <text>
        <t>[Threaded comment]
Your version of Excel allows you to read this threaded comment; however, any edits to it will get removed if the file is opened in a newer version of Excel. Learn more: https://go.microsoft.com/fwlink/?linkid=870924
Comment:
    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
      </text>
    </comment>
    <comment ref="D9" authorId="17" shapeId="0" xr:uid="{CF4F5D43-FB6B-4AF6-8C69-B244B489DA0A}">
      <text>
        <t>[Threaded comment]
Your version of Excel allows you to read this threaded comment; however, any edits to it will get removed if the file is opened in a newer version of Excel. Learn more: https://go.microsoft.com/fwlink/?linkid=870924
Comment:
    (Sarah Cook at ADAS says most straw is chopped and spread)</t>
      </text>
    </comment>
    <comment ref="E9" authorId="18" shapeId="0" xr:uid="{7D022F65-3938-4DBA-8E84-1F567B2F4F21}">
      <text>
        <t>[Threaded comment]
Your version of Excel allows you to read this threaded comment; however, any edits to it will get removed if the file is opened in a newer version of Excel. Learn more: https://go.microsoft.com/fwlink/?linkid=870924
Comment:
    (Sarah Cook at ADAS says most straw is chopped and spread)</t>
      </text>
    </comment>
    <comment ref="G9" authorId="19" shapeId="0" xr:uid="{F128AF83-5B9C-4891-805D-DF707645CC54}">
      <text>
        <t>[Threaded comment]
Your version of Excel allows you to read this threaded comment; however, any edits to it will get removed if the file is opened in a newer version of Excel. Learn more: https://go.microsoft.com/fwlink/?linkid=870924
Comment:
    (Sarah Cook at ADAS says most straw is chopped and spread)</t>
      </text>
    </comment>
    <comment ref="B10" authorId="20" shapeId="0" xr:uid="{F0E64F80-3ED6-4E8C-B9C9-AFA192E7EDA0}">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C10" authorId="20" shapeId="0" xr:uid="{031CF69F-83C5-42DD-97C2-ECE26CF28FE0}">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D10" authorId="20" shapeId="0" xr:uid="{BBA832B3-824B-419E-A5D7-173A88CC3E3D}">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E10" authorId="20" shapeId="0" xr:uid="{0F94C88F-9B2C-4A59-9AF0-9A4B5249F6CF}">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F10" authorId="20" shapeId="0" xr:uid="{6B05B2F0-1C1A-484A-9540-26152C234727}">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G10" authorId="20" shapeId="0" xr:uid="{D6759462-7A2A-4838-BA62-28D4CB0B8AEE}">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tc={2B8AAF66-D0A3-46FE-BAF0-09E5F5737ADD}</author>
    <author>tc={F710952D-63A9-4F1D-A5CF-9A05D2621DBC}</author>
    <author>tc={12CCC10D-D42A-4DE6-A0D0-30EF37F02D13}</author>
    <author>tc={EC4F9BC4-E69A-4618-8808-5C62027E2531}</author>
    <author>tc={9A5BE5B0-496E-4140-960C-B0EE376126C0}</author>
    <author>tc={42F0472D-38DE-4FDF-BE40-00B418CBF8B0}</author>
    <author>tc={8F9F1A17-0B48-4897-AD47-ABF6CF4FC166}</author>
    <author>tc={00E1E2B6-CFB6-45F7-85A0-09A76E66A208}</author>
    <author>tc={3E16F05C-BBA7-4AE2-A737-016FDF57829C}</author>
    <author>Microsoft Office User</author>
    <author>tc={DB85308D-4A46-497A-AC58-55736EE90245}</author>
    <author>tc={379A17A6-4FB4-4673-A3FF-EE741FF632CF}</author>
    <author>tc={8312FB69-E37A-46B4-9AAF-A8043D7A8D67}</author>
  </authors>
  <commentList>
    <comment ref="F11" authorId="0" shapeId="0" xr:uid="{2B8AAF66-D0A3-46FE-BAF0-09E5F5737ADD}">
      <text>
        <t>[Threaded comment]
Your version of Excel allows you to read this threaded comment; however, any edits to it will get removed if the file is opened in a newer version of Excel. Learn more: https://go.microsoft.com/fwlink/?linkid=870924
Comment:
    This was previously 167, I think based on years 2013 and 2014 from BGRI data. Upped it to 200 kg/ha to be in line with Farmer Focus strategies and current practice.</t>
      </text>
    </comment>
    <comment ref="O11" authorId="1" shapeId="0" xr:uid="{F710952D-63A9-4F1D-A5CF-9A05D2621DBC}">
      <text>
        <t>[Threaded comment]
Your version of Excel allows you to read this threaded comment; however, any edits to it will get removed if the file is opened in a newer version of Excel. Learn more: https://go.microsoft.com/fwlink/?linkid=870924
Comment:
    RB209 (2020) says at SNS index 1, for deep clay soils, deep silty soils and medium soils, use 220 kg[N]/ha.
Only on shallow soils does it say 240 kg[N]/ha.</t>
      </text>
    </comment>
    <comment ref="P11" authorId="2" shapeId="0" xr:uid="{12CCC10D-D42A-4DE6-A0D0-30EF37F02D13}">
      <text>
        <t>[Threaded comment]
Your version of Excel allows you to read this threaded comment; however, any edits to it will get removed if the file is opened in a newer version of Excel. Learn more: https://go.microsoft.com/fwlink/?linkid=870924
Comment:
    RB209 (2020) says at SNS index 1, for deep clay soils, deep silty soils and medium soils, use 220 kg[N]/ha.</t>
      </text>
    </comment>
    <comment ref="AA15" authorId="3" shapeId="0" xr:uid="{EC4F9BC4-E69A-4618-8808-5C62027E2531}">
      <text>
        <t>[Threaded comment]
Your version of Excel allows you to read this threaded comment; however, any edits to it will get removed if the file is opened in a newer version of Excel. Learn more: https://go.microsoft.com/fwlink/?linkid=870924
Comment:
    60 g/l flufenacet and 300 g/l pendimethalin</t>
      </text>
    </comment>
    <comment ref="AE15" authorId="4" shapeId="0" xr:uid="{9A5BE5B0-496E-4140-960C-B0EE376126C0}">
      <text>
        <t>[Threaded comment]
Your version of Excel allows you to read this threaded comment; however, any edits to it will get removed if the file is opened in a newer version of Excel. Learn more: https://go.microsoft.com/fwlink/?linkid=870924
Comment:
    60 g/l flufenacet and 300 g/l pendimethalin</t>
      </text>
    </comment>
    <comment ref="AA18" authorId="5" shapeId="0" xr:uid="{42F0472D-38DE-4FDF-BE40-00B418CBF8B0}">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E18" authorId="6" shapeId="0" xr:uid="{8F9F1A17-0B48-4897-AD47-ABF6CF4FC166}">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A19" authorId="7" shapeId="0" xr:uid="{00E1E2B6-CFB6-45F7-85A0-09A76E66A208}">
      <text>
        <t>[Threaded comment]
Your version of Excel allows you to read this threaded comment; however, any edits to it will get removed if the file is opened in a newer version of Excel. Learn more: https://go.microsoft.com/fwlink/?linkid=870924
Comment:
    400 g/l (36% w/w) a.i.</t>
      </text>
    </comment>
    <comment ref="AE19" authorId="8" shapeId="0" xr:uid="{3E16F05C-BBA7-4AE2-A737-016FDF57829C}">
      <text>
        <t>[Threaded comment]
Your version of Excel allows you to read this threaded comment; however, any edits to it will get removed if the file is opened in a newer version of Excel. Learn more: https://go.microsoft.com/fwlink/?linkid=870924
Comment:
    400 g/l (36% w/w) a.i.</t>
      </text>
    </comment>
    <comment ref="C46" authorId="9" shapeId="0" xr:uid="{D750DB65-5D72-4362-8163-88C337F3B7FA}">
      <text>
        <r>
          <rPr>
            <b/>
            <sz val="10"/>
            <color rgb="FF000000"/>
            <rFont val="Tahoma"/>
            <family val="2"/>
          </rPr>
          <t>Microsoft Office User:</t>
        </r>
        <r>
          <rPr>
            <sz val="10"/>
            <color rgb="FF000000"/>
            <rFont val="Tahoma"/>
            <family val="2"/>
          </rPr>
          <t xml:space="preserve">
</t>
        </r>
        <r>
          <rPr>
            <sz val="10"/>
            <color rgb="FF000000"/>
            <rFont val="Tahoma"/>
            <family val="2"/>
          </rPr>
          <t>DEFRA Doc p.7</t>
        </r>
      </text>
    </comment>
    <comment ref="C47" authorId="9" shapeId="0" xr:uid="{BDECABA7-B526-4265-9ADD-2C88469E5D8D}">
      <text>
        <r>
          <rPr>
            <b/>
            <sz val="10"/>
            <color rgb="FF000000"/>
            <rFont val="Tahoma"/>
            <family val="2"/>
          </rPr>
          <t>Microsoft Office User:</t>
        </r>
        <r>
          <rPr>
            <sz val="10"/>
            <color rgb="FF000000"/>
            <rFont val="Tahoma"/>
            <family val="2"/>
          </rPr>
          <t xml:space="preserve">
</t>
        </r>
        <r>
          <rPr>
            <sz val="10"/>
            <color rgb="FF000000"/>
            <rFont val="Tahoma"/>
            <family val="2"/>
          </rPr>
          <t>DEFRA Doc p.29</t>
        </r>
      </text>
    </comment>
    <comment ref="C48" authorId="9" shapeId="0" xr:uid="{87FC4F20-1442-4F3E-9925-E82FA0BFEBC6}">
      <text>
        <r>
          <rPr>
            <b/>
            <sz val="10"/>
            <color rgb="FF000000"/>
            <rFont val="Tahoma"/>
            <family val="2"/>
          </rPr>
          <t>Microsoft Office User:</t>
        </r>
        <r>
          <rPr>
            <sz val="10"/>
            <color rgb="FF000000"/>
            <rFont val="Tahoma"/>
            <family val="2"/>
          </rPr>
          <t xml:space="preserve">
</t>
        </r>
        <r>
          <rPr>
            <sz val="10"/>
            <color rgb="FF000000"/>
            <rFont val="Tahoma"/>
            <family val="2"/>
          </rPr>
          <t>DEFRA Doc p.49</t>
        </r>
      </text>
    </comment>
    <comment ref="C49" authorId="9" shapeId="0" xr:uid="{3C3ABEE9-EBEF-4EF4-AD8B-F10C19A81632}">
      <text>
        <r>
          <rPr>
            <b/>
            <sz val="10"/>
            <color rgb="FF000000"/>
            <rFont val="Tahoma"/>
            <family val="2"/>
          </rPr>
          <t>Microsoft Office User:</t>
        </r>
        <r>
          <rPr>
            <sz val="10"/>
            <color rgb="FF000000"/>
            <rFont val="Tahoma"/>
            <family val="2"/>
          </rPr>
          <t xml:space="preserve">
</t>
        </r>
        <r>
          <rPr>
            <sz val="10"/>
            <color rgb="FF000000"/>
            <rFont val="Tahoma"/>
            <family val="2"/>
          </rPr>
          <t>DEFRA Doc p.11</t>
        </r>
      </text>
    </comment>
    <comment ref="E50" authorId="10" shapeId="0" xr:uid="{DB85308D-4A46-497A-AC58-55736EE90245}">
      <text>
        <t>[Threaded comment]
Your version of Excel allows you to read this threaded comment; however, any edits to it will get removed if the file is opened in a newer version of Excel. Learn more: https://go.microsoft.com/fwlink/?linkid=870924
Comment:
    BGRI data only had two occurrences of spring OSR</t>
      </text>
    </comment>
    <comment ref="G50" authorId="11" shapeId="0" xr:uid="{379A17A6-4FB4-4673-A3FF-EE741FF632CF}">
      <text>
        <t>[Threaded comment]
Your version of Excel allows you to read this threaded comment; however, any edits to it will get removed if the file is opened in a newer version of Excel. Learn more: https://go.microsoft.com/fwlink/?linkid=870924
Comment:
    This row uses data from winter OSR</t>
      </text>
    </comment>
    <comment ref="G51" authorId="12" shapeId="0" xr:uid="{8312FB69-E37A-46B4-9AAF-A8043D7A8D67}">
      <text>
        <t>[Threaded comment]
Your version of Excel allows you to read this threaded comment; however, any edits to it will get removed if the file is opened in a newer version of Excel. Learn more: https://go.microsoft.com/fwlink/?linkid=870924
Comment:
    This row uses data from winter beans</t>
      </text>
    </comment>
    <comment ref="C52" authorId="9" shapeId="0" xr:uid="{2D597CDC-3E7D-4292-AA78-B2D0F2FE1485}">
      <text>
        <r>
          <rPr>
            <b/>
            <sz val="10"/>
            <color rgb="FF000000"/>
            <rFont val="Tahoma"/>
            <family val="2"/>
          </rPr>
          <t>Microsoft Office User:</t>
        </r>
        <r>
          <rPr>
            <sz val="10"/>
            <color rgb="FF000000"/>
            <rFont val="Tahoma"/>
            <family val="2"/>
          </rPr>
          <t xml:space="preserve">
</t>
        </r>
        <r>
          <rPr>
            <sz val="10"/>
            <color rgb="FF000000"/>
            <rFont val="Tahoma"/>
            <family val="2"/>
          </rPr>
          <t>DEFRA Doc p.15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tc={6D2904F6-9D9F-4E47-97CA-71B1F50B36CE}</author>
    <author>tc={F048C048-47FE-4962-BC5C-330F33CBFDFB}</author>
    <author>tc={500DDF57-556F-4957-B6E4-183B27BFBAC7}</author>
    <author>tc={DF4C7551-BA29-4C3A-A41B-11FD2B643B0D}</author>
    <author>tc={DDD4EA65-3F93-4EB9-82B7-7E43E7A26F30}</author>
    <author>tc={3CA8263B-FD0C-49CF-BC33-38F0D619506C}</author>
    <author>tc={8899C4CB-CFD6-4FE2-84DF-A5019F68E7D1}</author>
    <author>tc={35556F60-2C4B-4F51-A741-F711CBCF3780}</author>
    <author>tc={04AE7232-1355-47DC-B894-FAE2A9493189}</author>
    <author>tc={13826A85-4B7F-4C31-97D7-7CD0EFD77EC1}</author>
    <author>tc={10D588CF-E9C9-4F48-A574-3742CD71C87E}</author>
  </authors>
  <commentList>
    <comment ref="L1" authorId="0" shapeId="0" xr:uid="{6D2904F6-9D9F-4E47-97CA-71B1F50B36CE}">
      <text>
        <t>[Threaded comment]
Your version of Excel allows you to read this threaded comment; however, any edits to it will get removed if the file is opened in a newer version of Excel. Learn more: https://go.microsoft.com/fwlink/?linkid=870924
Comment:
    There's little ploughing on heavy land. In heavy soil, omit this plough and do no tillage - direct drill. (The stale seedbed will still be disced so the cultivation here for heavy soils will be 'lightcultivation' as discing is the deepest operation). (Source: Sarah Cook, ADAS, pers comm).</t>
      </text>
    </comment>
    <comment ref="O1" authorId="1" shapeId="0" xr:uid="{F048C048-47FE-4962-BC5C-330F33CBFDFB}">
      <text>
        <t>[Threaded comment]
Your version of Excel allows you to read this threaded comment; however, any edits to it will get removed if the file is opened in a newer version of Excel. Learn more: https://go.microsoft.com/fwlink/?linkid=870924
Comment:
    Sarah Cook said there's little ploughing on heavy land. In heavy soil, omit this plough and do no tillage - direct drill. (The stale seedbed will still be disced so the cultivation here for heavy soils will be 'lightcultivation' as discing is the deepest operation).</t>
      </text>
    </comment>
    <comment ref="Q1" authorId="2" shapeId="0" xr:uid="{500DDF57-556F-4957-B6E4-183B27BFBAC7}">
      <text>
        <t>[Threaded comment]
Your version of Excel allows you to read this threaded comment; however, any edits to it will get removed if the file is opened in a newer version of Excel. Learn more: https://go.microsoft.com/fwlink/?linkid=870924
Comment:
    kg/ha</t>
      </text>
    </comment>
    <comment ref="AU1" authorId="3" shapeId="0" xr:uid="{DF4C7551-BA29-4C3A-A41B-11FD2B643B0D}">
      <text>
        <t>[Threaded comment]
Your version of Excel allows you to read this threaded comment; however, any edits to it will get removed if the file is opened in a newer version of Excel. Learn more: https://go.microsoft.com/fwlink/?linkid=870924
Comment:
    l/ha</t>
      </text>
    </comment>
    <comment ref="BA1" authorId="4" shapeId="0" xr:uid="{DDD4EA65-3F93-4EB9-82B7-7E43E7A26F30}">
      <text>
        <t>[Threaded comment]
Your version of Excel allows you to read this threaded comment; however, any edits to it will get removed if the file is opened in a newer version of Excel. Learn more: https://go.microsoft.com/fwlink/?linkid=870924
Comment:
    l/ha</t>
      </text>
    </comment>
    <comment ref="BZ1" authorId="5" shapeId="0" xr:uid="{3CA8263B-FD0C-49CF-BC33-38F0D619506C}">
      <text>
        <t>[Threaded comment]
Your version of Excel allows you to read this threaded comment; however, any edits to it will get removed if the file is opened in a newer version of Excel. Learn more: https://go.microsoft.com/fwlink/?linkid=870924
Comment:
    If column CF is 'estimate', crop yield here can be 0.</t>
      </text>
    </comment>
    <comment ref="DB1" authorId="6" shapeId="0" xr:uid="{8899C4CB-CFD6-4FE2-84DF-A5019F68E7D1}">
      <text>
        <t>[Threaded comment]
Your version of Excel allows you to read this threaded comment; however, any edits to it will get removed if the file is opened in a newer version of Excel. Learn more: https://go.microsoft.com/fwlink/?linkid=870924
Comment:
    This is tractor size.
N.B. Machine size (machsize) MUST be entered in the following order: 
1. Tractor szie (kW);
2. Roller size (m);
3. Power harrow size (m); 
4. Sprayer tank size (litres);
5. Combine harvester size (kW)</t>
      </text>
    </comment>
    <comment ref="DC1" authorId="7" shapeId="0" xr:uid="{35556F60-2C4B-4F51-A741-F711CBCF3780}">
      <text>
        <t>[Threaded comment]
Your version of Excel allows you to read this threaded comment; however, any edits to it will get removed if the file is opened in a newer version of Excel. Learn more: https://go.microsoft.com/fwlink/?linkid=870924
Comment:
    Roller size</t>
      </text>
    </comment>
    <comment ref="DD1" authorId="8" shapeId="0" xr:uid="{04AE7232-1355-47DC-B894-FAE2A9493189}">
      <text>
        <t>[Threaded comment]
Your version of Excel allows you to read this threaded comment; however, any edits to it will get removed if the file is opened in a newer version of Excel. Learn more: https://go.microsoft.com/fwlink/?linkid=870924
Comment:
    Power harrow size</t>
      </text>
    </comment>
    <comment ref="DE1" authorId="9" shapeId="0" xr:uid="{13826A85-4B7F-4C31-97D7-7CD0EFD77EC1}">
      <text>
        <t>[Threaded comment]
Your version of Excel allows you to read this threaded comment; however, any edits to it will get removed if the file is opened in a newer version of Excel. Learn more: https://go.microsoft.com/fwlink/?linkid=870924
Comment:
    Sprayer size</t>
      </text>
    </comment>
    <comment ref="DF1" authorId="10" shapeId="0" xr:uid="{10D588CF-E9C9-4F48-A574-3742CD71C87E}">
      <text>
        <t>[Threaded comment]
Your version of Excel allows you to read this threaded comment; however, any edits to it will get removed if the file is opened in a newer version of Excel. Learn more: https://go.microsoft.com/fwlink/?linkid=870924
Comment:
    Combine harvester size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tc={778AFD8D-3561-41DB-BF7E-681392CAE92B}</author>
    <author>tc={C4B8AB5B-9B3E-46DC-880D-9E973E836136}</author>
    <author>tc={92C4F582-0180-4EAA-8EF4-6286F93CA968}</author>
    <author>tc={0AA8BC6B-2E17-4623-B7CA-4B70A3D3AFEE}</author>
    <author>tc={51548D0F-21B0-430F-84B3-1D6D169B0C5C}</author>
    <author>tc={7A987DA7-5D44-4585-A23C-2CC1611DE8E4}</author>
    <author>tc={D14D549B-5589-40F7-B8EA-350FFD609023}</author>
    <author>tc={89F36B12-5D9D-4FC2-9BF1-CC99CB5F9500}</author>
    <author>tc={D9E13E71-962B-4BE0-AD67-2A2CCEB0FEFD}</author>
  </authors>
  <commentList>
    <comment ref="A1" authorId="0" shapeId="0" xr:uid="{778AFD8D-3561-41DB-BF7E-681392CAE92B}">
      <text>
        <t>[Threaded comment]
Your version of Excel allows you to read this threaded comment; however, any edits to it will get removed if the file is opened in a newer version of Excel. Learn more: https://go.microsoft.com/fwlink/?linkid=870924
Comment:
    N.B. The region is irrelevant here as the BAU scenario doesn't do anything different across regions. So to simplify data entry, I've just entered data for the North. Can remove the 'N.' later and just analyse data by soil type, initial density and resistance status.</t>
      </text>
    </comment>
    <comment ref="G1" authorId="1" shapeId="0" xr:uid="{C4B8AB5B-9B3E-46DC-880D-9E973E836136}">
      <text>
        <t>[Threaded comment]
Your version of Excel allows you to read this threaded comment; however, any edits to it will get removed if the file is opened in a newer version of Excel. Learn more: https://go.microsoft.com/fwlink/?linkid=870924
Comment:
    7.2ha is the average size of the 66 fields used in the Nat Sust analysis</t>
      </text>
    </comment>
    <comment ref="M1" authorId="2" shapeId="0" xr:uid="{92C4F582-0180-4EAA-8EF4-6286F93CA968}">
      <text>
        <t>[Threaded comment]
Your version of Excel allows you to read this threaded comment; however, any edits to it will get removed if the file is opened in a newer version of Excel. Learn more: https://go.microsoft.com/fwlink/?linkid=870924
Comment:
    Soil organic matter (%)
If you have SOC (soil organic carbon) rather than SOM, convert as follows:
SOM = SOC*1.72.
(Affects both N2O and CO2 emissions from soil).
Average SOM values (upper horizon) for each of the soil types from the 66 fields used in the Nature Sustainability analysis (minus two fields with extremely high SOM (peaty soils)):
Fine = 3.4
Medium = 2.6
Coarse = 3</t>
      </text>
    </comment>
    <comment ref="N1" authorId="3" shapeId="0" xr:uid="{0AA8BC6B-2E17-4623-B7CA-4B70A3D3AFEE}">
      <text>
        <t>[Threaded comment]
Your version of Excel allows you to read this threaded comment; however, any edits to it will get removed if the file is opened in a newer version of Excel. Learn more: https://go.microsoft.com/fwlink/?linkid=870924
Comment:
    Moist or Dry</t>
      </text>
    </comment>
    <comment ref="O1" authorId="4" shapeId="0" xr:uid="{51548D0F-21B0-430F-84B3-1D6D169B0C5C}">
      <text>
        <t>[Threaded comment]
Your version of Excel allows you to read this threaded comment; however, any edits to it will get removed if the file is opened in a newer version of Excel. Learn more: https://go.microsoft.com/fwlink/?linkid=870924
Comment:
    Assumes field drains are installed and effective in fields with naturally poor drainage.</t>
      </text>
    </comment>
    <comment ref="P1" authorId="5" shapeId="0" xr:uid="{7A987DA7-5D44-4585-A23C-2CC1611DE8E4}">
      <text>
        <t>[Threaded comment]
Your version of Excel allows you to read this threaded comment; however, any edits to it will get removed if the file is opened in a newer version of Excel. Learn more: https://go.microsoft.com/fwlink/?linkid=870924
Comment:
    7 is the average pH value of the soils from the 66 fields used in the Nature Sustainability analysis</t>
      </text>
    </comment>
    <comment ref="T1" authorId="6" shapeId="0" xr:uid="{D14D549B-5589-40F7-B8EA-350FFD609023}">
      <text>
        <t>[Threaded comment]
Your version of Excel allows you to read this threaded comment; however, any edits to it will get removed if the file is opened in a newer version of Excel. Learn more: https://go.microsoft.com/fwlink/?linkid=870924
Comment:
    number of operations</t>
      </text>
    </comment>
    <comment ref="U1" authorId="7" shapeId="0" xr:uid="{89F36B12-5D9D-4FC2-9BF1-CC99CB5F9500}">
      <text>
        <t>[Threaded comment]
Your version of Excel allows you to read this threaded comment; however, any edits to it will get removed if the file is opened in a newer version of Excel. Learn more: https://go.microsoft.com/fwlink/?linkid=870924
Comment:
    See comment in Metadata about calculating the adjusted number of pesticide applications. 
Each dose of pesticide counts as one application.
Split applications: Count each pesticide in the mix as a separate application.
Tank mixes: Count each pesticide in the mix as a separate application.
This accounts for the energy required to produce pesticides. The values in the literature typically only account for the active ingredient, not the entire formulation.</t>
      </text>
    </comment>
    <comment ref="W1" authorId="8" shapeId="0" xr:uid="{D9E13E71-962B-4BE0-AD67-2A2CCEB0FEFD}">
      <text>
        <t>[Threaded comment]
Your version of Excel allows you to read this threaded comment; however, any edits to it will get removed if the file is opened in a newer version of Excel. Learn more: https://go.microsoft.com/fwlink/?linkid=870924
Comment:
    How long ago was this change made? (years)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4" authorId="0" shapeId="0" xr:uid="{4EF0A4D6-BDE3-43AA-99B2-B6BFC8FC7264}">
      <text>
        <r>
          <rPr>
            <sz val="10"/>
            <color indexed="81"/>
            <rFont val="Calibri"/>
            <family val="2"/>
          </rPr>
          <t>This is the label that must be used in the model input file</t>
        </r>
      </text>
    </comment>
    <comment ref="D4" authorId="0" shapeId="0" xr:uid="{97C1356F-61C6-405A-B112-4B6156F4AA37}">
      <text>
        <r>
          <rPr>
            <sz val="10"/>
            <color indexed="81"/>
            <rFont val="Calibri"/>
            <family val="2"/>
          </rPr>
          <t>This is the label given in the model output</t>
        </r>
      </text>
    </comment>
    <comment ref="F6" authorId="0" shapeId="0" xr:uid="{1A11A0E0-D587-4D6C-8B1D-F861F0E54658}">
      <text>
        <r>
          <rPr>
            <b/>
            <sz val="10"/>
            <color indexed="81"/>
            <rFont val="Calibri"/>
            <family val="2"/>
          </rPr>
          <t>N.B.</t>
        </r>
        <r>
          <rPr>
            <sz val="10"/>
            <color indexed="81"/>
            <rFont val="Calibri"/>
            <family val="2"/>
          </rPr>
          <t xml:space="preserve"> ploughing and inversion tillage are the same thing here: either terminology may be used in the model</t>
        </r>
      </text>
    </comment>
    <comment ref="F11" authorId="0" shapeId="0" xr:uid="{656372C7-E7B9-4EEA-AE59-F954978B130E}">
      <text>
        <r>
          <rPr>
            <sz val="10"/>
            <color indexed="81"/>
            <rFont val="Calibri"/>
            <family val="2"/>
          </rPr>
          <t>If no tillage was done, choose this option. There are no fuel/operations costs associated with this option.</t>
        </r>
      </text>
    </comment>
  </commentList>
</comments>
</file>

<file path=xl/sharedStrings.xml><?xml version="1.0" encoding="utf-8"?>
<sst xmlns="http://schemas.openxmlformats.org/spreadsheetml/2006/main" count="1945" uniqueCount="537">
  <si>
    <t>farm_no</t>
  </si>
  <si>
    <t>farm_id</t>
  </si>
  <si>
    <t>soil</t>
  </si>
  <si>
    <t>rotlength</t>
  </si>
  <si>
    <t>crop1</t>
  </si>
  <si>
    <t>crop2</t>
  </si>
  <si>
    <t>crop3</t>
  </si>
  <si>
    <t>crop4</t>
  </si>
  <si>
    <t>crop5</t>
  </si>
  <si>
    <t>crop6</t>
  </si>
  <si>
    <t>tillage1</t>
  </si>
  <si>
    <t>tillage2</t>
  </si>
  <si>
    <t>tillage3</t>
  </si>
  <si>
    <t>tillage4</t>
  </si>
  <si>
    <t>tillage5</t>
  </si>
  <si>
    <t>tillage6</t>
  </si>
  <si>
    <t>seedrate1</t>
  </si>
  <si>
    <t>seedrate2</t>
  </si>
  <si>
    <t>seedrate3</t>
  </si>
  <si>
    <t>seedrate4</t>
  </si>
  <si>
    <t>seedrate5</t>
  </si>
  <si>
    <t>seedrate6</t>
  </si>
  <si>
    <t>delsow1</t>
  </si>
  <si>
    <t>delsow2</t>
  </si>
  <si>
    <t>delsow3</t>
  </si>
  <si>
    <t>delsow4</t>
  </si>
  <si>
    <t>delsow5</t>
  </si>
  <si>
    <t>delsow6</t>
  </si>
  <si>
    <t>Nfert1</t>
  </si>
  <si>
    <t>Nfert2</t>
  </si>
  <si>
    <t>Nfert3</t>
  </si>
  <si>
    <t>Nfert4</t>
  </si>
  <si>
    <t>Nfert5</t>
  </si>
  <si>
    <t>Nfert6</t>
  </si>
  <si>
    <t>Pfert1</t>
  </si>
  <si>
    <t>Pfert2</t>
  </si>
  <si>
    <t>Pfert3</t>
  </si>
  <si>
    <t>Pfert4</t>
  </si>
  <si>
    <t>Pfert5</t>
  </si>
  <si>
    <t>Pfert6</t>
  </si>
  <si>
    <t>Kfert1</t>
  </si>
  <si>
    <t>Kfert2</t>
  </si>
  <si>
    <t>Kfert3</t>
  </si>
  <si>
    <t>Kfert4</t>
  </si>
  <si>
    <t>Kfert5</t>
  </si>
  <si>
    <t>Kfert6</t>
  </si>
  <si>
    <t>bgherbdose1</t>
  </si>
  <si>
    <t>bgherbdose2</t>
  </si>
  <si>
    <t>bgherbdose3</t>
  </si>
  <si>
    <t>bgherbdose4</t>
  </si>
  <si>
    <t>bgherbdose5</t>
  </si>
  <si>
    <t>bgherbdose6</t>
  </si>
  <si>
    <t>glydose1</t>
  </si>
  <si>
    <t>glydose2</t>
  </si>
  <si>
    <t>glydose3</t>
  </si>
  <si>
    <t>glydose4</t>
  </si>
  <si>
    <t>glydose5</t>
  </si>
  <si>
    <t>glydose6</t>
  </si>
  <si>
    <t>nspray1</t>
  </si>
  <si>
    <t>nspray2</t>
  </si>
  <si>
    <t>nspray3</t>
  </si>
  <si>
    <t>nspray4</t>
  </si>
  <si>
    <t>nspray5</t>
  </si>
  <si>
    <t>nspray6</t>
  </si>
  <si>
    <t>subsidy</t>
  </si>
  <si>
    <t>blackgrass1</t>
  </si>
  <si>
    <t>blackgrass2</t>
  </si>
  <si>
    <t>blackgrass3</t>
  </si>
  <si>
    <t>blackgrass4</t>
  </si>
  <si>
    <t>blackgrass5</t>
  </si>
  <si>
    <t>blackgrass6</t>
  </si>
  <si>
    <t>cropprice1</t>
  </si>
  <si>
    <t>cropprice2</t>
  </si>
  <si>
    <t>cropprice3</t>
  </si>
  <si>
    <t>cropprice4</t>
  </si>
  <si>
    <t>cropprice5</t>
  </si>
  <si>
    <t>cropprice6</t>
  </si>
  <si>
    <t>cropyield1</t>
  </si>
  <si>
    <t>cropyield2</t>
  </si>
  <si>
    <t>cropyield3</t>
  </si>
  <si>
    <t>cropyield4</t>
  </si>
  <si>
    <t>cropyield5</t>
  </si>
  <si>
    <t>cropyield6</t>
  </si>
  <si>
    <t>yieldoption</t>
  </si>
  <si>
    <t>Nprice</t>
  </si>
  <si>
    <t>Pprice</t>
  </si>
  <si>
    <t>Kprice</t>
  </si>
  <si>
    <t>seedprice1</t>
  </si>
  <si>
    <t>seedprice2</t>
  </si>
  <si>
    <t>seedprice3</t>
  </si>
  <si>
    <t>seedprice4</t>
  </si>
  <si>
    <t>seedprice5</t>
  </si>
  <si>
    <t>seedprice6</t>
  </si>
  <si>
    <t>herbprice1</t>
  </si>
  <si>
    <t>herbprice2</t>
  </si>
  <si>
    <t>herbprice3</t>
  </si>
  <si>
    <t>herbprice4</t>
  </si>
  <si>
    <t>herbprice5</t>
  </si>
  <si>
    <t>herbprice6</t>
  </si>
  <si>
    <t>glyprice1</t>
  </si>
  <si>
    <t>glyprice2</t>
  </si>
  <si>
    <t>glyprice3</t>
  </si>
  <si>
    <t>glyprice4</t>
  </si>
  <si>
    <t>glyprice5</t>
  </si>
  <si>
    <t>glyprice6</t>
  </si>
  <si>
    <t>machsize1</t>
  </si>
  <si>
    <t>machsize2</t>
  </si>
  <si>
    <t>machsize3</t>
  </si>
  <si>
    <t>machsize4</t>
  </si>
  <si>
    <t>machsize5</t>
  </si>
  <si>
    <t>fuelprice</t>
  </si>
  <si>
    <t>labourwage</t>
  </si>
  <si>
    <t>winterwheat</t>
  </si>
  <si>
    <t>wosr</t>
  </si>
  <si>
    <t>lightcultivation</t>
  </si>
  <si>
    <t>subsoiling</t>
  </si>
  <si>
    <t>yes</t>
  </si>
  <si>
    <t>high</t>
  </si>
  <si>
    <t>low</t>
  </si>
  <si>
    <t>estimate</t>
  </si>
  <si>
    <t>Contents</t>
  </si>
  <si>
    <t>Author</t>
  </si>
  <si>
    <t>Alexa Varah</t>
  </si>
  <si>
    <t>Date</t>
  </si>
  <si>
    <t>Description</t>
  </si>
  <si>
    <t>February 2020</t>
  </si>
  <si>
    <t>Black-grass density state changes are derived from Rob Goodsell's models, using a large farm management &amp; BG density dataset to predict density state changes for given crop rotations</t>
  </si>
  <si>
    <t>Soil type</t>
  </si>
  <si>
    <t>heavy</t>
  </si>
  <si>
    <t>medium</t>
  </si>
  <si>
    <t>light</t>
  </si>
  <si>
    <t>Region</t>
  </si>
  <si>
    <t>North</t>
  </si>
  <si>
    <t>East</t>
  </si>
  <si>
    <t>Central</t>
  </si>
  <si>
    <t>NB: read note on this cell</t>
  </si>
  <si>
    <t>year 1 in rotation</t>
  </si>
  <si>
    <t>year 2 in rotation</t>
  </si>
  <si>
    <t>year 3 in rotation</t>
  </si>
  <si>
    <t>year 4 in rotation</t>
  </si>
  <si>
    <t>year 5 in rotation</t>
  </si>
  <si>
    <t>year 6 in rotation</t>
  </si>
  <si>
    <t>WW</t>
  </si>
  <si>
    <t>WOSR</t>
  </si>
  <si>
    <t>MT</t>
  </si>
  <si>
    <t>DR</t>
  </si>
  <si>
    <t>RO</t>
  </si>
  <si>
    <t>SP</t>
  </si>
  <si>
    <t>FE</t>
  </si>
  <si>
    <t>CO</t>
  </si>
  <si>
    <t>PO</t>
  </si>
  <si>
    <t>01 JAN - 15 JAN</t>
  </si>
  <si>
    <t>p1</t>
  </si>
  <si>
    <t>15 JAN - 29 JAN</t>
  </si>
  <si>
    <t>p2</t>
  </si>
  <si>
    <t>29 JAN - 11 FEB</t>
  </si>
  <si>
    <t>p3</t>
  </si>
  <si>
    <t>12 FEB - 25 FEB</t>
  </si>
  <si>
    <t>p4</t>
  </si>
  <si>
    <t>26 FEB - 11 MAR</t>
  </si>
  <si>
    <t>p5</t>
  </si>
  <si>
    <t>12 MAR - 25 MAR</t>
  </si>
  <si>
    <t>p6</t>
  </si>
  <si>
    <t>26 MAR - 08 APR</t>
  </si>
  <si>
    <t>p7</t>
  </si>
  <si>
    <t>09 APR - 22 APR</t>
  </si>
  <si>
    <t>p8</t>
  </si>
  <si>
    <t>23 APR - 06 MAY</t>
  </si>
  <si>
    <t>p9</t>
  </si>
  <si>
    <t>07 MAY - 20 MAY</t>
  </si>
  <si>
    <t>p10</t>
  </si>
  <si>
    <t>21 MAY - 03 JUN</t>
  </si>
  <si>
    <t>p11</t>
  </si>
  <si>
    <t>04 JUN - 18 JUN</t>
  </si>
  <si>
    <t>p12</t>
  </si>
  <si>
    <t>18 JUN - 01 JUL</t>
  </si>
  <si>
    <t>p13</t>
  </si>
  <si>
    <t>01 JUL - 16 JUL</t>
  </si>
  <si>
    <t>p14</t>
  </si>
  <si>
    <t>16 JUL - 29 JUL</t>
  </si>
  <si>
    <t>p15</t>
  </si>
  <si>
    <t>30 JUL - 12 AUG</t>
  </si>
  <si>
    <t>p16</t>
  </si>
  <si>
    <t>13 AUG - 26 AUG</t>
  </si>
  <si>
    <t>p17</t>
  </si>
  <si>
    <t>27 AUG - 09 SEP</t>
  </si>
  <si>
    <t>p18</t>
  </si>
  <si>
    <t>10 SEP - 23 SEP</t>
  </si>
  <si>
    <t>p19</t>
  </si>
  <si>
    <t>24 SEP - 08 OCT</t>
  </si>
  <si>
    <t>p20</t>
  </si>
  <si>
    <t>08 OCT - 21 OCT</t>
  </si>
  <si>
    <t>p21</t>
  </si>
  <si>
    <t>22 OCT - 04 NOV</t>
  </si>
  <si>
    <t>p22</t>
  </si>
  <si>
    <t>05 NOV - 18 NOV</t>
  </si>
  <si>
    <t>p23</t>
  </si>
  <si>
    <t>19 NOV - 02 DEC</t>
  </si>
  <si>
    <t>p24</t>
  </si>
  <si>
    <t>03 DEC -  16 DEC</t>
  </si>
  <si>
    <t>p25</t>
  </si>
  <si>
    <t>16 DEC - 31 DEC</t>
  </si>
  <si>
    <t>p26</t>
  </si>
  <si>
    <t>H-Den.H-Res</t>
  </si>
  <si>
    <t>L-Den.H-Res</t>
  </si>
  <si>
    <t>L-Den.L-Res</t>
  </si>
  <si>
    <t>N.heavy.H-Den.H-Res</t>
  </si>
  <si>
    <t>N.medium.H-Den.H-Res</t>
  </si>
  <si>
    <t>N.light.H-Den.H-Res</t>
  </si>
  <si>
    <t>N.heavy.L-Den.L-Res</t>
  </si>
  <si>
    <t>N.medium.L-Den.L-Res</t>
  </si>
  <si>
    <t>N.light.L-Den.L-Res</t>
  </si>
  <si>
    <t>N.heavy.L-Den.H-Res</t>
  </si>
  <si>
    <t>N.medium.L-Den.H-Res</t>
  </si>
  <si>
    <t>N.light.L-Den.H-Res</t>
  </si>
  <si>
    <t>ww</t>
  </si>
  <si>
    <t>Seed rates (kg/ha)</t>
  </si>
  <si>
    <t>Drilling</t>
  </si>
  <si>
    <t>October</t>
  </si>
  <si>
    <t>BG density</t>
  </si>
  <si>
    <t>Tillage</t>
  </si>
  <si>
    <t>Management details for Business as Usual</t>
  </si>
  <si>
    <t>RB209 Fertiliser Manual, DEFRA UK</t>
  </si>
  <si>
    <t>Notes &amp; data sources</t>
  </si>
  <si>
    <t>ABC, p12</t>
  </si>
  <si>
    <t>ABC, p32</t>
  </si>
  <si>
    <t>Fertiliser: N (kg/ha)</t>
  </si>
  <si>
    <t>Fertiliser: P (kg/ha)</t>
  </si>
  <si>
    <t>BGRI farmer advice and dataset</t>
  </si>
  <si>
    <t xml:space="preserve">BGRI database, agronomists, </t>
  </si>
  <si>
    <t>Sarah Cook (ADAS)</t>
  </si>
  <si>
    <t>ABC 2019</t>
  </si>
  <si>
    <t>Fertiliser: K (kg/ha)</t>
  </si>
  <si>
    <t>RB209 &amp; BGRI farmer advice</t>
  </si>
  <si>
    <t>=</t>
  </si>
  <si>
    <t>date range I have selected for an operation to occur</t>
  </si>
  <si>
    <t>a date range that wasn't in Kwadjo's original spreadsheet but I have nevertheless selected this date for an operation to occur</t>
  </si>
  <si>
    <t>operation done before the end of the year</t>
  </si>
  <si>
    <t>operation done in the new year</t>
  </si>
  <si>
    <t>optimal date range for each operation</t>
  </si>
  <si>
    <t>stuff I need to revise/ change</t>
  </si>
  <si>
    <t>Crops:</t>
  </si>
  <si>
    <t>Assumptions:</t>
  </si>
  <si>
    <t>P/K fertiliser spreading</t>
  </si>
  <si>
    <t>winter wheat</t>
  </si>
  <si>
    <t>For a mouldboard plough operation we assume 1 pass with a mould board plough, 1 pass with a roller harrow, 1 pass with a drill.</t>
  </si>
  <si>
    <t xml:space="preserve">Ploughing </t>
  </si>
  <si>
    <t>winter oilseed rape</t>
  </si>
  <si>
    <t xml:space="preserve">We assume farmers always roll after drilling. </t>
  </si>
  <si>
    <t>Min til</t>
  </si>
  <si>
    <t>WBEA</t>
  </si>
  <si>
    <t>winter beans</t>
  </si>
  <si>
    <t>DD</t>
  </si>
  <si>
    <t>Direct drilling</t>
  </si>
  <si>
    <t>WBAR</t>
  </si>
  <si>
    <t>winter barley</t>
  </si>
  <si>
    <t>Rolling</t>
  </si>
  <si>
    <t>SOSR</t>
  </si>
  <si>
    <t>spring oilseed rape</t>
  </si>
  <si>
    <t>SBEA</t>
  </si>
  <si>
    <t>spring beans</t>
  </si>
  <si>
    <t>Combine harvesting</t>
  </si>
  <si>
    <t>SBAR</t>
  </si>
  <si>
    <t>spring barley</t>
  </si>
  <si>
    <t>BA</t>
  </si>
  <si>
    <t>Baling</t>
  </si>
  <si>
    <t>FALL</t>
  </si>
  <si>
    <t>fallow</t>
  </si>
  <si>
    <t>Spraying</t>
  </si>
  <si>
    <t>HA</t>
  </si>
  <si>
    <t>Harrowing</t>
  </si>
  <si>
    <t>RI</t>
  </si>
  <si>
    <t>Ridging</t>
  </si>
  <si>
    <t>IH</t>
  </si>
  <si>
    <t>Inter-row hoeing</t>
  </si>
  <si>
    <t>HT</t>
  </si>
  <si>
    <t>Harvesting potatoes/ sugarbeet</t>
  </si>
  <si>
    <t>ST</t>
  </si>
  <si>
    <t>Start</t>
  </si>
  <si>
    <t>EN</t>
  </si>
  <si>
    <t>End</t>
  </si>
  <si>
    <t>NOTE:</t>
  </si>
  <si>
    <r>
      <t xml:space="preserve">In the Cool Farm Tool, pesticide application input values refer to the </t>
    </r>
    <r>
      <rPr>
        <u/>
        <sz val="10"/>
        <color theme="1"/>
        <rFont val="Calibri"/>
        <family val="2"/>
        <scheme val="minor"/>
      </rPr>
      <t>number of pesticides applied</t>
    </r>
    <r>
      <rPr>
        <sz val="10"/>
        <color theme="1"/>
        <rFont val="Calibri"/>
        <family val="2"/>
        <scheme val="minor"/>
      </rPr>
      <t>. Each dose of pesticide counts as one application.</t>
    </r>
  </si>
  <si>
    <t>For each application of pesticide entered by the user, the CFT assumes a dose of 0.5kg of active ingredient per ha (this is in order to derive an average factor of 20.5 kg CO2e/ha per product application).</t>
  </si>
  <si>
    <t xml:space="preserve">The doses of herbicide in our dataset are not all 0.5kg a.i. per application. </t>
  </si>
  <si>
    <t>Therefore it may be necessary to adjust the pesticide application values so that they are in fact the number of 0.5kg doses required to make up the actual dose applied.</t>
  </si>
  <si>
    <t>Rotation calendar:</t>
  </si>
  <si>
    <t>Operations</t>
  </si>
  <si>
    <t>Input data is given for different soil types, regions, resistance status and initial starting densities of black-grass.</t>
  </si>
  <si>
    <t>The grid below sets out the combinations of soil types, regions, resistance status and initial density.</t>
  </si>
  <si>
    <t>This sheet sets out the timings of operations and gives details in the notes on each cell.</t>
  </si>
  <si>
    <t>soil type</t>
  </si>
  <si>
    <t>fieldname</t>
  </si>
  <si>
    <t>scenario</t>
  </si>
  <si>
    <t>year</t>
  </si>
  <si>
    <t>rotation</t>
  </si>
  <si>
    <t>fieldID</t>
  </si>
  <si>
    <t>product</t>
  </si>
  <si>
    <t>production_area</t>
  </si>
  <si>
    <t>finished_product_from_production_area</t>
  </si>
  <si>
    <t>climate</t>
  </si>
  <si>
    <t>avg_annual_temp</t>
  </si>
  <si>
    <t>croptype</t>
  </si>
  <si>
    <t>soiltexture</t>
  </si>
  <si>
    <t>SOM</t>
  </si>
  <si>
    <t>soilmoisture</t>
  </si>
  <si>
    <t>soildrainage</t>
  </si>
  <si>
    <t>pHvalue</t>
  </si>
  <si>
    <t>pH</t>
  </si>
  <si>
    <t>fertiliser1</t>
  </si>
  <si>
    <t>applicationrate</t>
  </si>
  <si>
    <t>pesticide_applicns</t>
  </si>
  <si>
    <t>tillage_changes</t>
  </si>
  <si>
    <t>residue_incorporation</t>
  </si>
  <si>
    <t>chisel_plough</t>
  </si>
  <si>
    <t>disc_gang</t>
  </si>
  <si>
    <t>disc_harrow</t>
  </si>
  <si>
    <t xml:space="preserve">field_cultivator/ridger </t>
  </si>
  <si>
    <t>grain_drill</t>
  </si>
  <si>
    <t>grain_drill-notill</t>
  </si>
  <si>
    <t>moldboard_plough</t>
  </si>
  <si>
    <t>roller_harrow</t>
  </si>
  <si>
    <t>roller_packer</t>
  </si>
  <si>
    <t>rotary_hoe_bed tiller</t>
  </si>
  <si>
    <t>subsoiler</t>
  </si>
  <si>
    <t>tine_harrow</t>
  </si>
  <si>
    <t>tillage_changes_time</t>
  </si>
  <si>
    <t>tillage_changes_pc</t>
  </si>
  <si>
    <t>BAU</t>
  </si>
  <si>
    <t>Winter wheat</t>
  </si>
  <si>
    <t>temperate</t>
  </si>
  <si>
    <t>Ammonium nitrate - 35% N</t>
  </si>
  <si>
    <t>Reduced to Conventional</t>
  </si>
  <si>
    <t>no change</t>
  </si>
  <si>
    <t>Conventional to Reduced</t>
  </si>
  <si>
    <t>started incorporating</t>
  </si>
  <si>
    <t>stopped incorporating</t>
  </si>
  <si>
    <t>Fungicide</t>
  </si>
  <si>
    <t>Herbicide</t>
  </si>
  <si>
    <t>Insecticide</t>
  </si>
  <si>
    <t>GrowthRegulator</t>
  </si>
  <si>
    <t>Area</t>
  </si>
  <si>
    <t>Weight</t>
  </si>
  <si>
    <t>Total-BG</t>
  </si>
  <si>
    <t>Total
(kg/ha)</t>
  </si>
  <si>
    <t>Grand Total 
(kg/ha)</t>
  </si>
  <si>
    <t>AvgYld
(BGRI data)</t>
  </si>
  <si>
    <t>Avg yield
(t/ha)
(Nix 2019)</t>
  </si>
  <si>
    <t>winter barley (assumes feed barley)</t>
  </si>
  <si>
    <t>spring barley (assumes malting barley)</t>
  </si>
  <si>
    <t>Glyphosate (l/ha)</t>
  </si>
  <si>
    <t>Herbicides targeting Black-grass (l/ha)</t>
  </si>
  <si>
    <t>Total number of spraying operations</t>
  </si>
  <si>
    <t>Tillage/ Sowing Practices</t>
  </si>
  <si>
    <t>Label</t>
  </si>
  <si>
    <t>Plough</t>
  </si>
  <si>
    <t>ploughing</t>
  </si>
  <si>
    <t>Inversion</t>
  </si>
  <si>
    <t>inversion</t>
  </si>
  <si>
    <t>Non-inversion</t>
  </si>
  <si>
    <t>noninversion</t>
  </si>
  <si>
    <t>Light cultivation</t>
  </si>
  <si>
    <t>Sub-soiling</t>
  </si>
  <si>
    <t>Minimum tillage</t>
  </si>
  <si>
    <t>minimumtillage</t>
  </si>
  <si>
    <t>Direct drill</t>
  </si>
  <si>
    <t>directdrilling</t>
  </si>
  <si>
    <t>Crops/Activities</t>
  </si>
  <si>
    <t>Label 1: 
Model input label</t>
  </si>
  <si>
    <t>Label 2: 
Model output label</t>
  </si>
  <si>
    <t xml:space="preserve">Winter wheat </t>
  </si>
  <si>
    <t>WWHT</t>
  </si>
  <si>
    <t>Spring wheat</t>
  </si>
  <si>
    <t>springwheat</t>
  </si>
  <si>
    <t>SWHT</t>
  </si>
  <si>
    <t>Winter barley</t>
  </si>
  <si>
    <t>winterbarley</t>
  </si>
  <si>
    <t>Spring barley</t>
  </si>
  <si>
    <t>springbarley</t>
  </si>
  <si>
    <t>Winter beans</t>
  </si>
  <si>
    <t>winterbeans</t>
  </si>
  <si>
    <t>Spring beans</t>
  </si>
  <si>
    <t>springbeans</t>
  </si>
  <si>
    <t>Ware potato</t>
  </si>
  <si>
    <t>warepotatoes</t>
  </si>
  <si>
    <t>WPOT</t>
  </si>
  <si>
    <t>Winter oilseed rape</t>
  </si>
  <si>
    <t>Spring oilseed rape</t>
  </si>
  <si>
    <t>sosr</t>
  </si>
  <si>
    <t>Sugar beet</t>
  </si>
  <si>
    <t>sugarbeet</t>
  </si>
  <si>
    <t>SBEE</t>
  </si>
  <si>
    <t>Winter linseed</t>
  </si>
  <si>
    <t>winterlinseed</t>
  </si>
  <si>
    <t>WLIN</t>
  </si>
  <si>
    <t>Spring linseed</t>
  </si>
  <si>
    <t>springlinseed</t>
  </si>
  <si>
    <t>SLIN</t>
  </si>
  <si>
    <t>Dried peas</t>
  </si>
  <si>
    <t>driedpeas</t>
  </si>
  <si>
    <t>DPEA</t>
  </si>
  <si>
    <t>Set-aside</t>
  </si>
  <si>
    <t>setaside</t>
  </si>
  <si>
    <t>SETA</t>
  </si>
  <si>
    <t>Sheets</t>
  </si>
  <si>
    <t>Yield</t>
  </si>
  <si>
    <t>Crop</t>
  </si>
  <si>
    <t>Jump to:</t>
  </si>
  <si>
    <t>Yield data</t>
  </si>
  <si>
    <t>Pesticide data</t>
  </si>
  <si>
    <t>References</t>
  </si>
  <si>
    <t>Yield and Pesticide info from BGRI data</t>
  </si>
  <si>
    <t>crop</t>
  </si>
  <si>
    <t>Application 1. glyphosate</t>
  </si>
  <si>
    <t>rate (l/ha)</t>
  </si>
  <si>
    <t>Application 2. glyphosate</t>
  </si>
  <si>
    <t>Crystal</t>
  </si>
  <si>
    <t>Liberator</t>
  </si>
  <si>
    <t>Atlantis</t>
  </si>
  <si>
    <t>Pendimethalin</t>
  </si>
  <si>
    <t>a.i. (g/l)</t>
  </si>
  <si>
    <r>
      <t xml:space="preserve">Application 5. </t>
    </r>
    <r>
      <rPr>
        <i/>
        <sz val="11"/>
        <color theme="9" tint="-0.499984740745262"/>
        <rFont val="Calibri"/>
        <family val="2"/>
        <scheme val="minor"/>
      </rPr>
      <t>Tank mix</t>
    </r>
  </si>
  <si>
    <t>Total a.i. (g/ha)</t>
  </si>
  <si>
    <t>Tillage practice changes</t>
  </si>
  <si>
    <t xml:space="preserve">No </t>
  </si>
  <si>
    <t>Conventional to No-till</t>
  </si>
  <si>
    <t>Reduced to No-till</t>
  </si>
  <si>
    <t>No-till to Conventional</t>
  </si>
  <si>
    <t>No-till to Reduced</t>
  </si>
  <si>
    <t>Tillage Practices (ECOMOD)</t>
  </si>
  <si>
    <t>Tillage changes (CFT)</t>
  </si>
  <si>
    <t>Crops (ECOMOD)</t>
  </si>
  <si>
    <t>Residue incorporation</t>
  </si>
  <si>
    <t>Residue management changes (CFT)</t>
  </si>
  <si>
    <t>N.heavy.H-Dsty.H-Res</t>
  </si>
  <si>
    <t>N.heavy.L-Dsty.H-Res</t>
  </si>
  <si>
    <t>N.heavy.L-Dsty.L-Res</t>
  </si>
  <si>
    <t>N.medium.H-Dsty.H-Res</t>
  </si>
  <si>
    <t>N.medium.L-Dsty.H-Res</t>
  </si>
  <si>
    <t>N.medium.L-Dsty.L-Res</t>
  </si>
  <si>
    <t>N.light.H-Dsty.H-Res</t>
  </si>
  <si>
    <t>N.light.L-Dsty.H-Res</t>
  </si>
  <si>
    <t>N.light.L-Dsty.L-Res</t>
  </si>
  <si>
    <t>C.heavy.H-Dsty.H-Res</t>
  </si>
  <si>
    <t>C.heavy.L-Dsty.H-Res</t>
  </si>
  <si>
    <t>C.heavy.L-Dsty.L-Res</t>
  </si>
  <si>
    <t>C.medium.H-Dsty.H-Res</t>
  </si>
  <si>
    <t>C.medium.L-Dsty.H-Res</t>
  </si>
  <si>
    <t>C.medium.L-Dsty.L-Res</t>
  </si>
  <si>
    <t>C.light.H-Dsty.H-Res</t>
  </si>
  <si>
    <t>C.light.L-Dsty.H-Res</t>
  </si>
  <si>
    <t>C.light.L-Dsty.L-Res</t>
  </si>
  <si>
    <t>E.heavy.H-Dsty.H-Res</t>
  </si>
  <si>
    <t>E.heavy.L-Dsty.H-Res</t>
  </si>
  <si>
    <t>E.heavy.L-Dsty.L-Res</t>
  </si>
  <si>
    <t>E.medium.H-Dsty.H-Res</t>
  </si>
  <si>
    <t>E.medium.L-Dsty.H-Res</t>
  </si>
  <si>
    <t>E.medium.L-Dsty.L-Res</t>
  </si>
  <si>
    <t>E.light.H-Dsty.H-Res</t>
  </si>
  <si>
    <t>E.light.L-Dsty.H-Res</t>
  </si>
  <si>
    <t>E.light.L-Dsty.L-Res</t>
  </si>
  <si>
    <t>ww (FEED WHEAT)</t>
  </si>
  <si>
    <t>cultivation</t>
  </si>
  <si>
    <t>Year 1</t>
  </si>
  <si>
    <t>Year 2</t>
  </si>
  <si>
    <t>Year 3</t>
  </si>
  <si>
    <t>Year 4</t>
  </si>
  <si>
    <t>Year 5</t>
  </si>
  <si>
    <t>Year 6</t>
  </si>
  <si>
    <t>Stale seedbed</t>
  </si>
  <si>
    <t>Fertiliser N</t>
  </si>
  <si>
    <t>Straw</t>
  </si>
  <si>
    <t>Selective herbicides</t>
  </si>
  <si>
    <t>BG strategy</t>
  </si>
  <si>
    <r>
      <t xml:space="preserve">Min-till / stale seedbed
</t>
    </r>
    <r>
      <rPr>
        <sz val="9"/>
        <color theme="0" tint="-0.499984740745262"/>
        <rFont val="Calibri"/>
        <family val="2"/>
        <scheme val="minor"/>
      </rPr>
      <t>Keep the weed seeds as close to the surface as possible, and provide them with the correct environment to germinate, emerge, and be killed with glyphosate before the crop is drilled.</t>
    </r>
  </si>
  <si>
    <r>
      <t xml:space="preserve">Plough
</t>
    </r>
    <r>
      <rPr>
        <sz val="9"/>
        <color theme="0" tint="-0.499984740745262"/>
        <rFont val="Calibri"/>
        <family val="2"/>
        <scheme val="minor"/>
      </rPr>
      <t>Bury all weed seeds to a depth at which they will not germinate</t>
    </r>
    <r>
      <rPr>
        <sz val="10"/>
        <color theme="1"/>
        <rFont val="Calibri"/>
        <family val="2"/>
        <scheme val="minor"/>
      </rPr>
      <t>.</t>
    </r>
  </si>
  <si>
    <t>Glyphosate</t>
  </si>
  <si>
    <t>light cultivation</t>
  </si>
  <si>
    <r>
      <rPr>
        <i/>
        <sz val="10"/>
        <color theme="1"/>
        <rFont val="Calibri"/>
        <family val="2"/>
        <scheme val="minor"/>
      </rPr>
      <t>Heavy soils</t>
    </r>
    <r>
      <rPr>
        <sz val="10"/>
        <color theme="1"/>
        <rFont val="Calibri"/>
        <family val="2"/>
        <charset val="2"/>
        <scheme val="minor"/>
      </rPr>
      <t xml:space="preserve">
40kg/ha end Feb (growth stage GS30), 
100kg 1st week April, 
100kg 3rd week April 
</t>
    </r>
    <r>
      <rPr>
        <i/>
        <sz val="10"/>
        <color theme="1"/>
        <rFont val="Calibri"/>
        <family val="2"/>
        <scheme val="minor"/>
      </rPr>
      <t>Medium soils</t>
    </r>
    <r>
      <rPr>
        <sz val="10"/>
        <color theme="1"/>
        <rFont val="Calibri"/>
        <family val="2"/>
        <charset val="2"/>
        <scheme val="minor"/>
      </rPr>
      <t xml:space="preserve">
40kg/ha end Feb (growth stage GS30), 
80kg 1st week April, 
80kg 3rd week April 
</t>
    </r>
    <r>
      <rPr>
        <i/>
        <sz val="10"/>
        <color theme="1"/>
        <rFont val="Calibri"/>
        <family val="2"/>
        <scheme val="minor"/>
      </rPr>
      <t>Light soils</t>
    </r>
    <r>
      <rPr>
        <sz val="10"/>
        <color theme="1"/>
        <rFont val="Calibri"/>
        <family val="2"/>
        <charset val="2"/>
        <scheme val="minor"/>
      </rPr>
      <t xml:space="preserve">
40kg/ha end Feb (growth stage GS30), 
75kg 1st week April, 
75kg 3rd week April 
</t>
    </r>
    <r>
      <rPr>
        <sz val="10"/>
        <color rgb="FFFF0000"/>
        <rFont val="Calibri"/>
        <family val="2"/>
        <scheme val="minor"/>
      </rPr>
      <t>(avg total value from BGRI dataset is 200kg N/ha)</t>
    </r>
  </si>
  <si>
    <t>straw chopped and spread</t>
  </si>
  <si>
    <r>
      <t>1. Shallow disc &amp; roll (immediately after harvest) to induce germination of stale seedbed.
2. Direct drill ww once black-grass killed off (</t>
    </r>
    <r>
      <rPr>
        <i/>
        <sz val="10"/>
        <color theme="1"/>
        <rFont val="Calibri"/>
        <family val="2"/>
        <scheme val="minor"/>
      </rPr>
      <t>DSSAT</t>
    </r>
    <r>
      <rPr>
        <sz val="10"/>
        <color theme="1"/>
        <rFont val="Calibri"/>
        <family val="2"/>
        <charset val="2"/>
        <scheme val="minor"/>
      </rPr>
      <t xml:space="preserve">, TI031 Drill, no-till; </t>
    </r>
    <r>
      <rPr>
        <i/>
        <sz val="10"/>
        <color theme="1"/>
        <rFont val="Calibri"/>
        <family val="2"/>
        <scheme val="minor"/>
      </rPr>
      <t>CFT</t>
    </r>
    <r>
      <rPr>
        <sz val="10"/>
        <color theme="1"/>
        <rFont val="Calibri"/>
        <family val="2"/>
        <charset val="2"/>
        <scheme val="minor"/>
      </rPr>
      <t>, grain drill-notill).
3. Roll after drilling (</t>
    </r>
    <r>
      <rPr>
        <i/>
        <sz val="10"/>
        <color theme="1"/>
        <rFont val="Calibri"/>
        <family val="2"/>
        <scheme val="minor"/>
      </rPr>
      <t>CFT,</t>
    </r>
    <r>
      <rPr>
        <sz val="10"/>
        <color theme="1"/>
        <rFont val="Calibri"/>
        <family val="2"/>
        <charset val="2"/>
        <scheme val="minor"/>
      </rPr>
      <t xml:space="preserve"> roller packer; </t>
    </r>
    <r>
      <rPr>
        <i/>
        <sz val="10"/>
        <color theme="1"/>
        <rFont val="Calibri"/>
        <family val="2"/>
        <scheme val="minor"/>
      </rPr>
      <t>DSSAT,</t>
    </r>
    <r>
      <rPr>
        <sz val="10"/>
        <color theme="1"/>
        <rFont val="Calibri"/>
        <family val="2"/>
        <scheme val="minor"/>
      </rPr>
      <t xml:space="preserve"> Roller packer</t>
    </r>
    <r>
      <rPr>
        <sz val="10"/>
        <color theme="1"/>
        <rFont val="Calibri"/>
        <family val="2"/>
        <charset val="2"/>
        <scheme val="minor"/>
      </rPr>
      <t xml:space="preserve">).
</t>
    </r>
  </si>
  <si>
    <t>straw chopped and spread (it'll be incorporated by the subsequent moldboard plough operation)</t>
  </si>
  <si>
    <t>Herbicide rate calculations for CFT, ww</t>
  </si>
  <si>
    <t>BGRI database</t>
  </si>
  <si>
    <t>BGRI database, agronomists</t>
  </si>
  <si>
    <t>Thus number of applications in ww for CFT:</t>
  </si>
  <si>
    <t>a.i. (g/ha)</t>
  </si>
  <si>
    <t>Crop rotation</t>
  </si>
  <si>
    <t>fertiliser_spraydays</t>
  </si>
  <si>
    <t>spraydays_BGgly</t>
  </si>
  <si>
    <t>residue_management</t>
  </si>
  <si>
    <t>Removed; left untreated in heaps or pits</t>
  </si>
  <si>
    <t xml:space="preserve">Removed; non-Forced Aeration Compost </t>
  </si>
  <si>
    <t xml:space="preserve">Removed; Forced Aeration Compost </t>
  </si>
  <si>
    <t>Left on field; Incorporated or mulch</t>
  </si>
  <si>
    <t>Burned</t>
  </si>
  <si>
    <t>Exported off farm</t>
  </si>
  <si>
    <t>Crop residue management (CFT)</t>
  </si>
  <si>
    <t>Method</t>
  </si>
  <si>
    <t>Input data for Continuous winter wheat scenario</t>
  </si>
  <si>
    <t>Justifications:</t>
  </si>
  <si>
    <t>Moldboard plough (bar on heavy soils) to bury remaining seeds deep.</t>
  </si>
  <si>
    <t>Then min till for next 5 years so buried seeds lose viability.</t>
  </si>
  <si>
    <t>Late drilling to allow two stale seedbeds and good BG germination before drilling.</t>
  </si>
  <si>
    <t>day after harvest: disc</t>
  </si>
  <si>
    <t>15th Sep: glyphosate</t>
  </si>
  <si>
    <t>17th Sep: disc</t>
  </si>
  <si>
    <t>15th Oct: glyphosate</t>
  </si>
  <si>
    <t>17th Oct: moldboard plough, press</t>
  </si>
  <si>
    <t>20th Oct: drill &amp; roll</t>
  </si>
  <si>
    <t>21st Oct: spray</t>
  </si>
  <si>
    <t>early March: spray</t>
  </si>
  <si>
    <t>15th Mar: fertiliser</t>
  </si>
  <si>
    <t>1st April: fert</t>
  </si>
  <si>
    <t>15th April: fert</t>
  </si>
  <si>
    <t>harvest at maturity</t>
  </si>
  <si>
    <r>
      <t xml:space="preserve">2 stale seedbeds
</t>
    </r>
    <r>
      <rPr>
        <b/>
        <sz val="10"/>
        <color theme="1"/>
        <rFont val="Calibri"/>
        <family val="2"/>
        <scheme val="minor"/>
      </rPr>
      <t>Cultivations</t>
    </r>
    <r>
      <rPr>
        <sz val="10"/>
        <color theme="1"/>
        <rFont val="Calibri"/>
        <family val="2"/>
        <charset val="2"/>
        <scheme val="minor"/>
      </rPr>
      <t xml:space="preserve">
Light cultivation immediately after harvest - disced, </t>
    </r>
    <r>
      <rPr>
        <b/>
        <sz val="10"/>
        <color rgb="FFFF0000"/>
        <rFont val="Calibri"/>
        <family val="2"/>
        <scheme val="minor"/>
      </rPr>
      <t xml:space="preserve">3 </t>
    </r>
    <r>
      <rPr>
        <sz val="10"/>
        <color theme="1"/>
        <rFont val="Calibri"/>
        <family val="2"/>
        <charset val="2"/>
        <scheme val="minor"/>
      </rPr>
      <t>cm (</t>
    </r>
    <r>
      <rPr>
        <i/>
        <sz val="10"/>
        <color theme="1"/>
        <rFont val="Calibri"/>
        <family val="2"/>
        <scheme val="minor"/>
      </rPr>
      <t>DSSAT,</t>
    </r>
    <r>
      <rPr>
        <sz val="10"/>
        <color theme="1"/>
        <rFont val="Calibri"/>
        <family val="2"/>
        <scheme val="minor"/>
      </rPr>
      <t xml:space="preserve"> double disc; </t>
    </r>
    <r>
      <rPr>
        <i/>
        <sz val="10"/>
        <color theme="1"/>
        <rFont val="Calibri"/>
        <family val="2"/>
        <scheme val="minor"/>
      </rPr>
      <t>CFT</t>
    </r>
    <r>
      <rPr>
        <sz val="10"/>
        <color theme="1"/>
        <rFont val="Calibri"/>
        <family val="2"/>
        <scheme val="minor"/>
      </rPr>
      <t xml:space="preserve">, </t>
    </r>
    <r>
      <rPr>
        <sz val="10"/>
        <color theme="1"/>
        <rFont val="Calibri"/>
        <family val="2"/>
        <charset val="2"/>
        <scheme val="minor"/>
      </rPr>
      <t>disc harrow) and rolled (</t>
    </r>
    <r>
      <rPr>
        <i/>
        <sz val="10"/>
        <color theme="1"/>
        <rFont val="Calibri"/>
        <family val="2"/>
        <scheme val="minor"/>
      </rPr>
      <t>DSSAT</t>
    </r>
    <r>
      <rPr>
        <sz val="10"/>
        <color theme="1"/>
        <rFont val="Calibri"/>
        <family val="2"/>
        <charset val="2"/>
        <scheme val="minor"/>
      </rPr>
      <t xml:space="preserve">, Roller packer; </t>
    </r>
    <r>
      <rPr>
        <i/>
        <sz val="10"/>
        <color theme="1"/>
        <rFont val="Calibri"/>
        <family val="2"/>
        <scheme val="minor"/>
      </rPr>
      <t>CFT</t>
    </r>
    <r>
      <rPr>
        <sz val="10"/>
        <color theme="1"/>
        <rFont val="Calibri"/>
        <family val="2"/>
        <charset val="2"/>
        <scheme val="minor"/>
      </rPr>
      <t xml:space="preserve">, roller packer) to get BG to germinate.
</t>
    </r>
    <r>
      <rPr>
        <b/>
        <sz val="10"/>
        <color theme="1"/>
        <rFont val="Calibri"/>
        <family val="2"/>
        <scheme val="minor"/>
      </rPr>
      <t>Glyphosate x 2</t>
    </r>
    <r>
      <rPr>
        <sz val="10"/>
        <color theme="1"/>
        <rFont val="Calibri"/>
        <family val="2"/>
        <charset val="2"/>
        <scheme val="minor"/>
      </rPr>
      <t xml:space="preserve">
Spray glyphosate ~4-6 weeks after disc operation (i.e.~15th Sep and again ~15th Oct)
</t>
    </r>
    <r>
      <rPr>
        <i/>
        <sz val="10"/>
        <rFont val="Calibri"/>
        <family val="2"/>
        <scheme val="minor"/>
      </rPr>
      <t>Low/medium density BG</t>
    </r>
    <r>
      <rPr>
        <sz val="10"/>
        <rFont val="Calibri"/>
        <family val="2"/>
        <scheme val="minor"/>
      </rPr>
      <t xml:space="preserve">
2 l/ha 360g a.i.
</t>
    </r>
    <r>
      <rPr>
        <i/>
        <sz val="10"/>
        <rFont val="Calibri"/>
        <family val="2"/>
        <scheme val="minor"/>
      </rPr>
      <t>High/v high density BG</t>
    </r>
    <r>
      <rPr>
        <sz val="10"/>
        <rFont val="Calibri"/>
        <family val="2"/>
        <scheme val="minor"/>
      </rPr>
      <t xml:space="preserve">
</t>
    </r>
    <r>
      <rPr>
        <sz val="10"/>
        <color theme="1"/>
        <rFont val="Calibri"/>
        <family val="2"/>
        <scheme val="minor"/>
      </rPr>
      <t>3 l/ha 360g a.i.</t>
    </r>
  </si>
  <si>
    <r>
      <rPr>
        <b/>
        <sz val="10"/>
        <color theme="1"/>
        <rFont val="Calibri"/>
        <family val="2"/>
        <scheme val="minor"/>
      </rPr>
      <t>late October</t>
    </r>
    <r>
      <rPr>
        <sz val="10"/>
        <color theme="1"/>
        <rFont val="Calibri"/>
        <family val="2"/>
        <scheme val="minor"/>
      </rPr>
      <t xml:space="preserve"> (3rd week October) 
</t>
    </r>
    <r>
      <rPr>
        <b/>
        <sz val="10"/>
        <color theme="1"/>
        <rFont val="Calibri"/>
        <family val="2"/>
        <scheme val="minor"/>
      </rPr>
      <t>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xml:space="preserve">, grain drill)
</t>
    </r>
    <r>
      <rPr>
        <b/>
        <sz val="10"/>
        <color theme="1"/>
        <rFont val="Calibri"/>
        <family val="2"/>
        <scheme val="minor"/>
      </rPr>
      <t>Seed rate:</t>
    </r>
    <r>
      <rPr>
        <sz val="10"/>
        <color theme="1"/>
        <rFont val="Calibri"/>
        <family val="2"/>
        <scheme val="minor"/>
      </rPr>
      <t xml:space="preserve">
</t>
    </r>
    <r>
      <rPr>
        <i/>
        <sz val="10"/>
        <color theme="1"/>
        <rFont val="Calibri"/>
        <family val="2"/>
        <scheme val="minor"/>
      </rPr>
      <t>Low/medium density BG</t>
    </r>
    <r>
      <rPr>
        <sz val="10"/>
        <color theme="1"/>
        <rFont val="Calibri"/>
        <family val="2"/>
        <scheme val="minor"/>
      </rPr>
      <t xml:space="preserve">
167 kg/ha at drilling (= 371 plants/m2 at TGW = 45g / 1000 seeds); row spacing 12.5 cm; depth 3cm
</t>
    </r>
    <r>
      <rPr>
        <i/>
        <sz val="10"/>
        <color theme="1"/>
        <rFont val="Calibri"/>
        <family val="2"/>
        <scheme val="minor"/>
      </rPr>
      <t>High/v high density BG</t>
    </r>
    <r>
      <rPr>
        <sz val="10"/>
        <color theme="1"/>
        <rFont val="Calibri"/>
        <family val="2"/>
        <scheme val="minor"/>
      </rPr>
      <t xml:space="preserve">
200 kg/ha at drilling (= 444 plants/m2 at TGW = 45g / 1000 seeds); row spacing 12.5 cm; depth 3cm</t>
    </r>
  </si>
  <si>
    <t>end Oct</t>
  </si>
  <si>
    <t>plough in year 1 (unless on heavy land)</t>
  </si>
  <si>
    <t>BGRI farmer advice, agronomist advice</t>
  </si>
  <si>
    <t>Application 3. Avadex</t>
  </si>
  <si>
    <t>Application 4. Tank mix</t>
  </si>
  <si>
    <t>Moist</t>
  </si>
  <si>
    <t>Good</t>
  </si>
  <si>
    <t>continuousww</t>
  </si>
  <si>
    <r>
      <rPr>
        <b/>
        <sz val="10"/>
        <color theme="1"/>
        <rFont val="Calibri"/>
        <family val="2"/>
        <scheme val="minor"/>
      </rPr>
      <t>late October</t>
    </r>
    <r>
      <rPr>
        <sz val="10"/>
        <color theme="1"/>
        <rFont val="Calibri"/>
        <family val="2"/>
        <scheme val="minor"/>
      </rPr>
      <t xml:space="preserve"> (3rd week October) 18th Oct?
</t>
    </r>
    <r>
      <rPr>
        <b/>
        <sz val="10"/>
        <color theme="1"/>
        <rFont val="Calibri"/>
        <family val="2"/>
        <scheme val="minor"/>
      </rPr>
      <t>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xml:space="preserve">, grain drill-notill)
</t>
    </r>
    <r>
      <rPr>
        <b/>
        <sz val="10"/>
        <color theme="1"/>
        <rFont val="Calibri"/>
        <family val="2"/>
        <scheme val="minor"/>
      </rPr>
      <t>Seed rate:</t>
    </r>
    <r>
      <rPr>
        <sz val="10"/>
        <color theme="1"/>
        <rFont val="Calibri"/>
        <family val="2"/>
        <scheme val="minor"/>
      </rPr>
      <t xml:space="preserve">
</t>
    </r>
    <r>
      <rPr>
        <i/>
        <sz val="10"/>
        <color theme="1"/>
        <rFont val="Calibri"/>
        <family val="2"/>
        <scheme val="minor"/>
      </rPr>
      <t>Low/medium density BG</t>
    </r>
    <r>
      <rPr>
        <sz val="10"/>
        <color theme="1"/>
        <rFont val="Calibri"/>
        <family val="2"/>
        <scheme val="minor"/>
      </rPr>
      <t xml:space="preserve">
167 kg/ha at drilling (= 371 plants/m2 at TGW = 45g / 1000 seeds); row spacing 12.5 cm; depth 3cm
</t>
    </r>
    <r>
      <rPr>
        <i/>
        <sz val="10"/>
        <color theme="1"/>
        <rFont val="Calibri"/>
        <family val="2"/>
        <scheme val="minor"/>
      </rPr>
      <t>High/v high density BG</t>
    </r>
    <r>
      <rPr>
        <sz val="10"/>
        <color theme="1"/>
        <rFont val="Calibri"/>
        <family val="2"/>
        <scheme val="minor"/>
      </rPr>
      <t xml:space="preserve">
200 kg/ha at drilling (= 444 plants/m2 at TGW = 45g / 1000 seeds); row spacing 12.5 cm; depth 3cm</t>
    </r>
  </si>
  <si>
    <t>invert</t>
  </si>
  <si>
    <r>
      <t>1. Moldboard plough after harvest to bury BG seeds. Follow with a roller harrow.
2. Shallow disc &amp; roll (immediately after harvest) to induce germination of stale seedbed.
3. Repeat after spraying off first seedbed with glyphosate to induce germination in second stale seedbed.
4. Drill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grain drill-notill).
5. Roll after drilling (</t>
    </r>
    <r>
      <rPr>
        <i/>
        <sz val="10"/>
        <color theme="1"/>
        <rFont val="Calibri"/>
        <family val="2"/>
        <scheme val="minor"/>
      </rPr>
      <t>DSSAT</t>
    </r>
    <r>
      <rPr>
        <sz val="10"/>
        <color theme="1"/>
        <rFont val="Calibri"/>
        <family val="2"/>
        <scheme val="minor"/>
      </rPr>
      <t xml:space="preserve">, Roller packer; </t>
    </r>
    <r>
      <rPr>
        <i/>
        <sz val="10"/>
        <color theme="1"/>
        <rFont val="Calibri"/>
        <family val="2"/>
        <scheme val="minor"/>
      </rPr>
      <t>CFT</t>
    </r>
    <r>
      <rPr>
        <sz val="10"/>
        <color theme="1"/>
        <rFont val="Calibri"/>
        <family val="2"/>
        <scheme val="minor"/>
      </rPr>
      <t>, roller packer).</t>
    </r>
  </si>
  <si>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 at drilling:</t>
    </r>
    <r>
      <rPr>
        <sz val="10"/>
        <color theme="1"/>
        <rFont val="Calibri"/>
        <family val="2"/>
        <scheme val="minor"/>
      </rPr>
      <t xml:space="preserve"> Avadex XL (15% w/w tri-allate) </t>
    </r>
    <r>
      <rPr>
        <b/>
        <sz val="10"/>
        <color theme="1"/>
        <rFont val="Calibri"/>
        <family val="2"/>
        <scheme val="minor"/>
      </rPr>
      <t>15kg/ha</t>
    </r>
    <r>
      <rPr>
        <sz val="10"/>
        <color theme="1"/>
        <rFont val="Calibri"/>
        <family val="2"/>
        <scheme val="minor"/>
      </rPr>
      <t xml:space="preserve">
</t>
    </r>
    <r>
      <rPr>
        <i/>
        <sz val="10"/>
        <color theme="1"/>
        <rFont val="Calibri"/>
        <family val="2"/>
        <scheme val="minor"/>
      </rPr>
      <t xml:space="preserve">Pre-em (within 48hrs of drilling):
</t>
    </r>
    <r>
      <rPr>
        <sz val="10"/>
        <color theme="1"/>
        <rFont val="Calibri"/>
        <family val="2"/>
        <scheme val="minor"/>
      </rPr>
      <t xml:space="preserve">Tank mix -
Crystal </t>
    </r>
    <r>
      <rPr>
        <b/>
        <sz val="10"/>
        <color theme="1"/>
        <rFont val="Calibri"/>
        <family val="2"/>
        <scheme val="minor"/>
      </rPr>
      <t xml:space="preserve">4 l/ha </t>
    </r>
    <r>
      <rPr>
        <sz val="10"/>
        <color theme="1"/>
        <rFont val="Calibri"/>
        <family val="2"/>
        <scheme val="minor"/>
      </rPr>
      <t xml:space="preserve">(60 g/l flufenacet and 300 g/l pendimethalin) </t>
    </r>
    <r>
      <rPr>
        <sz val="10"/>
        <color rgb="FF009900"/>
        <rFont val="Calibri"/>
        <family val="2"/>
        <scheme val="minor"/>
      </rPr>
      <t xml:space="preserve"> (respective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400 g/l flufenacet, 100 g/l diflufenican) </t>
    </r>
    <r>
      <rPr>
        <sz val="10"/>
        <color rgb="FF009900"/>
        <rFont val="Calibri"/>
        <family val="2"/>
        <scheme val="minor"/>
      </rPr>
      <t xml:space="preserve">(MOA: Bleachers - inhibitors of carotene biosynthesis (PDS). HRAC group F1)
</t>
    </r>
    <r>
      <rPr>
        <sz val="10"/>
        <color theme="1"/>
        <rFont val="Calibri"/>
        <family val="2"/>
        <scheme val="minor"/>
      </rPr>
      <t xml:space="preserve">
</t>
    </r>
  </si>
  <si>
    <r>
      <rPr>
        <u/>
        <sz val="10"/>
        <color theme="1"/>
        <rFont val="Calibri"/>
        <family val="2"/>
        <scheme val="minor"/>
      </rPr>
      <t xml:space="preserve">September &amp; October
</t>
    </r>
    <r>
      <rPr>
        <sz val="10"/>
        <color theme="1"/>
        <rFont val="Calibri"/>
        <family val="2"/>
        <scheme val="minor"/>
      </rPr>
      <t xml:space="preserve">To kill off stale seedbeds
</t>
    </r>
    <r>
      <rPr>
        <i/>
        <sz val="10"/>
        <color theme="1"/>
        <rFont val="Calibri"/>
        <family val="2"/>
        <scheme val="minor"/>
      </rPr>
      <t>Low/medium density BG</t>
    </r>
    <r>
      <rPr>
        <sz val="10"/>
        <color theme="1"/>
        <rFont val="Calibri"/>
        <family val="2"/>
        <scheme val="minor"/>
      </rPr>
      <t xml:space="preserve">
</t>
    </r>
    <r>
      <rPr>
        <b/>
        <sz val="10"/>
        <color theme="1"/>
        <rFont val="Calibri"/>
        <family val="2"/>
        <scheme val="minor"/>
      </rPr>
      <t>2 l/ha</t>
    </r>
    <r>
      <rPr>
        <sz val="10"/>
        <color theme="1"/>
        <rFont val="Calibri"/>
        <family val="2"/>
        <scheme val="minor"/>
      </rPr>
      <t xml:space="preserve"> (360 g/l a.i.)</t>
    </r>
    <r>
      <rPr>
        <b/>
        <sz val="10"/>
        <color theme="1"/>
        <rFont val="Calibri"/>
        <family val="2"/>
        <scheme val="minor"/>
      </rPr>
      <t xml:space="preserve"> x 2 applications</t>
    </r>
    <r>
      <rPr>
        <sz val="10"/>
        <color theme="1"/>
        <rFont val="Calibri"/>
        <family val="2"/>
        <scheme val="minor"/>
      </rPr>
      <t xml:space="preserve">
</t>
    </r>
    <r>
      <rPr>
        <i/>
        <sz val="10"/>
        <color theme="1"/>
        <rFont val="Calibri"/>
        <family val="2"/>
        <scheme val="minor"/>
      </rPr>
      <t>High/v high density BG</t>
    </r>
    <r>
      <rPr>
        <sz val="10"/>
        <color theme="1"/>
        <rFont val="Calibri"/>
        <family val="2"/>
        <scheme val="minor"/>
      </rPr>
      <t xml:space="preserve">
</t>
    </r>
    <r>
      <rPr>
        <b/>
        <sz val="10"/>
        <color theme="1"/>
        <rFont val="Calibri"/>
        <family val="2"/>
        <scheme val="minor"/>
      </rPr>
      <t>3 l/ha</t>
    </r>
    <r>
      <rPr>
        <sz val="10"/>
        <color theme="1"/>
        <rFont val="Calibri"/>
        <family val="2"/>
        <scheme val="minor"/>
      </rPr>
      <t xml:space="preserve"> (360 g/l a.i.)  </t>
    </r>
    <r>
      <rPr>
        <b/>
        <sz val="10"/>
        <color theme="1"/>
        <rFont val="Calibri"/>
        <family val="2"/>
        <scheme val="minor"/>
      </rPr>
      <t>x 2 applications</t>
    </r>
    <r>
      <rPr>
        <sz val="10"/>
        <color theme="1"/>
        <rFont val="Calibri"/>
        <family val="2"/>
        <scheme val="minor"/>
      </rPr>
      <t xml:space="preserve">
Patch spray with glyphosate 360, 2 l/ha - so make this 0.2l/ha to account for patch spraying</t>
    </r>
  </si>
  <si>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 at drilling:</t>
    </r>
    <r>
      <rPr>
        <sz val="10"/>
        <color theme="1"/>
        <rFont val="Calibri"/>
        <family val="2"/>
        <scheme val="minor"/>
      </rPr>
      <t xml:space="preserve"> Avadex XL (15% w/w tri-allate) </t>
    </r>
    <r>
      <rPr>
        <b/>
        <sz val="10"/>
        <color theme="1"/>
        <rFont val="Calibri"/>
        <family val="2"/>
        <scheme val="minor"/>
      </rPr>
      <t>15kg/ha</t>
    </r>
    <r>
      <rPr>
        <sz val="10"/>
        <color theme="1"/>
        <rFont val="Calibri"/>
        <family val="2"/>
        <scheme val="minor"/>
      </rPr>
      <t xml:space="preserve">
</t>
    </r>
    <r>
      <rPr>
        <i/>
        <sz val="10"/>
        <color theme="1"/>
        <rFont val="Calibri"/>
        <family val="2"/>
        <scheme val="minor"/>
      </rPr>
      <t xml:space="preserve">Pre-em (within 48hrs of drilling):
</t>
    </r>
    <r>
      <rPr>
        <sz val="10"/>
        <color theme="1"/>
        <rFont val="Calibri"/>
        <family val="2"/>
        <scheme val="minor"/>
      </rPr>
      <t xml:space="preserve">Tank mix -
Crystal </t>
    </r>
    <r>
      <rPr>
        <b/>
        <sz val="10"/>
        <color theme="1"/>
        <rFont val="Calibri"/>
        <family val="2"/>
        <scheme val="minor"/>
      </rPr>
      <t xml:space="preserve">4 l/ha </t>
    </r>
    <r>
      <rPr>
        <sz val="10"/>
        <color theme="1"/>
        <rFont val="Calibri"/>
        <family val="2"/>
        <scheme val="minor"/>
      </rPr>
      <t xml:space="preserve">(360 g/l a.i.) (this is flufenacet and pendimathalin) </t>
    </r>
    <r>
      <rPr>
        <sz val="10"/>
        <color rgb="FF009900"/>
        <rFont val="Calibri"/>
        <family val="2"/>
        <scheme val="minor"/>
      </rPr>
      <t xml:space="preserve"> (respective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t>
    </r>
    <r>
      <rPr>
        <sz val="10"/>
        <color rgb="FF009900"/>
        <rFont val="Calibri"/>
        <family val="2"/>
        <scheme val="minor"/>
      </rPr>
      <t xml:space="preserve">(MOA: Bleachers - inhibitors of carotene biosynthesis (PDS). HRAC group F1)
</t>
    </r>
    <r>
      <rPr>
        <u/>
        <sz val="10"/>
        <color theme="1"/>
        <rFont val="Calibri"/>
        <family val="2"/>
        <scheme val="minor"/>
      </rPr>
      <t xml:space="preserve">
</t>
    </r>
  </si>
  <si>
    <r>
      <rPr>
        <u/>
        <sz val="10"/>
        <color theme="1"/>
        <rFont val="Calibri"/>
        <family val="2"/>
        <scheme val="minor"/>
      </rPr>
      <t xml:space="preserve">September &amp; October
</t>
    </r>
    <r>
      <rPr>
        <sz val="10"/>
        <color theme="1"/>
        <rFont val="Calibri"/>
        <family val="2"/>
        <scheme val="minor"/>
      </rPr>
      <t xml:space="preserve">To kill off stale seedbeds
</t>
    </r>
    <r>
      <rPr>
        <i/>
        <sz val="10"/>
        <color theme="1"/>
        <rFont val="Calibri"/>
        <family val="2"/>
        <scheme val="minor"/>
      </rPr>
      <t>Low/medium density BG</t>
    </r>
    <r>
      <rPr>
        <sz val="10"/>
        <color theme="1"/>
        <rFont val="Calibri"/>
        <family val="2"/>
        <scheme val="minor"/>
      </rPr>
      <t xml:space="preserve">
</t>
    </r>
    <r>
      <rPr>
        <b/>
        <sz val="10"/>
        <color theme="1"/>
        <rFont val="Calibri"/>
        <family val="2"/>
        <scheme val="minor"/>
      </rPr>
      <t>2 l/ha</t>
    </r>
    <r>
      <rPr>
        <sz val="10"/>
        <color theme="1"/>
        <rFont val="Calibri"/>
        <family val="2"/>
        <scheme val="minor"/>
      </rPr>
      <t xml:space="preserve"> (360 g/l a.i.) x</t>
    </r>
    <r>
      <rPr>
        <b/>
        <sz val="10"/>
        <color theme="1"/>
        <rFont val="Calibri"/>
        <family val="2"/>
        <scheme val="minor"/>
      </rPr>
      <t xml:space="preserve"> 2 applications</t>
    </r>
    <r>
      <rPr>
        <sz val="10"/>
        <color theme="1"/>
        <rFont val="Calibri"/>
        <family val="2"/>
        <scheme val="minor"/>
      </rPr>
      <t xml:space="preserve">
</t>
    </r>
    <r>
      <rPr>
        <i/>
        <sz val="10"/>
        <color theme="1"/>
        <rFont val="Calibri"/>
        <family val="2"/>
        <scheme val="minor"/>
      </rPr>
      <t>High/v high density BG</t>
    </r>
    <r>
      <rPr>
        <sz val="10"/>
        <color theme="1"/>
        <rFont val="Calibri"/>
        <family val="2"/>
        <scheme val="minor"/>
      </rPr>
      <t xml:space="preserve">
</t>
    </r>
    <r>
      <rPr>
        <b/>
        <sz val="10"/>
        <color theme="1"/>
        <rFont val="Calibri"/>
        <family val="2"/>
        <scheme val="minor"/>
      </rPr>
      <t>3 l/ha</t>
    </r>
    <r>
      <rPr>
        <sz val="10"/>
        <color theme="1"/>
        <rFont val="Calibri"/>
        <family val="2"/>
        <scheme val="minor"/>
      </rPr>
      <t xml:space="preserve"> (360 g/l a.i.)  x </t>
    </r>
    <r>
      <rPr>
        <b/>
        <sz val="10"/>
        <color theme="1"/>
        <rFont val="Calibri"/>
        <family val="2"/>
        <scheme val="minor"/>
      </rPr>
      <t>2 applications</t>
    </r>
    <r>
      <rPr>
        <sz val="10"/>
        <color theme="1"/>
        <rFont val="Calibri"/>
        <family val="2"/>
        <scheme val="minor"/>
      </rPr>
      <t xml:space="preserve">
Patch spray with glyphosate 360, 2 l/ha - so make this 0.2l/ha to account for patch spraying</t>
    </r>
  </si>
  <si>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 at drilling:</t>
    </r>
    <r>
      <rPr>
        <sz val="10"/>
        <color theme="1"/>
        <rFont val="Calibri"/>
        <family val="2"/>
        <scheme val="minor"/>
      </rPr>
      <t xml:space="preserve"> Avadex XL (15% w/w tri-allate) </t>
    </r>
    <r>
      <rPr>
        <b/>
        <sz val="10"/>
        <color theme="1"/>
        <rFont val="Calibri"/>
        <family val="2"/>
        <scheme val="minor"/>
      </rPr>
      <t>15kg/ha</t>
    </r>
    <r>
      <rPr>
        <sz val="10"/>
        <color theme="1"/>
        <rFont val="Calibri"/>
        <family val="2"/>
        <scheme val="minor"/>
      </rPr>
      <t xml:space="preserve">
</t>
    </r>
    <r>
      <rPr>
        <i/>
        <sz val="10"/>
        <color theme="1"/>
        <rFont val="Calibri"/>
        <family val="2"/>
        <scheme val="minor"/>
      </rPr>
      <t xml:space="preserve">Pre-em (within 48hrs of drilling):
</t>
    </r>
    <r>
      <rPr>
        <sz val="10"/>
        <color theme="1"/>
        <rFont val="Calibri"/>
        <family val="2"/>
        <scheme val="minor"/>
      </rPr>
      <t xml:space="preserve">Tank mix -
Crystal </t>
    </r>
    <r>
      <rPr>
        <b/>
        <sz val="10"/>
        <color theme="1"/>
        <rFont val="Calibri"/>
        <family val="2"/>
        <scheme val="minor"/>
      </rPr>
      <t xml:space="preserve">4 l/ha </t>
    </r>
    <r>
      <rPr>
        <sz val="10"/>
        <color theme="1"/>
        <rFont val="Calibri"/>
        <family val="2"/>
        <scheme val="minor"/>
      </rPr>
      <t xml:space="preserve">(360 g/l a.i.) (this is flufenacet and pendimathalin) </t>
    </r>
    <r>
      <rPr>
        <sz val="10"/>
        <color rgb="FF009900"/>
        <rFont val="Calibri"/>
        <family val="2"/>
        <scheme val="minor"/>
      </rPr>
      <t xml:space="preserve"> (respective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t>
    </r>
    <r>
      <rPr>
        <sz val="10"/>
        <color rgb="FF009900"/>
        <rFont val="Calibri"/>
        <family val="2"/>
        <scheme val="minor"/>
      </rPr>
      <t xml:space="preserve">(MOA: Bleachers - inhibitors of carotene biosynthesis (PDS). HRAC group F1)
</t>
    </r>
    <r>
      <rPr>
        <sz val="10"/>
        <color theme="1"/>
        <rFont val="Calibri"/>
        <family val="2"/>
        <scheme val="minor"/>
      </rPr>
      <t xml:space="preserve">
</t>
    </r>
  </si>
  <si>
    <r>
      <rPr>
        <u/>
        <sz val="10"/>
        <color theme="1"/>
        <rFont val="Calibri"/>
        <family val="2"/>
        <scheme val="minor"/>
      </rPr>
      <t xml:space="preserve">September &amp; October
</t>
    </r>
    <r>
      <rPr>
        <sz val="10"/>
        <color theme="1"/>
        <rFont val="Calibri"/>
        <family val="2"/>
        <scheme val="minor"/>
      </rPr>
      <t xml:space="preserve">To kill off stale seedbeds
</t>
    </r>
    <r>
      <rPr>
        <i/>
        <sz val="10"/>
        <color theme="1"/>
        <rFont val="Calibri"/>
        <family val="2"/>
        <scheme val="minor"/>
      </rPr>
      <t>Low/medium density BG</t>
    </r>
    <r>
      <rPr>
        <sz val="10"/>
        <color theme="1"/>
        <rFont val="Calibri"/>
        <family val="2"/>
        <scheme val="minor"/>
      </rPr>
      <t xml:space="preserve">
</t>
    </r>
    <r>
      <rPr>
        <b/>
        <sz val="10"/>
        <color theme="1"/>
        <rFont val="Calibri"/>
        <family val="2"/>
        <scheme val="minor"/>
      </rPr>
      <t>2 l/ha</t>
    </r>
    <r>
      <rPr>
        <sz val="10"/>
        <color theme="1"/>
        <rFont val="Calibri"/>
        <family val="2"/>
        <scheme val="minor"/>
      </rPr>
      <t xml:space="preserve"> (360 g/l a.i.) x 2 applications
</t>
    </r>
    <r>
      <rPr>
        <i/>
        <sz val="10"/>
        <color theme="1"/>
        <rFont val="Calibri"/>
        <family val="2"/>
        <scheme val="minor"/>
      </rPr>
      <t>High/v high density BG</t>
    </r>
    <r>
      <rPr>
        <sz val="10"/>
        <color theme="1"/>
        <rFont val="Calibri"/>
        <family val="2"/>
        <scheme val="minor"/>
      </rPr>
      <t xml:space="preserve">
</t>
    </r>
    <r>
      <rPr>
        <b/>
        <sz val="10"/>
        <color theme="1"/>
        <rFont val="Calibri"/>
        <family val="2"/>
        <scheme val="minor"/>
      </rPr>
      <t>3 l/ha</t>
    </r>
    <r>
      <rPr>
        <sz val="10"/>
        <color theme="1"/>
        <rFont val="Calibri"/>
        <family val="2"/>
        <scheme val="minor"/>
      </rPr>
      <t xml:space="preserve"> (360 g/l a.i.)  x 2 applications
Patch spray with glyphosate 360, 2 l/ha - so make this 0.2l/ha to account for patch spraying</t>
    </r>
  </si>
  <si>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 at drilling:</t>
    </r>
    <r>
      <rPr>
        <sz val="10"/>
        <color theme="1"/>
        <rFont val="Calibri"/>
        <family val="2"/>
        <scheme val="minor"/>
      </rPr>
      <t xml:space="preserve"> Avadex XL (15% w/w tri-allate) </t>
    </r>
    <r>
      <rPr>
        <b/>
        <sz val="10"/>
        <color theme="1"/>
        <rFont val="Calibri"/>
        <family val="2"/>
        <scheme val="minor"/>
      </rPr>
      <t>15kg/ha</t>
    </r>
    <r>
      <rPr>
        <sz val="10"/>
        <color theme="1"/>
        <rFont val="Calibri"/>
        <family val="2"/>
        <scheme val="minor"/>
      </rPr>
      <t xml:space="preserve">
</t>
    </r>
    <r>
      <rPr>
        <i/>
        <sz val="10"/>
        <color theme="1"/>
        <rFont val="Calibri"/>
        <family val="2"/>
        <scheme val="minor"/>
      </rPr>
      <t xml:space="preserve">Pre-em (within 48hrs of drilling):
</t>
    </r>
    <r>
      <rPr>
        <sz val="10"/>
        <color theme="1"/>
        <rFont val="Calibri"/>
        <family val="2"/>
        <scheme val="minor"/>
      </rPr>
      <t xml:space="preserve">Tank mix -
Crystal </t>
    </r>
    <r>
      <rPr>
        <b/>
        <sz val="10"/>
        <color theme="1"/>
        <rFont val="Calibri"/>
        <family val="2"/>
        <scheme val="minor"/>
      </rPr>
      <t xml:space="preserve">4 l/ha </t>
    </r>
    <r>
      <rPr>
        <sz val="10"/>
        <color theme="1"/>
        <rFont val="Calibri"/>
        <family val="2"/>
        <scheme val="minor"/>
      </rPr>
      <t xml:space="preserve">(360 g/l a.i.) (this is flufenacet and pendimathalin) </t>
    </r>
    <r>
      <rPr>
        <sz val="10"/>
        <color rgb="FF009900"/>
        <rFont val="Calibri"/>
        <family val="2"/>
        <scheme val="minor"/>
      </rPr>
      <t xml:space="preserve"> (respective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t>
    </r>
    <r>
      <rPr>
        <sz val="10"/>
        <color rgb="FF009900"/>
        <rFont val="Calibri"/>
        <family val="2"/>
        <scheme val="minor"/>
      </rPr>
      <t xml:space="preserve">(MOA: Bleachers - inhibitors of carotene biosynthesis (PDS). HRAC group F1)
</t>
    </r>
    <r>
      <rPr>
        <u/>
        <sz val="10"/>
        <color theme="1"/>
        <rFont val="Calibri"/>
        <family val="2"/>
        <scheme val="minor"/>
      </rPr>
      <t xml:space="preserve">
</t>
    </r>
    <r>
      <rPr>
        <sz val="10"/>
        <rFont val="Calibri"/>
        <family val="2"/>
        <scheme val="minor"/>
      </rPr>
      <t xml:space="preserve">
</t>
    </r>
  </si>
  <si>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 at drilling:</t>
    </r>
    <r>
      <rPr>
        <sz val="10"/>
        <color theme="1"/>
        <rFont val="Calibri"/>
        <family val="2"/>
        <scheme val="minor"/>
      </rPr>
      <t xml:space="preserve"> Avadex XL (15% w/w tri-allate) </t>
    </r>
    <r>
      <rPr>
        <b/>
        <sz val="10"/>
        <color theme="1"/>
        <rFont val="Calibri"/>
        <family val="2"/>
        <scheme val="minor"/>
      </rPr>
      <t>15kg/ha</t>
    </r>
    <r>
      <rPr>
        <sz val="10"/>
        <color theme="1"/>
        <rFont val="Calibri"/>
        <family val="2"/>
        <scheme val="minor"/>
      </rPr>
      <t xml:space="preserve">
</t>
    </r>
    <r>
      <rPr>
        <i/>
        <sz val="10"/>
        <color theme="1"/>
        <rFont val="Calibri"/>
        <family val="2"/>
        <scheme val="minor"/>
      </rPr>
      <t xml:space="preserve">Pre-em (within 48hrs of drilling):
</t>
    </r>
    <r>
      <rPr>
        <sz val="10"/>
        <color theme="1"/>
        <rFont val="Calibri"/>
        <family val="2"/>
        <scheme val="minor"/>
      </rPr>
      <t xml:space="preserve">Tank mix -
Crystal </t>
    </r>
    <r>
      <rPr>
        <b/>
        <sz val="10"/>
        <color theme="1"/>
        <rFont val="Calibri"/>
        <family val="2"/>
        <scheme val="minor"/>
      </rPr>
      <t xml:space="preserve">4 l/ha </t>
    </r>
    <r>
      <rPr>
        <sz val="10"/>
        <color theme="1"/>
        <rFont val="Calibri"/>
        <family val="2"/>
        <scheme val="minor"/>
      </rPr>
      <t xml:space="preserve">(360 g/l a.i.) (this is flufenacet and pendimathalin) </t>
    </r>
    <r>
      <rPr>
        <sz val="10"/>
        <color rgb="FF009900"/>
        <rFont val="Calibri"/>
        <family val="2"/>
        <scheme val="minor"/>
      </rPr>
      <t xml:space="preserve"> (respective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t>
    </r>
    <r>
      <rPr>
        <sz val="10"/>
        <color rgb="FF009900"/>
        <rFont val="Calibri"/>
        <family val="2"/>
        <scheme val="minor"/>
      </rPr>
      <t xml:space="preserve">(MOA: Bleachers - inhibitors of carotene biosynthesis (PDS). HRAC group F1)
</t>
    </r>
    <r>
      <rPr>
        <u/>
        <sz val="10"/>
        <color theme="1"/>
        <rFont val="Calibri"/>
        <family val="2"/>
        <scheme val="minor"/>
      </rPr>
      <t xml:space="preserve">
</t>
    </r>
    <r>
      <rPr>
        <sz val="10"/>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</si>
</sst>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0">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0"/>
      <color theme="1"/>
      <name val="Calibri"/>
      <family val="2"/>
      <scheme val="minor"/>
    </font>
    <font>
      <sz val="8"/>
      <color theme="1"/>
      <name val="Calibri"/>
      <family val="2"/>
      <scheme val="minor"/>
    </font>
    <font>
      <sz val="9"/>
      <color theme="1"/>
      <name val="Calibri"/>
      <family val="2"/>
      <scheme val="minor"/>
    </font>
    <font>
      <sz val="8"/>
      <name val="Calibri"/>
      <family val="2"/>
      <scheme val="minor"/>
    </font>
    <font>
      <sz val="9"/>
      <color rgb="FF0000FF"/>
      <name val="Calibri"/>
      <family val="2"/>
      <scheme val="minor"/>
    </font>
    <font>
      <sz val="10"/>
      <color indexed="81"/>
      <name val="Calibri"/>
      <family val="2"/>
      <scheme val="minor"/>
    </font>
    <font>
      <b/>
      <sz val="10"/>
      <color indexed="81"/>
      <name val="Calibri"/>
      <family val="2"/>
      <scheme val="minor"/>
    </font>
    <font>
      <i/>
      <sz val="11"/>
      <color theme="1"/>
      <name val="Calibri Light"/>
      <family val="2"/>
      <scheme val="major"/>
    </font>
    <font>
      <sz val="12"/>
      <color theme="1"/>
      <name val="Calibri Light"/>
      <family val="2"/>
      <scheme val="major"/>
    </font>
    <font>
      <b/>
      <sz val="12"/>
      <color theme="1"/>
      <name val="Calibri"/>
      <family val="2"/>
      <scheme val="minor"/>
    </font>
    <font>
      <sz val="11"/>
      <color theme="0" tint="-0.499984740745262"/>
      <name val="Calibri"/>
      <family val="2"/>
      <scheme val="minor"/>
    </font>
    <font>
      <b/>
      <sz val="11"/>
      <color theme="0" tint="-0.499984740745262"/>
      <name val="Calibri"/>
      <family val="2"/>
      <scheme val="minor"/>
    </font>
    <font>
      <b/>
      <sz val="10"/>
      <color theme="1"/>
      <name val="Calibri"/>
      <family val="2"/>
      <scheme val="minor"/>
    </font>
    <font>
      <u/>
      <sz val="10"/>
      <color theme="1"/>
      <name val="Calibri"/>
      <family val="2"/>
      <scheme val="minor"/>
    </font>
    <font>
      <sz val="12"/>
      <color theme="1"/>
      <name val="Calibri"/>
      <family val="2"/>
      <scheme val="minor"/>
    </font>
    <font>
      <b/>
      <sz val="10"/>
      <color rgb="FF000000"/>
      <name val="Tahoma"/>
      <family val="2"/>
    </font>
    <font>
      <sz val="10"/>
      <color rgb="FF000000"/>
      <name val="Tahoma"/>
      <family val="2"/>
    </font>
    <font>
      <b/>
      <sz val="12"/>
      <color theme="9" tint="-0.499984740745262"/>
      <name val="Calibri"/>
      <family val="2"/>
    </font>
    <font>
      <sz val="11"/>
      <color theme="1"/>
      <name val="Calibri"/>
      <family val="2"/>
    </font>
    <font>
      <b/>
      <u/>
      <sz val="11"/>
      <color rgb="FF0432FF"/>
      <name val="Calibri"/>
      <family val="2"/>
    </font>
    <font>
      <b/>
      <sz val="11"/>
      <color theme="0"/>
      <name val="Calibri"/>
      <family val="2"/>
    </font>
    <font>
      <sz val="11"/>
      <name val="Calibri"/>
      <family val="2"/>
    </font>
    <font>
      <b/>
      <sz val="10"/>
      <color indexed="81"/>
      <name val="Calibri"/>
      <family val="2"/>
    </font>
    <font>
      <sz val="10"/>
      <color indexed="81"/>
      <name val="Calibri"/>
      <family val="2"/>
    </font>
    <font>
      <b/>
      <u/>
      <sz val="12"/>
      <color theme="9" tint="-0.499984740745262"/>
      <name val="Calibri"/>
      <family val="2"/>
    </font>
    <font>
      <sz val="12"/>
      <color theme="9" tint="-0.499984740745262"/>
      <name val="Calibri"/>
      <family val="2"/>
    </font>
    <font>
      <b/>
      <sz val="11"/>
      <color rgb="FF0432FF"/>
      <name val="Calibri"/>
      <family val="2"/>
    </font>
    <font>
      <b/>
      <sz val="11"/>
      <color theme="9" tint="-0.499984740745262"/>
      <name val="Calibri"/>
      <family val="2"/>
      <scheme val="minor"/>
    </font>
    <font>
      <sz val="11"/>
      <color theme="9" tint="-0.499984740745262"/>
      <name val="Calibri"/>
      <family val="2"/>
      <scheme val="minor"/>
    </font>
    <font>
      <sz val="12"/>
      <color theme="9" tint="-0.499984740745262"/>
      <name val="Calibri Light"/>
      <family val="2"/>
      <scheme val="major"/>
    </font>
    <font>
      <sz val="11"/>
      <color theme="2" tint="-0.249977111117893"/>
      <name val="Calibri"/>
      <family val="2"/>
      <scheme val="minor"/>
    </font>
    <font>
      <sz val="10"/>
      <color theme="2" tint="-0.249977111117893"/>
      <name val="Calibri"/>
      <family val="2"/>
      <scheme val="minor"/>
    </font>
    <font>
      <u/>
      <sz val="11"/>
      <color theme="10"/>
      <name val="Calibri"/>
      <family val="2"/>
      <scheme val="minor"/>
    </font>
    <font>
      <b/>
      <sz val="12"/>
      <color theme="9" tint="-0.499984740745262"/>
      <name val="Calibri"/>
      <family val="2"/>
      <scheme val="minor"/>
    </font>
    <font>
      <sz val="12"/>
      <color theme="9" tint="-0.499984740745262"/>
      <name val="Calibri"/>
      <family val="2"/>
      <scheme val="minor"/>
    </font>
    <font>
      <i/>
      <sz val="11"/>
      <color theme="9" tint="-0.499984740745262"/>
      <name val="Calibri Light"/>
      <family val="2"/>
      <scheme val="major"/>
    </font>
    <font>
      <sz val="10"/>
      <color theme="9" tint="-0.499984740745262"/>
      <name val="Calibri"/>
      <family val="2"/>
      <scheme val="minor"/>
    </font>
    <font>
      <sz val="14"/>
      <color theme="0"/>
      <name val="Calibri Light"/>
      <family val="2"/>
      <scheme val="major"/>
    </font>
    <font>
      <i/>
      <sz val="11"/>
      <color theme="9" tint="-0.499984740745262"/>
      <name val="Calibri"/>
      <family val="2"/>
      <scheme val="minor"/>
    </font>
    <font>
      <b/>
      <sz val="11"/>
      <color theme="8" tint="-0.499984740745262"/>
      <name val="Calibri"/>
      <family val="2"/>
      <scheme val="minor"/>
    </font>
    <font>
      <sz val="10"/>
      <color rgb="FFFF0000"/>
      <name val="Calibri"/>
      <family val="2"/>
      <scheme val="minor"/>
    </font>
    <font>
      <sz val="10"/>
      <color theme="1"/>
      <name val="Calibri"/>
      <family val="2"/>
      <charset val="2"/>
      <scheme val="minor"/>
    </font>
    <font>
      <i/>
      <sz val="10"/>
      <color theme="1"/>
      <name val="Calibri"/>
      <family val="2"/>
      <scheme val="minor"/>
    </font>
    <font>
      <sz val="10"/>
      <name val="Calibri"/>
      <family val="2"/>
      <scheme val="minor"/>
    </font>
    <font>
      <sz val="10"/>
      <color theme="1"/>
      <name val="Calibri"/>
      <family val="2"/>
    </font>
    <font>
      <sz val="10"/>
      <color rgb="FF009900"/>
      <name val="Calibri"/>
      <family val="2"/>
      <scheme val="minor"/>
    </font>
    <font>
      <b/>
      <u/>
      <sz val="9"/>
      <color indexed="81"/>
      <name val="Tahoma"/>
      <family val="2"/>
    </font>
    <font>
      <u/>
      <sz val="9"/>
      <color indexed="81"/>
      <name val="Tahoma"/>
      <family val="2"/>
    </font>
    <font>
      <i/>
      <sz val="9"/>
      <color indexed="81"/>
      <name val="Tahoma"/>
      <family val="2"/>
    </font>
    <font>
      <i/>
      <sz val="10"/>
      <name val="Calibri"/>
      <family val="2"/>
      <scheme val="minor"/>
    </font>
    <font>
      <sz val="9"/>
      <color theme="0" tint="-0.499984740745262"/>
      <name val="Calibri"/>
      <family val="2"/>
      <scheme val="minor"/>
    </font>
    <font>
      <b/>
      <sz val="10"/>
      <color rgb="FFFF0000"/>
      <name val="Calibri"/>
      <family val="2"/>
      <scheme val="minor"/>
    </font>
    <font>
      <b/>
      <i/>
      <sz val="12"/>
      <color theme="9" tint="-0.499984740745262"/>
      <name val="Calibri"/>
      <family val="2"/>
      <scheme val="minor"/>
    </font>
    <font>
      <b/>
      <sz val="11"/>
      <name val="Calibri"/>
      <family val="2"/>
    </font>
    <font>
      <sz val="11"/>
      <name val="Calibri"/>
      <family val="2"/>
      <scheme val="minor"/>
    </font>
  </fonts>
  <fills count="32">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7" tint="-0.499984740745262"/>
        <bgColor indexed="64"/>
      </patternFill>
    </fill>
    <fill>
      <patternFill patternType="solid">
        <fgColor theme="3" tint="-0.499984740745262"/>
        <bgColor indexed="64"/>
      </patternFill>
    </fill>
    <fill>
      <patternFill patternType="solid">
        <fgColor rgb="FF333300"/>
        <bgColor indexed="64"/>
      </patternFill>
    </fill>
    <fill>
      <patternFill patternType="solid">
        <fgColor rgb="FF996600"/>
        <bgColor indexed="64"/>
      </patternFill>
    </fill>
    <fill>
      <patternFill patternType="solid">
        <fgColor rgb="FF808000"/>
        <bgColor indexed="64"/>
      </patternFill>
    </fill>
    <fill>
      <patternFill patternType="solid">
        <fgColor rgb="FF7B7055"/>
        <bgColor indexed="64"/>
      </patternFill>
    </fill>
    <fill>
      <patternFill patternType="solid">
        <fgColor rgb="FF193161"/>
        <bgColor indexed="64"/>
      </patternFill>
    </fill>
    <fill>
      <patternFill patternType="solid">
        <fgColor rgb="FFD08B00"/>
        <bgColor indexed="64"/>
      </patternFill>
    </fill>
    <fill>
      <patternFill patternType="solid">
        <fgColor rgb="FFC8A200"/>
        <bgColor indexed="64"/>
      </patternFill>
    </fill>
    <fill>
      <patternFill patternType="solid">
        <fgColor rgb="FF605D6F"/>
        <bgColor indexed="64"/>
      </patternFill>
    </fill>
    <fill>
      <patternFill patternType="solid">
        <fgColor rgb="FF8A8AA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theme="2" tint="-0.499984740745262"/>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rgb="FF00B05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rgb="FFFF6600"/>
        <bgColor indexed="64"/>
      </patternFill>
    </fill>
  </fills>
  <borders count="61">
    <border>
      <left/>
      <right/>
      <top/>
      <bottom/>
      <diagonal/>
    </border>
    <border>
      <left style="thick">
        <color theme="4" tint="-0.24994659260841701"/>
      </left>
      <right style="thick">
        <color theme="4" tint="-0.24994659260841701"/>
      </right>
      <top style="thick">
        <color theme="4" tint="-0.24994659260841701"/>
      </top>
      <bottom style="thick">
        <color theme="4" tint="-0.24994659260841701"/>
      </bottom>
      <diagonal/>
    </border>
    <border>
      <left style="thick">
        <color theme="4" tint="-0.24994659260841701"/>
      </left>
      <right style="thick">
        <color theme="4" tint="-0.24994659260841701"/>
      </right>
      <top/>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bottom/>
      <diagonal/>
    </border>
    <border>
      <left style="thick">
        <color theme="7" tint="-0.24994659260841701"/>
      </left>
      <right style="thick">
        <color theme="7" tint="-0.24994659260841701"/>
      </right>
      <top style="thick">
        <color theme="7" tint="-0.24994659260841701"/>
      </top>
      <bottom style="thick">
        <color theme="7" tint="-0.24994659260841701"/>
      </bottom>
      <diagonal/>
    </border>
    <border>
      <left style="thick">
        <color theme="7" tint="-0.24994659260841701"/>
      </left>
      <right style="thick">
        <color theme="7" tint="-0.24994659260841701"/>
      </right>
      <top/>
      <bottom/>
      <diagonal/>
    </border>
    <border>
      <left style="thick">
        <color auto="1"/>
      </left>
      <right/>
      <top style="thick">
        <color auto="1"/>
      </top>
      <bottom/>
      <diagonal/>
    </border>
    <border>
      <left style="thick">
        <color theme="4" tint="-0.24994659260841701"/>
      </left>
      <right style="thick">
        <color theme="4" tint="-0.24994659260841701"/>
      </right>
      <top style="thick">
        <color auto="1"/>
      </top>
      <bottom/>
      <diagonal/>
    </border>
    <border>
      <left style="thick">
        <color theme="9" tint="-0.24994659260841701"/>
      </left>
      <right style="thick">
        <color theme="9" tint="-0.24994659260841701"/>
      </right>
      <top style="thick">
        <color auto="1"/>
      </top>
      <bottom/>
      <diagonal/>
    </border>
    <border>
      <left style="thick">
        <color theme="7" tint="-0.24994659260841701"/>
      </left>
      <right style="thick">
        <color theme="7" tint="-0.24994659260841701"/>
      </right>
      <top style="thick">
        <color auto="1"/>
      </top>
      <bottom/>
      <diagonal/>
    </border>
    <border>
      <left style="thick">
        <color auto="1"/>
      </left>
      <right/>
      <top/>
      <bottom style="thick">
        <color auto="1"/>
      </bottom>
      <diagonal/>
    </border>
    <border>
      <left style="thick">
        <color theme="4" tint="-0.24994659260841701"/>
      </left>
      <right style="thick">
        <color theme="4" tint="-0.24994659260841701"/>
      </right>
      <top/>
      <bottom style="thick">
        <color auto="1"/>
      </bottom>
      <diagonal/>
    </border>
    <border>
      <left style="thick">
        <color theme="9" tint="-0.24994659260841701"/>
      </left>
      <right style="thick">
        <color theme="9" tint="-0.24994659260841701"/>
      </right>
      <top/>
      <bottom style="thick">
        <color auto="1"/>
      </bottom>
      <diagonal/>
    </border>
    <border>
      <left style="thick">
        <color theme="7" tint="-0.24994659260841701"/>
      </left>
      <right style="thick">
        <color theme="7" tint="-0.24994659260841701"/>
      </right>
      <top/>
      <bottom style="thick">
        <color auto="1"/>
      </bottom>
      <diagonal/>
    </border>
    <border>
      <left style="thick">
        <color theme="5" tint="-0.24994659260841701"/>
      </left>
      <right/>
      <top style="thick">
        <color theme="5" tint="-0.24994659260841701"/>
      </top>
      <bottom/>
      <diagonal/>
    </border>
    <border>
      <left style="thick">
        <color theme="4" tint="-0.24994659260841701"/>
      </left>
      <right style="thick">
        <color theme="4" tint="-0.24994659260841701"/>
      </right>
      <top style="thick">
        <color theme="5" tint="-0.24994659260841701"/>
      </top>
      <bottom/>
      <diagonal/>
    </border>
    <border>
      <left style="thick">
        <color theme="9" tint="-0.24994659260841701"/>
      </left>
      <right style="thick">
        <color theme="9" tint="-0.24994659260841701"/>
      </right>
      <top style="thick">
        <color theme="5" tint="-0.24994659260841701"/>
      </top>
      <bottom/>
      <diagonal/>
    </border>
    <border>
      <left style="thick">
        <color theme="7" tint="-0.24994659260841701"/>
      </left>
      <right style="thick">
        <color theme="7" tint="-0.24994659260841701"/>
      </right>
      <top style="thick">
        <color theme="5" tint="-0.24994659260841701"/>
      </top>
      <bottom/>
      <diagonal/>
    </border>
    <border>
      <left style="thick">
        <color theme="5" tint="-0.24994659260841701"/>
      </left>
      <right/>
      <top/>
      <bottom style="thick">
        <color theme="5" tint="-0.24994659260841701"/>
      </bottom>
      <diagonal/>
    </border>
    <border>
      <left style="thick">
        <color theme="4" tint="-0.24994659260841701"/>
      </left>
      <right style="thick">
        <color theme="4" tint="-0.24994659260841701"/>
      </right>
      <top/>
      <bottom style="thick">
        <color theme="5" tint="-0.24994659260841701"/>
      </bottom>
      <diagonal/>
    </border>
    <border>
      <left style="thick">
        <color theme="9" tint="-0.24994659260841701"/>
      </left>
      <right style="thick">
        <color theme="9" tint="-0.24994659260841701"/>
      </right>
      <top/>
      <bottom style="thick">
        <color theme="5" tint="-0.24994659260841701"/>
      </bottom>
      <diagonal/>
    </border>
    <border>
      <left style="thick">
        <color theme="7" tint="-0.24994659260841701"/>
      </left>
      <right style="thick">
        <color theme="7" tint="-0.24994659260841701"/>
      </right>
      <top/>
      <bottom style="thick">
        <color theme="5" tint="-0.24994659260841701"/>
      </bottom>
      <diagonal/>
    </border>
    <border>
      <left style="thick">
        <color theme="7" tint="-0.499984740745262"/>
      </left>
      <right/>
      <top style="thick">
        <color theme="7" tint="-0.499984740745262"/>
      </top>
      <bottom/>
      <diagonal/>
    </border>
    <border>
      <left style="thick">
        <color theme="4" tint="-0.24994659260841701"/>
      </left>
      <right style="thick">
        <color theme="4" tint="-0.24994659260841701"/>
      </right>
      <top style="thick">
        <color theme="7" tint="-0.499984740745262"/>
      </top>
      <bottom/>
      <diagonal/>
    </border>
    <border>
      <left style="thick">
        <color theme="9" tint="-0.24994659260841701"/>
      </left>
      <right style="thick">
        <color theme="9" tint="-0.24994659260841701"/>
      </right>
      <top style="thick">
        <color theme="7" tint="-0.499984740745262"/>
      </top>
      <bottom/>
      <diagonal/>
    </border>
    <border>
      <left style="thick">
        <color theme="7" tint="-0.24994659260841701"/>
      </left>
      <right style="thick">
        <color theme="7" tint="-0.24994659260841701"/>
      </right>
      <top style="thick">
        <color theme="7" tint="-0.499984740745262"/>
      </top>
      <bottom/>
      <diagonal/>
    </border>
    <border>
      <left style="thick">
        <color theme="7" tint="-0.499984740745262"/>
      </left>
      <right/>
      <top/>
      <bottom style="thick">
        <color theme="7" tint="-0.499984740745262"/>
      </bottom>
      <diagonal/>
    </border>
    <border>
      <left style="thick">
        <color theme="4" tint="-0.24994659260841701"/>
      </left>
      <right style="thick">
        <color theme="4" tint="-0.24994659260841701"/>
      </right>
      <top/>
      <bottom style="thick">
        <color theme="7" tint="-0.499984740745262"/>
      </bottom>
      <diagonal/>
    </border>
    <border>
      <left style="thick">
        <color theme="9" tint="-0.24994659260841701"/>
      </left>
      <right style="thick">
        <color theme="9" tint="-0.24994659260841701"/>
      </right>
      <top/>
      <bottom style="thick">
        <color theme="7" tint="-0.499984740745262"/>
      </bottom>
      <diagonal/>
    </border>
    <border>
      <left style="thick">
        <color theme="7" tint="-0.24994659260841701"/>
      </left>
      <right style="thick">
        <color theme="7" tint="-0.24994659260841701"/>
      </right>
      <top/>
      <bottom style="thick">
        <color theme="7" tint="-0.499984740745262"/>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ck">
        <color auto="1"/>
      </left>
      <right/>
      <top/>
      <bottom/>
      <diagonal/>
    </border>
    <border>
      <left style="thick">
        <color theme="5" tint="-0.24994659260841701"/>
      </left>
      <right/>
      <top/>
      <bottom/>
      <diagonal/>
    </border>
    <border>
      <left style="thick">
        <color theme="7" tint="-0.499984740745262"/>
      </left>
      <right/>
      <top/>
      <bottom/>
      <diagonal/>
    </border>
    <border>
      <left/>
      <right/>
      <top/>
      <bottom style="thick">
        <color theme="9" tint="-0.499984740745262"/>
      </bottom>
      <diagonal/>
    </border>
    <border>
      <left/>
      <right style="medium">
        <color theme="0"/>
      </right>
      <top/>
      <bottom/>
      <diagonal/>
    </border>
    <border>
      <left style="medium">
        <color theme="0"/>
      </left>
      <right/>
      <top/>
      <bottom/>
      <diagonal/>
    </border>
    <border>
      <left/>
      <right/>
      <top/>
      <bottom style="thick">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theme="0"/>
      </right>
      <top/>
      <bottom style="thick">
        <color theme="0"/>
      </bottom>
      <diagonal/>
    </border>
    <border>
      <left/>
      <right style="thick">
        <color theme="0"/>
      </right>
      <top/>
      <bottom style="thin">
        <color theme="0"/>
      </bottom>
      <diagonal/>
    </border>
    <border>
      <left/>
      <right/>
      <top/>
      <bottom style="thin">
        <color theme="0"/>
      </bottom>
      <diagonal/>
    </border>
    <border>
      <left/>
      <right style="thick">
        <color theme="0"/>
      </right>
      <top style="thin">
        <color theme="0"/>
      </top>
      <bottom style="thin">
        <color theme="0"/>
      </bottom>
      <diagonal/>
    </border>
    <border>
      <left/>
      <right/>
      <top style="thin">
        <color theme="0"/>
      </top>
      <bottom style="thin">
        <color theme="0"/>
      </bottom>
      <diagonal/>
    </border>
    <border>
      <left/>
      <right/>
      <top style="thin">
        <color indexed="64"/>
      </top>
      <bottom style="thin">
        <color indexed="64"/>
      </bottom>
      <diagonal/>
    </border>
    <border>
      <left/>
      <right style="medium">
        <color theme="0" tint="-0.499984740745262"/>
      </right>
      <top/>
      <bottom style="medium">
        <color theme="0"/>
      </bottom>
      <diagonal/>
    </border>
    <border>
      <left style="medium">
        <color theme="0" tint="-0.499984740745262"/>
      </left>
      <right/>
      <top/>
      <bottom style="medium">
        <color theme="0"/>
      </bottom>
      <diagonal/>
    </border>
    <border>
      <left/>
      <right/>
      <top/>
      <bottom style="medium">
        <color theme="0"/>
      </bottom>
      <diagonal/>
    </border>
    <border>
      <left/>
      <right style="medium">
        <color theme="0" tint="-0.499984740745262"/>
      </right>
      <top style="medium">
        <color theme="0"/>
      </top>
      <bottom style="medium">
        <color theme="0"/>
      </bottom>
      <diagonal/>
    </border>
    <border>
      <left/>
      <right/>
      <top style="medium">
        <color theme="0"/>
      </top>
      <bottom style="medium">
        <color theme="0"/>
      </bottom>
      <diagonal/>
    </border>
    <border>
      <left style="medium">
        <color theme="0" tint="-0.499984740745262"/>
      </left>
      <right/>
      <top style="medium">
        <color theme="0"/>
      </top>
      <bottom style="medium">
        <color theme="0"/>
      </bottom>
      <diagonal/>
    </border>
  </borders>
  <cellStyleXfs count="2">
    <xf numFmtId="0" fontId="0" fillId="0" borderId="0"/>
    <xf numFmtId="0" fontId="37" fillId="0" borderId="0" applyNumberFormat="0" applyFill="0" applyBorder="0" applyAlignment="0" applyProtection="0"/>
  </cellStyleXfs>
  <cellXfs count="222">
    <xf numFmtId="0" fontId="0" fillId="0" borderId="0" xfId="0"/>
    <xf numFmtId="17" fontId="0" fillId="0" borderId="0" xfId="0" applyNumberFormat="1"/>
    <xf numFmtId="0" fontId="1" fillId="0" borderId="0" xfId="0" applyFont="1"/>
    <xf numFmtId="0" fontId="2" fillId="0" borderId="0" xfId="0" applyFont="1" applyAlignment="1">
      <alignment vertical="center"/>
    </xf>
    <xf numFmtId="0" fontId="2" fillId="0" borderId="0" xfId="0" applyFont="1"/>
    <xf numFmtId="0" fontId="1" fillId="4" borderId="1" xfId="0" applyFont="1" applyFill="1" applyBorder="1"/>
    <xf numFmtId="0" fontId="1" fillId="2" borderId="3" xfId="0" applyFont="1" applyFill="1" applyBorder="1"/>
    <xf numFmtId="0" fontId="1" fillId="3" borderId="5" xfId="0" applyFont="1" applyFill="1" applyBorder="1"/>
    <xf numFmtId="0" fontId="1" fillId="0" borderId="0" xfId="0" applyFont="1" applyAlignment="1">
      <alignment vertical="center"/>
    </xf>
    <xf numFmtId="0" fontId="6" fillId="19" borderId="0" xfId="0" applyFont="1" applyFill="1"/>
    <xf numFmtId="0" fontId="9" fillId="19" borderId="32" xfId="0" applyFont="1" applyFill="1" applyBorder="1"/>
    <xf numFmtId="0" fontId="9" fillId="0" borderId="32" xfId="0" applyFont="1" applyBorder="1"/>
    <xf numFmtId="0" fontId="9" fillId="20" borderId="32" xfId="0" applyFont="1" applyFill="1" applyBorder="1"/>
    <xf numFmtId="0" fontId="6" fillId="19" borderId="33" xfId="0" applyFont="1" applyFill="1" applyBorder="1"/>
    <xf numFmtId="0" fontId="6" fillId="21" borderId="33" xfId="0" applyFont="1" applyFill="1" applyBorder="1"/>
    <xf numFmtId="0" fontId="6" fillId="18" borderId="33" xfId="0" applyFont="1" applyFill="1" applyBorder="1"/>
    <xf numFmtId="0" fontId="6" fillId="22" borderId="33" xfId="0" applyFont="1" applyFill="1" applyBorder="1"/>
    <xf numFmtId="0" fontId="8" fillId="21" borderId="33" xfId="0" applyFont="1" applyFill="1" applyBorder="1" applyAlignment="1">
      <alignment horizontal="center"/>
    </xf>
    <xf numFmtId="0" fontId="8" fillId="19" borderId="33" xfId="0" applyFont="1" applyFill="1" applyBorder="1"/>
    <xf numFmtId="0" fontId="5" fillId="0" borderId="0" xfId="0" applyFont="1"/>
    <xf numFmtId="2" fontId="0" fillId="0" borderId="0" xfId="0" applyNumberFormat="1"/>
    <xf numFmtId="0" fontId="2" fillId="12" borderId="8" xfId="0" applyFont="1" applyFill="1" applyBorder="1" applyAlignment="1">
      <alignment horizontal="left"/>
    </xf>
    <xf numFmtId="0" fontId="0" fillId="0" borderId="0" xfId="0" applyAlignment="1">
      <alignment horizontal="left"/>
    </xf>
    <xf numFmtId="0" fontId="2" fillId="8" borderId="9" xfId="0" applyFont="1" applyFill="1" applyBorder="1" applyAlignment="1">
      <alignment horizontal="left"/>
    </xf>
    <xf numFmtId="0" fontId="2" fillId="0" borderId="0" xfId="0" applyFont="1" applyAlignment="1">
      <alignment horizontal="left"/>
    </xf>
    <xf numFmtId="0" fontId="2" fillId="11" borderId="10" xfId="0" applyFont="1" applyFill="1" applyBorder="1" applyAlignment="1">
      <alignment horizontal="left"/>
    </xf>
    <xf numFmtId="0" fontId="2" fillId="12" borderId="2" xfId="0" applyFont="1" applyFill="1" applyBorder="1" applyAlignment="1">
      <alignment horizontal="left"/>
    </xf>
    <xf numFmtId="0" fontId="2" fillId="8" borderId="4" xfId="0" applyFont="1" applyFill="1" applyBorder="1" applyAlignment="1">
      <alignment horizontal="left"/>
    </xf>
    <xf numFmtId="0" fontId="2" fillId="11" borderId="6" xfId="0" applyFont="1" applyFill="1" applyBorder="1" applyAlignment="1">
      <alignment horizontal="left"/>
    </xf>
    <xf numFmtId="0" fontId="2" fillId="12" borderId="12" xfId="0" applyFont="1" applyFill="1" applyBorder="1" applyAlignment="1">
      <alignment horizontal="left"/>
    </xf>
    <xf numFmtId="0" fontId="2" fillId="8" borderId="13" xfId="0" applyFont="1" applyFill="1" applyBorder="1" applyAlignment="1">
      <alignment horizontal="left"/>
    </xf>
    <xf numFmtId="0" fontId="2" fillId="11" borderId="14" xfId="0" applyFont="1" applyFill="1" applyBorder="1" applyAlignment="1">
      <alignment horizontal="left"/>
    </xf>
    <xf numFmtId="0" fontId="2" fillId="15" borderId="16" xfId="0" applyFont="1" applyFill="1" applyBorder="1" applyAlignment="1">
      <alignment horizontal="left"/>
    </xf>
    <xf numFmtId="0" fontId="2" fillId="9" borderId="17" xfId="0" applyFont="1" applyFill="1" applyBorder="1" applyAlignment="1">
      <alignment horizontal="left"/>
    </xf>
    <xf numFmtId="0" fontId="2" fillId="13" borderId="18" xfId="0" applyFont="1" applyFill="1" applyBorder="1" applyAlignment="1">
      <alignment horizontal="left"/>
    </xf>
    <xf numFmtId="0" fontId="2" fillId="15" borderId="2" xfId="0" applyFont="1" applyFill="1" applyBorder="1" applyAlignment="1">
      <alignment horizontal="left"/>
    </xf>
    <xf numFmtId="0" fontId="2" fillId="9" borderId="4" xfId="0" applyFont="1" applyFill="1" applyBorder="1" applyAlignment="1">
      <alignment horizontal="left"/>
    </xf>
    <xf numFmtId="0" fontId="2" fillId="13" borderId="6" xfId="0" applyFont="1" applyFill="1" applyBorder="1" applyAlignment="1">
      <alignment horizontal="left"/>
    </xf>
    <xf numFmtId="0" fontId="2" fillId="15" borderId="20" xfId="0" applyFont="1" applyFill="1" applyBorder="1" applyAlignment="1">
      <alignment horizontal="left"/>
    </xf>
    <xf numFmtId="0" fontId="2" fillId="9" borderId="21" xfId="0" applyFont="1" applyFill="1" applyBorder="1" applyAlignment="1">
      <alignment horizontal="left"/>
    </xf>
    <xf numFmtId="0" fontId="2" fillId="13" borderId="22" xfId="0" applyFont="1" applyFill="1" applyBorder="1" applyAlignment="1">
      <alignment horizontal="left"/>
    </xf>
    <xf numFmtId="0" fontId="2" fillId="16" borderId="24" xfId="0" applyFont="1" applyFill="1" applyBorder="1" applyAlignment="1">
      <alignment horizontal="left"/>
    </xf>
    <xf numFmtId="0" fontId="2" fillId="10" borderId="25" xfId="0" applyFont="1" applyFill="1" applyBorder="1" applyAlignment="1">
      <alignment horizontal="left"/>
    </xf>
    <xf numFmtId="0" fontId="2" fillId="14" borderId="26" xfId="0" applyFont="1" applyFill="1" applyBorder="1" applyAlignment="1">
      <alignment horizontal="left"/>
    </xf>
    <xf numFmtId="0" fontId="2" fillId="16" borderId="2" xfId="0" applyFont="1" applyFill="1" applyBorder="1" applyAlignment="1">
      <alignment horizontal="left"/>
    </xf>
    <xf numFmtId="0" fontId="2" fillId="10" borderId="4" xfId="0" applyFont="1" applyFill="1" applyBorder="1" applyAlignment="1">
      <alignment horizontal="left"/>
    </xf>
    <xf numFmtId="0" fontId="2" fillId="14" borderId="6" xfId="0" applyFont="1" applyFill="1" applyBorder="1" applyAlignment="1">
      <alignment horizontal="left"/>
    </xf>
    <xf numFmtId="0" fontId="2" fillId="16" borderId="28" xfId="0" applyFont="1" applyFill="1" applyBorder="1" applyAlignment="1">
      <alignment horizontal="left"/>
    </xf>
    <xf numFmtId="0" fontId="2" fillId="10" borderId="29" xfId="0" applyFont="1" applyFill="1" applyBorder="1" applyAlignment="1">
      <alignment horizontal="left"/>
    </xf>
    <xf numFmtId="0" fontId="2" fillId="14" borderId="30" xfId="0" applyFont="1" applyFill="1" applyBorder="1" applyAlignment="1">
      <alignment horizontal="left"/>
    </xf>
    <xf numFmtId="1" fontId="0" fillId="0" borderId="0" xfId="0" applyNumberFormat="1"/>
    <xf numFmtId="0" fontId="0" fillId="24" borderId="0" xfId="0" applyFill="1"/>
    <xf numFmtId="0" fontId="1" fillId="24" borderId="0" xfId="0" applyFont="1" applyFill="1"/>
    <xf numFmtId="0" fontId="0" fillId="24" borderId="0" xfId="0" applyFill="1" applyAlignment="1">
      <alignment horizontal="center"/>
    </xf>
    <xf numFmtId="0" fontId="12" fillId="24" borderId="0" xfId="0" applyFont="1" applyFill="1"/>
    <xf numFmtId="0" fontId="0" fillId="0" borderId="0" xfId="0" applyAlignment="1">
      <alignment horizontal="right"/>
    </xf>
    <xf numFmtId="0" fontId="14" fillId="24" borderId="0" xfId="0" applyFont="1" applyFill="1" applyAlignment="1">
      <alignment horizontal="center"/>
    </xf>
    <xf numFmtId="0" fontId="0" fillId="24" borderId="0" xfId="0" applyFill="1" applyAlignment="1">
      <alignment horizontal="left"/>
    </xf>
    <xf numFmtId="0" fontId="15" fillId="24" borderId="0" xfId="0" applyFont="1" applyFill="1"/>
    <xf numFmtId="0" fontId="15" fillId="24" borderId="0" xfId="0" applyFont="1" applyFill="1" applyAlignment="1">
      <alignment horizontal="left"/>
    </xf>
    <xf numFmtId="0" fontId="5" fillId="24" borderId="0" xfId="0" applyFont="1" applyFill="1"/>
    <xf numFmtId="0" fontId="7" fillId="24" borderId="0" xfId="0" applyFont="1" applyFill="1"/>
    <xf numFmtId="0" fontId="16" fillId="24" borderId="0" xfId="0" applyFont="1" applyFill="1" applyAlignment="1">
      <alignment horizontal="left"/>
    </xf>
    <xf numFmtId="0" fontId="0" fillId="24" borderId="0" xfId="0" applyFill="1" applyAlignment="1">
      <alignment horizontal="right"/>
    </xf>
    <xf numFmtId="0" fontId="17" fillId="0" borderId="31" xfId="0" applyFont="1" applyBorder="1"/>
    <xf numFmtId="0" fontId="1" fillId="0" borderId="31" xfId="0" applyFont="1" applyBorder="1" applyAlignment="1">
      <alignment horizontal="center"/>
    </xf>
    <xf numFmtId="0" fontId="5" fillId="0" borderId="31" xfId="0" applyFont="1" applyBorder="1"/>
    <xf numFmtId="0" fontId="0" fillId="0" borderId="31" xfId="0" applyBorder="1"/>
    <xf numFmtId="0" fontId="0" fillId="2" borderId="0" xfId="0" applyFill="1"/>
    <xf numFmtId="0" fontId="1" fillId="0" borderId="41" xfId="0" applyFont="1" applyBorder="1"/>
    <xf numFmtId="0" fontId="0" fillId="0" borderId="42" xfId="0" applyBorder="1"/>
    <xf numFmtId="0" fontId="0" fillId="0" borderId="43" xfId="0" applyBorder="1"/>
    <xf numFmtId="0" fontId="0" fillId="0" borderId="44" xfId="0" applyBorder="1"/>
    <xf numFmtId="0" fontId="0" fillId="0" borderId="45" xfId="0" applyBorder="1"/>
    <xf numFmtId="0" fontId="0" fillId="18" borderId="0" xfId="0" applyFill="1"/>
    <xf numFmtId="0" fontId="5" fillId="0" borderId="0" xfId="0" applyFont="1" applyAlignment="1">
      <alignment horizontal="center"/>
    </xf>
    <xf numFmtId="0" fontId="0" fillId="22" borderId="0" xfId="0" applyFill="1"/>
    <xf numFmtId="0" fontId="5" fillId="0" borderId="0" xfId="0" applyFont="1" applyAlignment="1">
      <alignment horizontal="left"/>
    </xf>
    <xf numFmtId="0" fontId="0" fillId="25" borderId="0" xfId="0" applyFill="1"/>
    <xf numFmtId="0" fontId="0" fillId="0" borderId="0" xfId="0" applyAlignment="1">
      <alignment horizontal="center"/>
    </xf>
    <xf numFmtId="0" fontId="17" fillId="18" borderId="0" xfId="0" applyFont="1" applyFill="1"/>
    <xf numFmtId="0" fontId="0" fillId="18" borderId="0" xfId="0" applyFill="1" applyAlignment="1">
      <alignment horizontal="center"/>
    </xf>
    <xf numFmtId="0" fontId="0" fillId="0" borderId="46" xfId="0" applyBorder="1"/>
    <xf numFmtId="0" fontId="0" fillId="0" borderId="47" xfId="0" applyBorder="1" applyAlignment="1">
      <alignment horizontal="center"/>
    </xf>
    <xf numFmtId="0" fontId="0" fillId="0" borderId="47" xfId="0" applyBorder="1"/>
    <xf numFmtId="0" fontId="0" fillId="0" borderId="47" xfId="0" applyBorder="1" applyAlignment="1">
      <alignment horizontal="left" vertical="top"/>
    </xf>
    <xf numFmtId="0" fontId="0" fillId="0" borderId="48" xfId="0" applyBorder="1"/>
    <xf numFmtId="2" fontId="0" fillId="24" borderId="0" xfId="0" applyNumberFormat="1" applyFill="1" applyAlignment="1">
      <alignment horizontal="center"/>
    </xf>
    <xf numFmtId="1" fontId="0" fillId="24" borderId="0" xfId="0" applyNumberFormat="1" applyFill="1" applyAlignment="1">
      <alignment horizontal="center"/>
    </xf>
    <xf numFmtId="164" fontId="0" fillId="24" borderId="0" xfId="0" applyNumberFormat="1" applyFill="1" applyAlignment="1">
      <alignment horizontal="center"/>
    </xf>
    <xf numFmtId="0" fontId="2" fillId="2" borderId="37" xfId="0" applyFont="1" applyFill="1" applyBorder="1"/>
    <xf numFmtId="0" fontId="22" fillId="0" borderId="0" xfId="0" applyFont="1"/>
    <xf numFmtId="0" fontId="23" fillId="0" borderId="0" xfId="0" applyFont="1"/>
    <xf numFmtId="0" fontId="24" fillId="0" borderId="0" xfId="0" applyFont="1"/>
    <xf numFmtId="0" fontId="25" fillId="23" borderId="49" xfId="0" applyFont="1" applyFill="1" applyBorder="1"/>
    <xf numFmtId="0" fontId="25" fillId="23" borderId="40" xfId="0" applyFont="1" applyFill="1" applyBorder="1"/>
    <xf numFmtId="0" fontId="23" fillId="23" borderId="40" xfId="0" applyFont="1" applyFill="1" applyBorder="1"/>
    <xf numFmtId="0" fontId="23" fillId="26" borderId="50" xfId="0" applyFont="1" applyFill="1" applyBorder="1"/>
    <xf numFmtId="0" fontId="23" fillId="26" borderId="51" xfId="0" applyFont="1" applyFill="1" applyBorder="1"/>
    <xf numFmtId="0" fontId="26" fillId="26" borderId="52" xfId="0" applyFont="1" applyFill="1" applyBorder="1" applyAlignment="1">
      <alignment wrapText="1"/>
    </xf>
    <xf numFmtId="0" fontId="23" fillId="26" borderId="53" xfId="0" applyFont="1" applyFill="1" applyBorder="1"/>
    <xf numFmtId="0" fontId="23" fillId="26" borderId="52" xfId="0" applyFont="1" applyFill="1" applyBorder="1"/>
    <xf numFmtId="0" fontId="29" fillId="0" borderId="0" xfId="0" applyFont="1"/>
    <xf numFmtId="0" fontId="30" fillId="0" borderId="0" xfId="0" applyFont="1"/>
    <xf numFmtId="0" fontId="31" fillId="0" borderId="0" xfId="0" applyFont="1"/>
    <xf numFmtId="0" fontId="25" fillId="23" borderId="40" xfId="0" applyFont="1" applyFill="1" applyBorder="1" applyAlignment="1">
      <alignment wrapText="1"/>
    </xf>
    <xf numFmtId="1" fontId="23" fillId="26" borderId="51" xfId="0" applyNumberFormat="1" applyFont="1" applyFill="1" applyBorder="1" applyAlignment="1">
      <alignment horizontal="left"/>
    </xf>
    <xf numFmtId="1" fontId="23" fillId="26" borderId="53" xfId="0" applyNumberFormat="1" applyFont="1" applyFill="1" applyBorder="1" applyAlignment="1">
      <alignment horizontal="left"/>
    </xf>
    <xf numFmtId="0" fontId="32" fillId="24" borderId="0" xfId="0" applyFont="1" applyFill="1"/>
    <xf numFmtId="0" fontId="33" fillId="0" borderId="0" xfId="0" applyFont="1"/>
    <xf numFmtId="0" fontId="33" fillId="2" borderId="0" xfId="0" applyFont="1" applyFill="1"/>
    <xf numFmtId="0" fontId="33" fillId="24" borderId="0" xfId="0" applyFont="1" applyFill="1"/>
    <xf numFmtId="17" fontId="33" fillId="24" borderId="0" xfId="0" quotePrefix="1" applyNumberFormat="1" applyFont="1" applyFill="1"/>
    <xf numFmtId="0" fontId="19" fillId="0" borderId="0" xfId="0" applyFont="1"/>
    <xf numFmtId="0" fontId="34" fillId="24" borderId="0" xfId="0" applyFont="1" applyFill="1"/>
    <xf numFmtId="0" fontId="34" fillId="0" borderId="0" xfId="0" applyFont="1"/>
    <xf numFmtId="0" fontId="34" fillId="2" borderId="0" xfId="0" applyFont="1" applyFill="1"/>
    <xf numFmtId="0" fontId="13" fillId="0" borderId="0" xfId="0" applyFont="1"/>
    <xf numFmtId="3" fontId="0" fillId="24" borderId="0" xfId="0" applyNumberFormat="1" applyFill="1"/>
    <xf numFmtId="4" fontId="0" fillId="24" borderId="0" xfId="0" applyNumberFormat="1" applyFill="1"/>
    <xf numFmtId="0" fontId="0" fillId="0" borderId="0" xfId="0" applyAlignment="1">
      <alignment vertical="center"/>
    </xf>
    <xf numFmtId="3" fontId="0" fillId="26" borderId="0" xfId="0" applyNumberFormat="1" applyFill="1"/>
    <xf numFmtId="0" fontId="0" fillId="26" borderId="0" xfId="0" applyFill="1"/>
    <xf numFmtId="0" fontId="5" fillId="26" borderId="0" xfId="0" applyFont="1" applyFill="1"/>
    <xf numFmtId="3" fontId="35" fillId="26" borderId="0" xfId="0" applyNumberFormat="1" applyFont="1" applyFill="1"/>
    <xf numFmtId="0" fontId="35" fillId="26" borderId="0" xfId="0" applyFont="1" applyFill="1"/>
    <xf numFmtId="0" fontId="36" fillId="26" borderId="0" xfId="0" applyFont="1" applyFill="1"/>
    <xf numFmtId="3" fontId="35" fillId="24" borderId="0" xfId="0" applyNumberFormat="1" applyFont="1" applyFill="1"/>
    <xf numFmtId="4" fontId="35" fillId="24" borderId="0" xfId="0" applyNumberFormat="1" applyFont="1" applyFill="1"/>
    <xf numFmtId="0" fontId="35" fillId="24" borderId="0" xfId="0" applyFont="1" applyFill="1"/>
    <xf numFmtId="0" fontId="40" fillId="24" borderId="0" xfId="0" applyFont="1" applyFill="1" applyAlignment="1">
      <alignment horizontal="right"/>
    </xf>
    <xf numFmtId="0" fontId="33" fillId="24" borderId="38" xfId="0" applyFont="1" applyFill="1" applyBorder="1" applyAlignment="1">
      <alignment horizontal="right"/>
    </xf>
    <xf numFmtId="0" fontId="33" fillId="24" borderId="0" xfId="0" applyFont="1" applyFill="1" applyAlignment="1">
      <alignment horizontal="right"/>
    </xf>
    <xf numFmtId="0" fontId="41" fillId="24" borderId="31" xfId="0" applyFont="1" applyFill="1" applyBorder="1"/>
    <xf numFmtId="0" fontId="41" fillId="24" borderId="31" xfId="0" applyFont="1" applyFill="1" applyBorder="1" applyAlignment="1">
      <alignment wrapText="1"/>
    </xf>
    <xf numFmtId="0" fontId="41" fillId="26" borderId="31" xfId="0" applyFont="1" applyFill="1" applyBorder="1"/>
    <xf numFmtId="0" fontId="41" fillId="26" borderId="31" xfId="0" applyFont="1" applyFill="1" applyBorder="1" applyAlignment="1">
      <alignment wrapText="1"/>
    </xf>
    <xf numFmtId="0" fontId="41" fillId="24" borderId="0" xfId="0" applyFont="1" applyFill="1"/>
    <xf numFmtId="0" fontId="41" fillId="0" borderId="0" xfId="0" applyFont="1" applyAlignment="1">
      <alignment wrapText="1"/>
    </xf>
    <xf numFmtId="0" fontId="35" fillId="0" borderId="0" xfId="0" applyFont="1"/>
    <xf numFmtId="0" fontId="42" fillId="23" borderId="0" xfId="0" applyFont="1" applyFill="1" applyAlignment="1">
      <alignment horizontal="center" vertical="center"/>
    </xf>
    <xf numFmtId="0" fontId="39" fillId="24" borderId="0" xfId="0" applyFont="1" applyFill="1"/>
    <xf numFmtId="0" fontId="39" fillId="24" borderId="40" xfId="0" applyFont="1" applyFill="1" applyBorder="1"/>
    <xf numFmtId="0" fontId="38" fillId="24" borderId="0" xfId="0" applyFont="1" applyFill="1"/>
    <xf numFmtId="0" fontId="39" fillId="24" borderId="0" xfId="0" applyFont="1" applyFill="1" applyAlignment="1">
      <alignment horizontal="center"/>
    </xf>
    <xf numFmtId="0" fontId="0" fillId="24" borderId="54" xfId="0" applyFill="1" applyBorder="1"/>
    <xf numFmtId="1" fontId="1" fillId="24" borderId="0" xfId="0" applyNumberFormat="1" applyFont="1" applyFill="1"/>
    <xf numFmtId="0" fontId="0" fillId="27" borderId="0" xfId="0" applyFill="1"/>
    <xf numFmtId="49" fontId="0" fillId="27" borderId="0" xfId="0" applyNumberFormat="1" applyFill="1"/>
    <xf numFmtId="0" fontId="44" fillId="0" borderId="0" xfId="0" applyFont="1"/>
    <xf numFmtId="0" fontId="25" fillId="28" borderId="49" xfId="0" applyFont="1" applyFill="1" applyBorder="1"/>
    <xf numFmtId="0" fontId="23" fillId="29" borderId="50" xfId="0" applyFont="1" applyFill="1" applyBorder="1"/>
    <xf numFmtId="0" fontId="26" fillId="29" borderId="52" xfId="0" applyFont="1" applyFill="1" applyBorder="1" applyAlignment="1">
      <alignment wrapText="1"/>
    </xf>
    <xf numFmtId="0" fontId="23" fillId="29" borderId="52" xfId="0" applyFont="1" applyFill="1" applyBorder="1"/>
    <xf numFmtId="0" fontId="23" fillId="0" borderId="52" xfId="0" applyFont="1" applyBorder="1"/>
    <xf numFmtId="0" fontId="26" fillId="0" borderId="52" xfId="0" applyFont="1" applyBorder="1" applyAlignment="1">
      <alignment wrapText="1"/>
    </xf>
    <xf numFmtId="0" fontId="42" fillId="23" borderId="0" xfId="0" applyFont="1" applyFill="1" applyAlignment="1">
      <alignment vertical="center"/>
    </xf>
    <xf numFmtId="0" fontId="17" fillId="17" borderId="58" xfId="0" applyFont="1" applyFill="1" applyBorder="1" applyAlignment="1">
      <alignment vertical="top"/>
    </xf>
    <xf numFmtId="0" fontId="5" fillId="17" borderId="59" xfId="0" applyFont="1" applyFill="1" applyBorder="1" applyAlignment="1">
      <alignment vertical="top" wrapText="1"/>
    </xf>
    <xf numFmtId="0" fontId="49" fillId="17" borderId="59" xfId="0" applyFont="1" applyFill="1" applyBorder="1" applyAlignment="1">
      <alignment horizontal="left" vertical="top" wrapText="1"/>
    </xf>
    <xf numFmtId="0" fontId="17" fillId="17" borderId="58" xfId="0" applyFont="1" applyFill="1" applyBorder="1" applyAlignment="1">
      <alignment vertical="top" wrapText="1"/>
    </xf>
    <xf numFmtId="0" fontId="5" fillId="17" borderId="60" xfId="0" applyFont="1" applyFill="1" applyBorder="1" applyAlignment="1">
      <alignment vertical="top" wrapText="1"/>
    </xf>
    <xf numFmtId="0" fontId="5" fillId="17" borderId="60" xfId="0" quotePrefix="1" applyFont="1" applyFill="1" applyBorder="1" applyAlignment="1">
      <alignment vertical="top" wrapText="1"/>
    </xf>
    <xf numFmtId="0" fontId="46" fillId="17" borderId="59" xfId="0" quotePrefix="1" applyFont="1" applyFill="1" applyBorder="1" applyAlignment="1">
      <alignment vertical="top" wrapText="1"/>
    </xf>
    <xf numFmtId="0" fontId="5" fillId="17" borderId="59" xfId="0" applyFont="1" applyFill="1" applyBorder="1" applyAlignment="1">
      <alignment vertical="top"/>
    </xf>
    <xf numFmtId="0" fontId="5" fillId="0" borderId="0" xfId="0" applyFont="1" applyAlignment="1">
      <alignment vertical="top"/>
    </xf>
    <xf numFmtId="0" fontId="5" fillId="17" borderId="55" xfId="0" applyFont="1" applyFill="1" applyBorder="1" applyAlignment="1">
      <alignment vertical="top"/>
    </xf>
    <xf numFmtId="0" fontId="17" fillId="27" borderId="56" xfId="0" applyFont="1" applyFill="1" applyBorder="1" applyAlignment="1">
      <alignment vertical="top"/>
    </xf>
    <xf numFmtId="0" fontId="17" fillId="27" borderId="57" xfId="0" applyFont="1" applyFill="1" applyBorder="1" applyAlignment="1">
      <alignment vertical="top"/>
    </xf>
    <xf numFmtId="0" fontId="5" fillId="30" borderId="59" xfId="0" applyFont="1" applyFill="1" applyBorder="1" applyAlignment="1">
      <alignment vertical="top"/>
    </xf>
    <xf numFmtId="0" fontId="5" fillId="17" borderId="59" xfId="0" quotePrefix="1" applyFont="1" applyFill="1" applyBorder="1" applyAlignment="1">
      <alignment vertical="top" wrapText="1"/>
    </xf>
    <xf numFmtId="0" fontId="5" fillId="17" borderId="0" xfId="0" applyFont="1" applyFill="1" applyAlignment="1">
      <alignment vertical="top" wrapText="1"/>
    </xf>
    <xf numFmtId="0" fontId="0" fillId="23" borderId="0" xfId="0" applyFill="1" applyAlignment="1">
      <alignment vertical="center"/>
    </xf>
    <xf numFmtId="0" fontId="37" fillId="0" borderId="0" xfId="1"/>
    <xf numFmtId="0" fontId="41" fillId="24" borderId="31" xfId="0" applyFont="1" applyFill="1" applyBorder="1" applyAlignment="1">
      <alignment horizontal="center" wrapText="1"/>
    </xf>
    <xf numFmtId="2" fontId="5" fillId="24" borderId="0" xfId="0" applyNumberFormat="1" applyFont="1" applyFill="1" applyAlignment="1">
      <alignment horizontal="center"/>
    </xf>
    <xf numFmtId="0" fontId="33" fillId="24" borderId="31" xfId="0" applyFont="1" applyFill="1" applyBorder="1" applyAlignment="1">
      <alignment horizontal="center" wrapText="1"/>
    </xf>
    <xf numFmtId="0" fontId="34" fillId="24" borderId="40" xfId="0" applyFont="1" applyFill="1" applyBorder="1" applyAlignment="1">
      <alignment horizontal="center"/>
    </xf>
    <xf numFmtId="0" fontId="57" fillId="24" borderId="0" xfId="0" applyFont="1" applyFill="1" applyAlignment="1">
      <alignment horizontal="right"/>
    </xf>
    <xf numFmtId="0" fontId="57" fillId="24" borderId="0" xfId="0" applyFont="1" applyFill="1"/>
    <xf numFmtId="0" fontId="34" fillId="24" borderId="0" xfId="0" applyFont="1" applyFill="1" applyAlignment="1">
      <alignment horizontal="center"/>
    </xf>
    <xf numFmtId="0" fontId="34" fillId="26" borderId="0" xfId="0" applyFont="1" applyFill="1"/>
    <xf numFmtId="0" fontId="34" fillId="26" borderId="0" xfId="0" applyFont="1" applyFill="1" applyAlignment="1">
      <alignment horizontal="left"/>
    </xf>
    <xf numFmtId="0" fontId="34" fillId="26" borderId="0" xfId="0" applyFont="1" applyFill="1" applyAlignment="1">
      <alignment horizontal="center"/>
    </xf>
    <xf numFmtId="0" fontId="34" fillId="24" borderId="0" xfId="0" applyFont="1" applyFill="1" applyAlignment="1">
      <alignment horizontal="left"/>
    </xf>
    <xf numFmtId="0" fontId="42" fillId="0" borderId="0" xfId="0" applyFont="1" applyAlignment="1">
      <alignment horizontal="center" vertical="center"/>
    </xf>
    <xf numFmtId="1" fontId="5" fillId="27" borderId="0" xfId="0" applyNumberFormat="1" applyFont="1" applyFill="1"/>
    <xf numFmtId="0" fontId="25" fillId="28" borderId="40" xfId="0" applyFont="1" applyFill="1" applyBorder="1"/>
    <xf numFmtId="0" fontId="23" fillId="29" borderId="51" xfId="0" applyFont="1" applyFill="1" applyBorder="1"/>
    <xf numFmtId="0" fontId="26" fillId="29" borderId="53" xfId="0" applyFont="1" applyFill="1" applyBorder="1" applyAlignment="1">
      <alignment wrapText="1"/>
    </xf>
    <xf numFmtId="0" fontId="23" fillId="29" borderId="53" xfId="0" applyFont="1" applyFill="1" applyBorder="1"/>
    <xf numFmtId="0" fontId="26" fillId="0" borderId="0" xfId="0" applyFont="1" applyAlignment="1">
      <alignment wrapText="1"/>
    </xf>
    <xf numFmtId="0" fontId="58" fillId="0" borderId="0" xfId="0" applyFont="1"/>
    <xf numFmtId="0" fontId="26" fillId="0" borderId="0" xfId="0" applyFont="1"/>
    <xf numFmtId="0" fontId="59" fillId="0" borderId="0" xfId="0" applyFont="1"/>
    <xf numFmtId="0" fontId="0" fillId="27" borderId="0" xfId="0" applyFill="1" applyAlignment="1">
      <alignment wrapText="1"/>
    </xf>
    <xf numFmtId="0" fontId="32" fillId="24" borderId="38" xfId="0" applyFont="1" applyFill="1" applyBorder="1" applyAlignment="1">
      <alignment horizontal="right"/>
    </xf>
    <xf numFmtId="0" fontId="7" fillId="0" borderId="0" xfId="0" applyFont="1"/>
    <xf numFmtId="0" fontId="0" fillId="31" borderId="0" xfId="0" applyFill="1"/>
    <xf numFmtId="2" fontId="0" fillId="31" borderId="0" xfId="0" applyNumberFormat="1" applyFill="1"/>
    <xf numFmtId="0" fontId="1" fillId="17" borderId="0" xfId="0" applyFont="1" applyFill="1" applyAlignment="1">
      <alignment horizontal="center" vertical="center" textRotation="90"/>
    </xf>
    <xf numFmtId="0" fontId="0" fillId="0" borderId="0" xfId="0" applyAlignment="1">
      <alignment horizontal="left" vertical="top" wrapText="1"/>
    </xf>
    <xf numFmtId="0" fontId="1" fillId="17" borderId="0" xfId="0" applyFont="1" applyFill="1" applyAlignment="1">
      <alignment horizontal="center"/>
    </xf>
    <xf numFmtId="0" fontId="2" fillId="7" borderId="7" xfId="0" applyFont="1" applyFill="1" applyBorder="1" applyAlignment="1">
      <alignment horizontal="center" vertical="center"/>
    </xf>
    <xf numFmtId="0" fontId="2" fillId="7" borderId="34" xfId="0" applyFont="1" applyFill="1" applyBorder="1" applyAlignment="1">
      <alignment horizontal="center" vertical="center"/>
    </xf>
    <xf numFmtId="0" fontId="2" fillId="7" borderId="11"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35" xfId="0" applyFont="1" applyFill="1" applyBorder="1" applyAlignment="1">
      <alignment horizontal="center" vertical="center"/>
    </xf>
    <xf numFmtId="0" fontId="2" fillId="5"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27" xfId="0" applyFont="1" applyFill="1" applyBorder="1" applyAlignment="1">
      <alignment horizontal="center" vertical="center"/>
    </xf>
    <xf numFmtId="0" fontId="5" fillId="18" borderId="0" xfId="0" applyFont="1" applyFill="1" applyAlignment="1">
      <alignment horizontal="left" wrapText="1"/>
    </xf>
    <xf numFmtId="0" fontId="5" fillId="0" borderId="0" xfId="0" applyFont="1" applyAlignment="1">
      <alignment horizontal="center"/>
    </xf>
    <xf numFmtId="0" fontId="6" fillId="19" borderId="31" xfId="0" applyFont="1" applyFill="1" applyBorder="1" applyAlignment="1">
      <alignment horizontal="center"/>
    </xf>
    <xf numFmtId="0" fontId="34" fillId="24" borderId="40" xfId="0" applyFont="1" applyFill="1" applyBorder="1" applyAlignment="1">
      <alignment horizontal="center"/>
    </xf>
    <xf numFmtId="0" fontId="34" fillId="24" borderId="0" xfId="0" applyFont="1" applyFill="1" applyAlignment="1">
      <alignment horizontal="center"/>
    </xf>
    <xf numFmtId="0" fontId="0" fillId="24" borderId="39" xfId="0" applyFill="1" applyBorder="1" applyAlignment="1">
      <alignment horizontal="left" vertical="top" wrapText="1"/>
    </xf>
    <xf numFmtId="0" fontId="0" fillId="24" borderId="0" xfId="0" applyFill="1" applyAlignment="1">
      <alignment horizontal="left" vertical="top" wrapText="1"/>
    </xf>
    <xf numFmtId="0" fontId="42" fillId="23" borderId="0" xfId="0" applyFont="1" applyFill="1" applyAlignment="1">
      <alignment horizontal="left" vertical="center"/>
    </xf>
    <xf numFmtId="0" fontId="15" fillId="24" borderId="0" xfId="0" applyFont="1" applyFill="1" applyAlignment="1">
      <alignment horizontal="left" vertical="top" wrapText="1"/>
    </xf>
    <xf numFmtId="0" fontId="15" fillId="24"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FF6600"/>
      <color rgb="FFFFCC00"/>
      <color rgb="FF009900"/>
      <color rgb="FF33CC33"/>
      <color rgb="FF00CC00"/>
      <color rgb="FF000000"/>
      <color rgb="FF8A8AA2"/>
      <color rgb="FF605D6F"/>
      <color rgb="FF756201"/>
      <color rgb="FFC8A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40233</xdr:colOff>
      <xdr:row>13</xdr:row>
      <xdr:rowOff>146304</xdr:rowOff>
    </xdr:from>
    <xdr:to>
      <xdr:col>4</xdr:col>
      <xdr:colOff>310895</xdr:colOff>
      <xdr:row>15</xdr:row>
      <xdr:rowOff>43891</xdr:rowOff>
    </xdr:to>
    <xdr:sp macro="" textlink="">
      <xdr:nvSpPr>
        <xdr:cNvPr id="2" name="Arrow: Right 1">
          <a:extLst>
            <a:ext uri="{FF2B5EF4-FFF2-40B4-BE49-F238E27FC236}">
              <a16:creationId xmlns:a16="http://schemas.microsoft.com/office/drawing/2014/main" id="{42879099-5C58-4931-906E-F197D4C9EE15}"/>
            </a:ext>
          </a:extLst>
        </xdr:cNvPr>
        <xdr:cNvSpPr/>
      </xdr:nvSpPr>
      <xdr:spPr>
        <a:xfrm>
          <a:off x="1364284" y="2472538"/>
          <a:ext cx="270662" cy="87782"/>
        </a:xfrm>
        <a:prstGeom prst="rightArrow">
          <a:avLst/>
        </a:prstGeom>
        <a:solidFill>
          <a:schemeClr val="tx2">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40233</xdr:colOff>
      <xdr:row>17</xdr:row>
      <xdr:rowOff>153621</xdr:rowOff>
    </xdr:from>
    <xdr:to>
      <xdr:col>4</xdr:col>
      <xdr:colOff>310895</xdr:colOff>
      <xdr:row>19</xdr:row>
      <xdr:rowOff>51207</xdr:rowOff>
    </xdr:to>
    <xdr:sp macro="" textlink="">
      <xdr:nvSpPr>
        <xdr:cNvPr id="3" name="Arrow: Right 2">
          <a:extLst>
            <a:ext uri="{FF2B5EF4-FFF2-40B4-BE49-F238E27FC236}">
              <a16:creationId xmlns:a16="http://schemas.microsoft.com/office/drawing/2014/main" id="{F05DCCE0-1401-4C50-B7A9-852D16E2EC44}"/>
            </a:ext>
          </a:extLst>
        </xdr:cNvPr>
        <xdr:cNvSpPr/>
      </xdr:nvSpPr>
      <xdr:spPr>
        <a:xfrm>
          <a:off x="1364284" y="3057755"/>
          <a:ext cx="270662" cy="87782"/>
        </a:xfrm>
        <a:prstGeom prst="rightArrow">
          <a:avLst/>
        </a:prstGeom>
        <a:solidFill>
          <a:schemeClr val="accent2">
            <a:lumMod val="5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40233</xdr:colOff>
      <xdr:row>21</xdr:row>
      <xdr:rowOff>146304</xdr:rowOff>
    </xdr:from>
    <xdr:to>
      <xdr:col>4</xdr:col>
      <xdr:colOff>310895</xdr:colOff>
      <xdr:row>23</xdr:row>
      <xdr:rowOff>43891</xdr:rowOff>
    </xdr:to>
    <xdr:sp macro="" textlink="">
      <xdr:nvSpPr>
        <xdr:cNvPr id="4" name="Arrow: Right 3">
          <a:extLst>
            <a:ext uri="{FF2B5EF4-FFF2-40B4-BE49-F238E27FC236}">
              <a16:creationId xmlns:a16="http://schemas.microsoft.com/office/drawing/2014/main" id="{B5071EC8-6838-4954-97B3-7CC7A3C8DC20}"/>
            </a:ext>
          </a:extLst>
        </xdr:cNvPr>
        <xdr:cNvSpPr/>
      </xdr:nvSpPr>
      <xdr:spPr>
        <a:xfrm>
          <a:off x="1364284" y="3628339"/>
          <a:ext cx="270662" cy="87782"/>
        </a:xfrm>
        <a:prstGeom prst="rightArrow">
          <a:avLst/>
        </a:prstGeom>
        <a:solidFill>
          <a:schemeClr val="accent4">
            <a:lumMod val="50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347471</xdr:colOff>
      <xdr:row>12</xdr:row>
      <xdr:rowOff>53034</xdr:rowOff>
    </xdr:from>
    <xdr:to>
      <xdr:col>5</xdr:col>
      <xdr:colOff>435253</xdr:colOff>
      <xdr:row>12</xdr:row>
      <xdr:rowOff>323696</xdr:rowOff>
    </xdr:to>
    <xdr:sp macro="" textlink="">
      <xdr:nvSpPr>
        <xdr:cNvPr id="5" name="Arrow: Right 4">
          <a:extLst>
            <a:ext uri="{FF2B5EF4-FFF2-40B4-BE49-F238E27FC236}">
              <a16:creationId xmlns:a16="http://schemas.microsoft.com/office/drawing/2014/main" id="{A9DF9A89-6D6E-4C55-B6DF-8CBF1B1D65CC}"/>
            </a:ext>
          </a:extLst>
        </xdr:cNvPr>
        <xdr:cNvSpPr/>
      </xdr:nvSpPr>
      <xdr:spPr>
        <a:xfrm rot="5400000">
          <a:off x="1953157" y="2178100"/>
          <a:ext cx="270662" cy="87782"/>
        </a:xfrm>
        <a:prstGeom prst="rightArrow">
          <a:avLst/>
        </a:prstGeom>
        <a:solidFill>
          <a:schemeClr val="accent1">
            <a:lumMod val="40000"/>
            <a:lumOff val="60000"/>
          </a:schemeClr>
        </a:solidFill>
        <a:ln>
          <a:solidFill>
            <a:schemeClr val="accent5">
              <a:lumMod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343812</xdr:colOff>
      <xdr:row>12</xdr:row>
      <xdr:rowOff>53034</xdr:rowOff>
    </xdr:from>
    <xdr:to>
      <xdr:col>7</xdr:col>
      <xdr:colOff>431594</xdr:colOff>
      <xdr:row>12</xdr:row>
      <xdr:rowOff>323696</xdr:rowOff>
    </xdr:to>
    <xdr:sp macro="" textlink="">
      <xdr:nvSpPr>
        <xdr:cNvPr id="6" name="Arrow: Right 5">
          <a:extLst>
            <a:ext uri="{FF2B5EF4-FFF2-40B4-BE49-F238E27FC236}">
              <a16:creationId xmlns:a16="http://schemas.microsoft.com/office/drawing/2014/main" id="{8A36EFAF-4409-4C59-B941-3665B7B1FE4A}"/>
            </a:ext>
          </a:extLst>
        </xdr:cNvPr>
        <xdr:cNvSpPr/>
      </xdr:nvSpPr>
      <xdr:spPr>
        <a:xfrm rot="5400000">
          <a:off x="2900474" y="2178100"/>
          <a:ext cx="270662" cy="87782"/>
        </a:xfrm>
        <a:prstGeom prst="rightArrow">
          <a:avLst/>
        </a:prstGeom>
        <a:solidFill>
          <a:schemeClr val="accent6">
            <a:lumMod val="60000"/>
            <a:lumOff val="40000"/>
          </a:schemeClr>
        </a:solidFill>
        <a:ln>
          <a:solidFill>
            <a:schemeClr val="accent6">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329183</xdr:colOff>
      <xdr:row>12</xdr:row>
      <xdr:rowOff>53034</xdr:rowOff>
    </xdr:from>
    <xdr:to>
      <xdr:col>9</xdr:col>
      <xdr:colOff>416965</xdr:colOff>
      <xdr:row>12</xdr:row>
      <xdr:rowOff>323696</xdr:rowOff>
    </xdr:to>
    <xdr:sp macro="" textlink="">
      <xdr:nvSpPr>
        <xdr:cNvPr id="7" name="Arrow: Right 6">
          <a:extLst>
            <a:ext uri="{FF2B5EF4-FFF2-40B4-BE49-F238E27FC236}">
              <a16:creationId xmlns:a16="http://schemas.microsoft.com/office/drawing/2014/main" id="{DD15207F-5CE4-4F80-983F-E617A2CFA27C}"/>
            </a:ext>
          </a:extLst>
        </xdr:cNvPr>
        <xdr:cNvSpPr/>
      </xdr:nvSpPr>
      <xdr:spPr>
        <a:xfrm rot="5400000">
          <a:off x="3836821" y="2178100"/>
          <a:ext cx="270662" cy="87782"/>
        </a:xfrm>
        <a:prstGeom prst="rightArrow">
          <a:avLst/>
        </a:prstGeom>
        <a:solidFill>
          <a:schemeClr val="accent4">
            <a:lumMod val="40000"/>
            <a:lumOff val="60000"/>
          </a:schemeClr>
        </a:solidFill>
        <a:ln>
          <a:solidFill>
            <a:schemeClr val="accent4">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15876</xdr:colOff>
      <xdr:row>33</xdr:row>
      <xdr:rowOff>10584</xdr:rowOff>
    </xdr:from>
    <xdr:to>
      <xdr:col>3</xdr:col>
      <xdr:colOff>206376</xdr:colOff>
      <xdr:row>33</xdr:row>
      <xdr:rowOff>182034</xdr:rowOff>
    </xdr:to>
    <xdr:sp macro="" textlink="">
      <xdr:nvSpPr>
        <xdr:cNvPr id="8" name="Oval 7">
          <a:extLst>
            <a:ext uri="{FF2B5EF4-FFF2-40B4-BE49-F238E27FC236}">
              <a16:creationId xmlns:a16="http://schemas.microsoft.com/office/drawing/2014/main" id="{DC616AEE-648C-41E5-828C-04D4525155E7}"/>
            </a:ext>
          </a:extLst>
        </xdr:cNvPr>
        <xdr:cNvSpPr/>
      </xdr:nvSpPr>
      <xdr:spPr>
        <a:xfrm>
          <a:off x="15876" y="2753784"/>
          <a:ext cx="190500" cy="171450"/>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21</xdr:row>
      <xdr:rowOff>209550</xdr:rowOff>
    </xdr:from>
    <xdr:to>
      <xdr:col>5</xdr:col>
      <xdr:colOff>0</xdr:colOff>
      <xdr:row>23</xdr:row>
      <xdr:rowOff>28575</xdr:rowOff>
    </xdr:to>
    <xdr:sp macro="" textlink="">
      <xdr:nvSpPr>
        <xdr:cNvPr id="2" name="Oval 1">
          <a:extLst>
            <a:ext uri="{FF2B5EF4-FFF2-40B4-BE49-F238E27FC236}">
              <a16:creationId xmlns:a16="http://schemas.microsoft.com/office/drawing/2014/main" id="{87AF92AA-C06E-4809-8304-F41155BAB698}"/>
            </a:ext>
          </a:extLst>
        </xdr:cNvPr>
        <xdr:cNvSpPr/>
      </xdr:nvSpPr>
      <xdr:spPr>
        <a:xfrm>
          <a:off x="1784909"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11735</xdr:colOff>
      <xdr:row>23</xdr:row>
      <xdr:rowOff>158344</xdr:rowOff>
    </xdr:from>
    <xdr:to>
      <xdr:col>6</xdr:col>
      <xdr:colOff>212141</xdr:colOff>
      <xdr:row>29</xdr:row>
      <xdr:rowOff>14630</xdr:rowOff>
    </xdr:to>
    <xdr:sp macro="" textlink="">
      <xdr:nvSpPr>
        <xdr:cNvPr id="3" name="Rounded Rectangle 2">
          <a:extLst>
            <a:ext uri="{FF2B5EF4-FFF2-40B4-BE49-F238E27FC236}">
              <a16:creationId xmlns:a16="http://schemas.microsoft.com/office/drawing/2014/main" id="{BA85A521-7206-442F-9844-56FADF1F6607}"/>
            </a:ext>
          </a:extLst>
        </xdr:cNvPr>
        <xdr:cNvSpPr/>
      </xdr:nvSpPr>
      <xdr:spPr>
        <a:xfrm>
          <a:off x="2235556"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1</xdr:colOff>
      <xdr:row>19</xdr:row>
      <xdr:rowOff>0</xdr:rowOff>
    </xdr:from>
    <xdr:to>
      <xdr:col>9</xdr:col>
      <xdr:colOff>0</xdr:colOff>
      <xdr:row>20</xdr:row>
      <xdr:rowOff>21946</xdr:rowOff>
    </xdr:to>
    <xdr:sp macro="" textlink="">
      <xdr:nvSpPr>
        <xdr:cNvPr id="4" name="Oval 3">
          <a:extLst>
            <a:ext uri="{FF2B5EF4-FFF2-40B4-BE49-F238E27FC236}">
              <a16:creationId xmlns:a16="http://schemas.microsoft.com/office/drawing/2014/main" id="{23707F7C-72F9-4518-A83B-282D2D0E6DB5}"/>
            </a:ext>
          </a:extLst>
        </xdr:cNvPr>
        <xdr:cNvSpPr/>
      </xdr:nvSpPr>
      <xdr:spPr>
        <a:xfrm>
          <a:off x="2662734"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5" name="Oval 4">
          <a:extLst>
            <a:ext uri="{FF2B5EF4-FFF2-40B4-BE49-F238E27FC236}">
              <a16:creationId xmlns:a16="http://schemas.microsoft.com/office/drawing/2014/main" id="{51853C7D-5820-42F7-BDE7-9888E03E6C75}"/>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28</xdr:col>
      <xdr:colOff>0</xdr:colOff>
      <xdr:row>21</xdr:row>
      <xdr:rowOff>209550</xdr:rowOff>
    </xdr:from>
    <xdr:to>
      <xdr:col>29</xdr:col>
      <xdr:colOff>0</xdr:colOff>
      <xdr:row>23</xdr:row>
      <xdr:rowOff>28575</xdr:rowOff>
    </xdr:to>
    <xdr:sp macro="" textlink="">
      <xdr:nvSpPr>
        <xdr:cNvPr id="6" name="Oval 5">
          <a:extLst>
            <a:ext uri="{FF2B5EF4-FFF2-40B4-BE49-F238E27FC236}">
              <a16:creationId xmlns:a16="http://schemas.microsoft.com/office/drawing/2014/main" id="{74F260D0-A6F4-4BCB-9B5A-083ADE76AFEF}"/>
            </a:ext>
          </a:extLst>
        </xdr:cNvPr>
        <xdr:cNvSpPr/>
      </xdr:nvSpPr>
      <xdr:spPr>
        <a:xfrm>
          <a:off x="70518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7" name="Oval 6">
          <a:extLst>
            <a:ext uri="{FF2B5EF4-FFF2-40B4-BE49-F238E27FC236}">
              <a16:creationId xmlns:a16="http://schemas.microsoft.com/office/drawing/2014/main" id="{AAED7CE3-A21E-40E1-9026-36A1D6BEC340}"/>
            </a:ext>
          </a:extLst>
        </xdr:cNvPr>
        <xdr:cNvSpPr/>
      </xdr:nvSpPr>
      <xdr:spPr>
        <a:xfrm>
          <a:off x="8807501"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0</xdr:colOff>
      <xdr:row>19</xdr:row>
      <xdr:rowOff>0</xdr:rowOff>
    </xdr:from>
    <xdr:to>
      <xdr:col>17</xdr:col>
      <xdr:colOff>0</xdr:colOff>
      <xdr:row>20</xdr:row>
      <xdr:rowOff>21946</xdr:rowOff>
    </xdr:to>
    <xdr:sp macro="" textlink="">
      <xdr:nvSpPr>
        <xdr:cNvPr id="8" name="Oval 7">
          <a:extLst>
            <a:ext uri="{FF2B5EF4-FFF2-40B4-BE49-F238E27FC236}">
              <a16:creationId xmlns:a16="http://schemas.microsoft.com/office/drawing/2014/main" id="{C8A93474-F49C-48DA-AE04-B1F9B41BF88D}"/>
            </a:ext>
          </a:extLst>
        </xdr:cNvPr>
        <xdr:cNvSpPr/>
      </xdr:nvSpPr>
      <xdr:spPr>
        <a:xfrm>
          <a:off x="4418381"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32</xdr:col>
      <xdr:colOff>0</xdr:colOff>
      <xdr:row>19</xdr:row>
      <xdr:rowOff>0</xdr:rowOff>
    </xdr:from>
    <xdr:to>
      <xdr:col>33</xdr:col>
      <xdr:colOff>0</xdr:colOff>
      <xdr:row>20</xdr:row>
      <xdr:rowOff>21946</xdr:rowOff>
    </xdr:to>
    <xdr:sp macro="" textlink="">
      <xdr:nvSpPr>
        <xdr:cNvPr id="9" name="Oval 8">
          <a:extLst>
            <a:ext uri="{FF2B5EF4-FFF2-40B4-BE49-F238E27FC236}">
              <a16:creationId xmlns:a16="http://schemas.microsoft.com/office/drawing/2014/main" id="{1065509F-CF3E-40B8-818F-753F9AB71EF2}"/>
            </a:ext>
          </a:extLst>
        </xdr:cNvPr>
        <xdr:cNvSpPr/>
      </xdr:nvSpPr>
      <xdr:spPr>
        <a:xfrm>
          <a:off x="7929677"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40</xdr:col>
      <xdr:colOff>0</xdr:colOff>
      <xdr:row>19</xdr:row>
      <xdr:rowOff>7315</xdr:rowOff>
    </xdr:from>
    <xdr:to>
      <xdr:col>41</xdr:col>
      <xdr:colOff>0</xdr:colOff>
      <xdr:row>20</xdr:row>
      <xdr:rowOff>29261</xdr:rowOff>
    </xdr:to>
    <xdr:sp macro="" textlink="">
      <xdr:nvSpPr>
        <xdr:cNvPr id="10" name="Oval 9">
          <a:extLst>
            <a:ext uri="{FF2B5EF4-FFF2-40B4-BE49-F238E27FC236}">
              <a16:creationId xmlns:a16="http://schemas.microsoft.com/office/drawing/2014/main" id="{82F363A2-E99F-429F-B505-89983132F917}"/>
            </a:ext>
          </a:extLst>
        </xdr:cNvPr>
        <xdr:cNvSpPr/>
      </xdr:nvSpPr>
      <xdr:spPr>
        <a:xfrm>
          <a:off x="9685325" y="3482035"/>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11" name="Rounded Rectangle 108">
          <a:extLst>
            <a:ext uri="{FF2B5EF4-FFF2-40B4-BE49-F238E27FC236}">
              <a16:creationId xmlns:a16="http://schemas.microsoft.com/office/drawing/2014/main" id="{5EC85CC0-4CA4-4C73-A35B-D754C425763D}"/>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30</xdr:col>
      <xdr:colOff>11735</xdr:colOff>
      <xdr:row>23</xdr:row>
      <xdr:rowOff>158344</xdr:rowOff>
    </xdr:from>
    <xdr:to>
      <xdr:col>30</xdr:col>
      <xdr:colOff>212141</xdr:colOff>
      <xdr:row>29</xdr:row>
      <xdr:rowOff>14630</xdr:rowOff>
    </xdr:to>
    <xdr:sp macro="" textlink="">
      <xdr:nvSpPr>
        <xdr:cNvPr id="12" name="Rounded Rectangle 112">
          <a:extLst>
            <a:ext uri="{FF2B5EF4-FFF2-40B4-BE49-F238E27FC236}">
              <a16:creationId xmlns:a16="http://schemas.microsoft.com/office/drawing/2014/main" id="{79559737-EAAA-42DF-8481-CD610E2B3E15}"/>
            </a:ext>
          </a:extLst>
        </xdr:cNvPr>
        <xdr:cNvSpPr/>
      </xdr:nvSpPr>
      <xdr:spPr>
        <a:xfrm>
          <a:off x="75025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11735</xdr:colOff>
      <xdr:row>23</xdr:row>
      <xdr:rowOff>158344</xdr:rowOff>
    </xdr:from>
    <xdr:to>
      <xdr:col>38</xdr:col>
      <xdr:colOff>212141</xdr:colOff>
      <xdr:row>29</xdr:row>
      <xdr:rowOff>14630</xdr:rowOff>
    </xdr:to>
    <xdr:sp macro="" textlink="">
      <xdr:nvSpPr>
        <xdr:cNvPr id="13" name="Rounded Rectangle 113">
          <a:extLst>
            <a:ext uri="{FF2B5EF4-FFF2-40B4-BE49-F238E27FC236}">
              <a16:creationId xmlns:a16="http://schemas.microsoft.com/office/drawing/2014/main" id="{AC46658D-5651-4FD3-9971-F537CC550AFD}"/>
            </a:ext>
          </a:extLst>
        </xdr:cNvPr>
        <xdr:cNvSpPr/>
      </xdr:nvSpPr>
      <xdr:spPr>
        <a:xfrm>
          <a:off x="9258148"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0</xdr:colOff>
      <xdr:row>21</xdr:row>
      <xdr:rowOff>209550</xdr:rowOff>
    </xdr:from>
    <xdr:to>
      <xdr:col>21</xdr:col>
      <xdr:colOff>0</xdr:colOff>
      <xdr:row>23</xdr:row>
      <xdr:rowOff>28575</xdr:rowOff>
    </xdr:to>
    <xdr:sp macro="" textlink="">
      <xdr:nvSpPr>
        <xdr:cNvPr id="15" name="Oval 14">
          <a:extLst>
            <a:ext uri="{FF2B5EF4-FFF2-40B4-BE49-F238E27FC236}">
              <a16:creationId xmlns:a16="http://schemas.microsoft.com/office/drawing/2014/main" id="{7C079CF7-EAFC-48CA-B11D-4FD302D6702E}"/>
            </a:ext>
          </a:extLst>
        </xdr:cNvPr>
        <xdr:cNvSpPr/>
      </xdr:nvSpPr>
      <xdr:spPr>
        <a:xfrm>
          <a:off x="5296205"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19</xdr:row>
      <xdr:rowOff>0</xdr:rowOff>
    </xdr:from>
    <xdr:to>
      <xdr:col>25</xdr:col>
      <xdr:colOff>0</xdr:colOff>
      <xdr:row>20</xdr:row>
      <xdr:rowOff>21946</xdr:rowOff>
    </xdr:to>
    <xdr:sp macro="" textlink="">
      <xdr:nvSpPr>
        <xdr:cNvPr id="16" name="Oval 15">
          <a:extLst>
            <a:ext uri="{FF2B5EF4-FFF2-40B4-BE49-F238E27FC236}">
              <a16:creationId xmlns:a16="http://schemas.microsoft.com/office/drawing/2014/main" id="{1641A0D8-B1A4-491C-B90E-2343DFADFD11}"/>
            </a:ext>
          </a:extLst>
        </xdr:cNvPr>
        <xdr:cNvSpPr/>
      </xdr:nvSpPr>
      <xdr:spPr>
        <a:xfrm>
          <a:off x="6174029"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11735</xdr:colOff>
      <xdr:row>23</xdr:row>
      <xdr:rowOff>158344</xdr:rowOff>
    </xdr:from>
    <xdr:to>
      <xdr:col>22</xdr:col>
      <xdr:colOff>212141</xdr:colOff>
      <xdr:row>29</xdr:row>
      <xdr:rowOff>14630</xdr:rowOff>
    </xdr:to>
    <xdr:sp macro="" textlink="">
      <xdr:nvSpPr>
        <xdr:cNvPr id="17" name="Rounded Rectangle 108">
          <a:extLst>
            <a:ext uri="{FF2B5EF4-FFF2-40B4-BE49-F238E27FC236}">
              <a16:creationId xmlns:a16="http://schemas.microsoft.com/office/drawing/2014/main" id="{86E3DB36-5358-4121-9142-085B4CC1C8A2}"/>
            </a:ext>
          </a:extLst>
        </xdr:cNvPr>
        <xdr:cNvSpPr/>
      </xdr:nvSpPr>
      <xdr:spPr>
        <a:xfrm>
          <a:off x="5746852"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44</xdr:col>
      <xdr:colOff>0</xdr:colOff>
      <xdr:row>21</xdr:row>
      <xdr:rowOff>209550</xdr:rowOff>
    </xdr:from>
    <xdr:to>
      <xdr:col>45</xdr:col>
      <xdr:colOff>0</xdr:colOff>
      <xdr:row>23</xdr:row>
      <xdr:rowOff>28575</xdr:rowOff>
    </xdr:to>
    <xdr:sp macro="" textlink="">
      <xdr:nvSpPr>
        <xdr:cNvPr id="18" name="Oval 17">
          <a:extLst>
            <a:ext uri="{FF2B5EF4-FFF2-40B4-BE49-F238E27FC236}">
              <a16:creationId xmlns:a16="http://schemas.microsoft.com/office/drawing/2014/main" id="{8A0C16A3-6D39-4334-A6BB-44CEA7CF486D}"/>
            </a:ext>
          </a:extLst>
        </xdr:cNvPr>
        <xdr:cNvSpPr/>
      </xdr:nvSpPr>
      <xdr:spPr>
        <a:xfrm>
          <a:off x="10592410"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48</xdr:col>
      <xdr:colOff>0</xdr:colOff>
      <xdr:row>19</xdr:row>
      <xdr:rowOff>0</xdr:rowOff>
    </xdr:from>
    <xdr:to>
      <xdr:col>49</xdr:col>
      <xdr:colOff>0</xdr:colOff>
      <xdr:row>20</xdr:row>
      <xdr:rowOff>21946</xdr:rowOff>
    </xdr:to>
    <xdr:sp macro="" textlink="">
      <xdr:nvSpPr>
        <xdr:cNvPr id="19" name="Oval 18">
          <a:extLst>
            <a:ext uri="{FF2B5EF4-FFF2-40B4-BE49-F238E27FC236}">
              <a16:creationId xmlns:a16="http://schemas.microsoft.com/office/drawing/2014/main" id="{A8267AE5-1CDE-4F60-85E1-BA52114C3915}"/>
            </a:ext>
          </a:extLst>
        </xdr:cNvPr>
        <xdr:cNvSpPr/>
      </xdr:nvSpPr>
      <xdr:spPr>
        <a:xfrm>
          <a:off x="11470234"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46</xdr:col>
      <xdr:colOff>11735</xdr:colOff>
      <xdr:row>23</xdr:row>
      <xdr:rowOff>158344</xdr:rowOff>
    </xdr:from>
    <xdr:to>
      <xdr:col>46</xdr:col>
      <xdr:colOff>212141</xdr:colOff>
      <xdr:row>29</xdr:row>
      <xdr:rowOff>14630</xdr:rowOff>
    </xdr:to>
    <xdr:sp macro="" textlink="">
      <xdr:nvSpPr>
        <xdr:cNvPr id="20" name="Rounded Rectangle 108">
          <a:extLst>
            <a:ext uri="{FF2B5EF4-FFF2-40B4-BE49-F238E27FC236}">
              <a16:creationId xmlns:a16="http://schemas.microsoft.com/office/drawing/2014/main" id="{A87E36B0-1828-4D2B-8528-C68DFA97EA77}"/>
            </a:ext>
          </a:extLst>
        </xdr:cNvPr>
        <xdr:cNvSpPr/>
      </xdr:nvSpPr>
      <xdr:spPr>
        <a:xfrm>
          <a:off x="11043057"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21" name="Oval 20">
          <a:extLst>
            <a:ext uri="{FF2B5EF4-FFF2-40B4-BE49-F238E27FC236}">
              <a16:creationId xmlns:a16="http://schemas.microsoft.com/office/drawing/2014/main" id="{B4A1DB18-DB6E-453D-86A7-4009323B7425}"/>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0</xdr:colOff>
      <xdr:row>21</xdr:row>
      <xdr:rowOff>209550</xdr:rowOff>
    </xdr:from>
    <xdr:to>
      <xdr:col>21</xdr:col>
      <xdr:colOff>0</xdr:colOff>
      <xdr:row>23</xdr:row>
      <xdr:rowOff>28575</xdr:rowOff>
    </xdr:to>
    <xdr:sp macro="" textlink="">
      <xdr:nvSpPr>
        <xdr:cNvPr id="22" name="Oval 21">
          <a:extLst>
            <a:ext uri="{FF2B5EF4-FFF2-40B4-BE49-F238E27FC236}">
              <a16:creationId xmlns:a16="http://schemas.microsoft.com/office/drawing/2014/main" id="{2CAE513F-FEE5-4C2E-9569-B355EB91BD8B}"/>
            </a:ext>
          </a:extLst>
        </xdr:cNvPr>
        <xdr:cNvSpPr/>
      </xdr:nvSpPr>
      <xdr:spPr>
        <a:xfrm>
          <a:off x="5296205"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28</xdr:col>
      <xdr:colOff>0</xdr:colOff>
      <xdr:row>21</xdr:row>
      <xdr:rowOff>209550</xdr:rowOff>
    </xdr:from>
    <xdr:to>
      <xdr:col>29</xdr:col>
      <xdr:colOff>0</xdr:colOff>
      <xdr:row>23</xdr:row>
      <xdr:rowOff>28575</xdr:rowOff>
    </xdr:to>
    <xdr:sp macro="" textlink="">
      <xdr:nvSpPr>
        <xdr:cNvPr id="23" name="Oval 22">
          <a:extLst>
            <a:ext uri="{FF2B5EF4-FFF2-40B4-BE49-F238E27FC236}">
              <a16:creationId xmlns:a16="http://schemas.microsoft.com/office/drawing/2014/main" id="{DE2015BF-B6D7-457E-963B-F870140E23F6}"/>
            </a:ext>
          </a:extLst>
        </xdr:cNvPr>
        <xdr:cNvSpPr/>
      </xdr:nvSpPr>
      <xdr:spPr>
        <a:xfrm>
          <a:off x="70518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24" name="Oval 23">
          <a:extLst>
            <a:ext uri="{FF2B5EF4-FFF2-40B4-BE49-F238E27FC236}">
              <a16:creationId xmlns:a16="http://schemas.microsoft.com/office/drawing/2014/main" id="{2537E47A-0E3E-4EF8-83DA-A35DE71661D1}"/>
            </a:ext>
          </a:extLst>
        </xdr:cNvPr>
        <xdr:cNvSpPr/>
      </xdr:nvSpPr>
      <xdr:spPr>
        <a:xfrm>
          <a:off x="8807501"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44</xdr:col>
      <xdr:colOff>0</xdr:colOff>
      <xdr:row>21</xdr:row>
      <xdr:rowOff>209550</xdr:rowOff>
    </xdr:from>
    <xdr:to>
      <xdr:col>45</xdr:col>
      <xdr:colOff>0</xdr:colOff>
      <xdr:row>23</xdr:row>
      <xdr:rowOff>28575</xdr:rowOff>
    </xdr:to>
    <xdr:sp macro="" textlink="">
      <xdr:nvSpPr>
        <xdr:cNvPr id="25" name="Oval 24">
          <a:extLst>
            <a:ext uri="{FF2B5EF4-FFF2-40B4-BE49-F238E27FC236}">
              <a16:creationId xmlns:a16="http://schemas.microsoft.com/office/drawing/2014/main" id="{2DD87295-18A4-4C68-A0AD-C3D1F9BD8E2B}"/>
            </a:ext>
          </a:extLst>
        </xdr:cNvPr>
        <xdr:cNvSpPr/>
      </xdr:nvSpPr>
      <xdr:spPr>
        <a:xfrm>
          <a:off x="10592410"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26" name="Oval 25">
          <a:extLst>
            <a:ext uri="{FF2B5EF4-FFF2-40B4-BE49-F238E27FC236}">
              <a16:creationId xmlns:a16="http://schemas.microsoft.com/office/drawing/2014/main" id="{248C5E8C-59C0-45CC-9B3F-52EB762FA305}"/>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27" name="Oval 26">
          <a:extLst>
            <a:ext uri="{FF2B5EF4-FFF2-40B4-BE49-F238E27FC236}">
              <a16:creationId xmlns:a16="http://schemas.microsoft.com/office/drawing/2014/main" id="{6D58669D-80A3-4EC2-B343-DBCA908B97DF}"/>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28" name="Rounded Rectangle 2">
          <a:extLst>
            <a:ext uri="{FF2B5EF4-FFF2-40B4-BE49-F238E27FC236}">
              <a16:creationId xmlns:a16="http://schemas.microsoft.com/office/drawing/2014/main" id="{2BE14EC3-50B2-466B-8FCD-5E355F3E9924}"/>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0</xdr:colOff>
      <xdr:row>21</xdr:row>
      <xdr:rowOff>209550</xdr:rowOff>
    </xdr:from>
    <xdr:to>
      <xdr:col>21</xdr:col>
      <xdr:colOff>0</xdr:colOff>
      <xdr:row>23</xdr:row>
      <xdr:rowOff>28575</xdr:rowOff>
    </xdr:to>
    <xdr:sp macro="" textlink="">
      <xdr:nvSpPr>
        <xdr:cNvPr id="29" name="Oval 28">
          <a:extLst>
            <a:ext uri="{FF2B5EF4-FFF2-40B4-BE49-F238E27FC236}">
              <a16:creationId xmlns:a16="http://schemas.microsoft.com/office/drawing/2014/main" id="{5BFDFD4D-9F78-417D-97A3-0351FBB92D1B}"/>
            </a:ext>
          </a:extLst>
        </xdr:cNvPr>
        <xdr:cNvSpPr/>
      </xdr:nvSpPr>
      <xdr:spPr>
        <a:xfrm>
          <a:off x="5296205"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11735</xdr:colOff>
      <xdr:row>23</xdr:row>
      <xdr:rowOff>158344</xdr:rowOff>
    </xdr:from>
    <xdr:to>
      <xdr:col>22</xdr:col>
      <xdr:colOff>212141</xdr:colOff>
      <xdr:row>29</xdr:row>
      <xdr:rowOff>14630</xdr:rowOff>
    </xdr:to>
    <xdr:sp macro="" textlink="">
      <xdr:nvSpPr>
        <xdr:cNvPr id="30" name="Rounded Rectangle 108">
          <a:extLst>
            <a:ext uri="{FF2B5EF4-FFF2-40B4-BE49-F238E27FC236}">
              <a16:creationId xmlns:a16="http://schemas.microsoft.com/office/drawing/2014/main" id="{4748F8C7-E664-413E-ACA5-F7199DCC7BF6}"/>
            </a:ext>
          </a:extLst>
        </xdr:cNvPr>
        <xdr:cNvSpPr/>
      </xdr:nvSpPr>
      <xdr:spPr>
        <a:xfrm>
          <a:off x="5746852"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0</xdr:colOff>
      <xdr:row>21</xdr:row>
      <xdr:rowOff>209550</xdr:rowOff>
    </xdr:from>
    <xdr:to>
      <xdr:col>21</xdr:col>
      <xdr:colOff>0</xdr:colOff>
      <xdr:row>23</xdr:row>
      <xdr:rowOff>28575</xdr:rowOff>
    </xdr:to>
    <xdr:sp macro="" textlink="">
      <xdr:nvSpPr>
        <xdr:cNvPr id="31" name="Oval 30">
          <a:extLst>
            <a:ext uri="{FF2B5EF4-FFF2-40B4-BE49-F238E27FC236}">
              <a16:creationId xmlns:a16="http://schemas.microsoft.com/office/drawing/2014/main" id="{20E0B98B-8482-47A9-B3A6-2C6AE2F2A92E}"/>
            </a:ext>
          </a:extLst>
        </xdr:cNvPr>
        <xdr:cNvSpPr/>
      </xdr:nvSpPr>
      <xdr:spPr>
        <a:xfrm>
          <a:off x="5296205"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0</xdr:colOff>
      <xdr:row>21</xdr:row>
      <xdr:rowOff>209550</xdr:rowOff>
    </xdr:from>
    <xdr:to>
      <xdr:col>21</xdr:col>
      <xdr:colOff>0</xdr:colOff>
      <xdr:row>23</xdr:row>
      <xdr:rowOff>28575</xdr:rowOff>
    </xdr:to>
    <xdr:sp macro="" textlink="">
      <xdr:nvSpPr>
        <xdr:cNvPr id="32" name="Oval 31">
          <a:extLst>
            <a:ext uri="{FF2B5EF4-FFF2-40B4-BE49-F238E27FC236}">
              <a16:creationId xmlns:a16="http://schemas.microsoft.com/office/drawing/2014/main" id="{40DC701E-3869-4626-870C-4B094602A8D6}"/>
            </a:ext>
          </a:extLst>
        </xdr:cNvPr>
        <xdr:cNvSpPr/>
      </xdr:nvSpPr>
      <xdr:spPr>
        <a:xfrm>
          <a:off x="5296205"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0</xdr:colOff>
      <xdr:row>21</xdr:row>
      <xdr:rowOff>209550</xdr:rowOff>
    </xdr:from>
    <xdr:to>
      <xdr:col>21</xdr:col>
      <xdr:colOff>0</xdr:colOff>
      <xdr:row>23</xdr:row>
      <xdr:rowOff>28575</xdr:rowOff>
    </xdr:to>
    <xdr:sp macro="" textlink="">
      <xdr:nvSpPr>
        <xdr:cNvPr id="33" name="Oval 32">
          <a:extLst>
            <a:ext uri="{FF2B5EF4-FFF2-40B4-BE49-F238E27FC236}">
              <a16:creationId xmlns:a16="http://schemas.microsoft.com/office/drawing/2014/main" id="{F1281729-0CA4-4958-B3DA-73A75B1ADD80}"/>
            </a:ext>
          </a:extLst>
        </xdr:cNvPr>
        <xdr:cNvSpPr/>
      </xdr:nvSpPr>
      <xdr:spPr>
        <a:xfrm>
          <a:off x="5296205"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11735</xdr:colOff>
      <xdr:row>23</xdr:row>
      <xdr:rowOff>158344</xdr:rowOff>
    </xdr:from>
    <xdr:to>
      <xdr:col>22</xdr:col>
      <xdr:colOff>212141</xdr:colOff>
      <xdr:row>29</xdr:row>
      <xdr:rowOff>14630</xdr:rowOff>
    </xdr:to>
    <xdr:sp macro="" textlink="">
      <xdr:nvSpPr>
        <xdr:cNvPr id="34" name="Rounded Rectangle 2">
          <a:extLst>
            <a:ext uri="{FF2B5EF4-FFF2-40B4-BE49-F238E27FC236}">
              <a16:creationId xmlns:a16="http://schemas.microsoft.com/office/drawing/2014/main" id="{F523255A-0734-4035-B545-C99EC1E3361E}"/>
            </a:ext>
          </a:extLst>
        </xdr:cNvPr>
        <xdr:cNvSpPr/>
      </xdr:nvSpPr>
      <xdr:spPr>
        <a:xfrm>
          <a:off x="5746852"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28</xdr:col>
      <xdr:colOff>0</xdr:colOff>
      <xdr:row>21</xdr:row>
      <xdr:rowOff>209550</xdr:rowOff>
    </xdr:from>
    <xdr:to>
      <xdr:col>29</xdr:col>
      <xdr:colOff>0</xdr:colOff>
      <xdr:row>23</xdr:row>
      <xdr:rowOff>28575</xdr:rowOff>
    </xdr:to>
    <xdr:sp macro="" textlink="">
      <xdr:nvSpPr>
        <xdr:cNvPr id="35" name="Oval 34">
          <a:extLst>
            <a:ext uri="{FF2B5EF4-FFF2-40B4-BE49-F238E27FC236}">
              <a16:creationId xmlns:a16="http://schemas.microsoft.com/office/drawing/2014/main" id="{D0E648AC-60CD-4FFD-B506-C2FA19E879BD}"/>
            </a:ext>
          </a:extLst>
        </xdr:cNvPr>
        <xdr:cNvSpPr/>
      </xdr:nvSpPr>
      <xdr:spPr>
        <a:xfrm>
          <a:off x="70518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30</xdr:col>
      <xdr:colOff>11735</xdr:colOff>
      <xdr:row>23</xdr:row>
      <xdr:rowOff>158344</xdr:rowOff>
    </xdr:from>
    <xdr:to>
      <xdr:col>30</xdr:col>
      <xdr:colOff>212141</xdr:colOff>
      <xdr:row>29</xdr:row>
      <xdr:rowOff>14630</xdr:rowOff>
    </xdr:to>
    <xdr:sp macro="" textlink="">
      <xdr:nvSpPr>
        <xdr:cNvPr id="36" name="Rounded Rectangle 108">
          <a:extLst>
            <a:ext uri="{FF2B5EF4-FFF2-40B4-BE49-F238E27FC236}">
              <a16:creationId xmlns:a16="http://schemas.microsoft.com/office/drawing/2014/main" id="{107E4A2D-64FF-45AD-AAD0-EC9DDB7CFA6F}"/>
            </a:ext>
          </a:extLst>
        </xdr:cNvPr>
        <xdr:cNvSpPr/>
      </xdr:nvSpPr>
      <xdr:spPr>
        <a:xfrm>
          <a:off x="75025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28</xdr:col>
      <xdr:colOff>0</xdr:colOff>
      <xdr:row>21</xdr:row>
      <xdr:rowOff>209550</xdr:rowOff>
    </xdr:from>
    <xdr:to>
      <xdr:col>29</xdr:col>
      <xdr:colOff>0</xdr:colOff>
      <xdr:row>23</xdr:row>
      <xdr:rowOff>28575</xdr:rowOff>
    </xdr:to>
    <xdr:sp macro="" textlink="">
      <xdr:nvSpPr>
        <xdr:cNvPr id="37" name="Oval 36">
          <a:extLst>
            <a:ext uri="{FF2B5EF4-FFF2-40B4-BE49-F238E27FC236}">
              <a16:creationId xmlns:a16="http://schemas.microsoft.com/office/drawing/2014/main" id="{45D3F20C-D907-4A79-A0F5-00E8B541034F}"/>
            </a:ext>
          </a:extLst>
        </xdr:cNvPr>
        <xdr:cNvSpPr/>
      </xdr:nvSpPr>
      <xdr:spPr>
        <a:xfrm>
          <a:off x="70518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28</xdr:col>
      <xdr:colOff>0</xdr:colOff>
      <xdr:row>21</xdr:row>
      <xdr:rowOff>209550</xdr:rowOff>
    </xdr:from>
    <xdr:to>
      <xdr:col>29</xdr:col>
      <xdr:colOff>0</xdr:colOff>
      <xdr:row>23</xdr:row>
      <xdr:rowOff>28575</xdr:rowOff>
    </xdr:to>
    <xdr:sp macro="" textlink="">
      <xdr:nvSpPr>
        <xdr:cNvPr id="38" name="Oval 37">
          <a:extLst>
            <a:ext uri="{FF2B5EF4-FFF2-40B4-BE49-F238E27FC236}">
              <a16:creationId xmlns:a16="http://schemas.microsoft.com/office/drawing/2014/main" id="{202AB2EE-4BCB-4521-B41D-1FCB1C9B9050}"/>
            </a:ext>
          </a:extLst>
        </xdr:cNvPr>
        <xdr:cNvSpPr/>
      </xdr:nvSpPr>
      <xdr:spPr>
        <a:xfrm>
          <a:off x="70518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28</xdr:col>
      <xdr:colOff>0</xdr:colOff>
      <xdr:row>21</xdr:row>
      <xdr:rowOff>209550</xdr:rowOff>
    </xdr:from>
    <xdr:to>
      <xdr:col>29</xdr:col>
      <xdr:colOff>0</xdr:colOff>
      <xdr:row>23</xdr:row>
      <xdr:rowOff>28575</xdr:rowOff>
    </xdr:to>
    <xdr:sp macro="" textlink="">
      <xdr:nvSpPr>
        <xdr:cNvPr id="39" name="Oval 38">
          <a:extLst>
            <a:ext uri="{FF2B5EF4-FFF2-40B4-BE49-F238E27FC236}">
              <a16:creationId xmlns:a16="http://schemas.microsoft.com/office/drawing/2014/main" id="{37826F73-1A92-43DB-A9F9-F70AD617A5F6}"/>
            </a:ext>
          </a:extLst>
        </xdr:cNvPr>
        <xdr:cNvSpPr/>
      </xdr:nvSpPr>
      <xdr:spPr>
        <a:xfrm>
          <a:off x="70518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30</xdr:col>
      <xdr:colOff>11735</xdr:colOff>
      <xdr:row>23</xdr:row>
      <xdr:rowOff>158344</xdr:rowOff>
    </xdr:from>
    <xdr:to>
      <xdr:col>30</xdr:col>
      <xdr:colOff>212141</xdr:colOff>
      <xdr:row>29</xdr:row>
      <xdr:rowOff>14630</xdr:rowOff>
    </xdr:to>
    <xdr:sp macro="" textlink="">
      <xdr:nvSpPr>
        <xdr:cNvPr id="40" name="Rounded Rectangle 2">
          <a:extLst>
            <a:ext uri="{FF2B5EF4-FFF2-40B4-BE49-F238E27FC236}">
              <a16:creationId xmlns:a16="http://schemas.microsoft.com/office/drawing/2014/main" id="{CFF08E38-53FC-44AE-A60F-6019A04C9CD9}"/>
            </a:ext>
          </a:extLst>
        </xdr:cNvPr>
        <xdr:cNvSpPr/>
      </xdr:nvSpPr>
      <xdr:spPr>
        <a:xfrm>
          <a:off x="75025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41" name="Oval 40">
          <a:extLst>
            <a:ext uri="{FF2B5EF4-FFF2-40B4-BE49-F238E27FC236}">
              <a16:creationId xmlns:a16="http://schemas.microsoft.com/office/drawing/2014/main" id="{AB49DF05-262F-40C7-811C-E2F1F895997F}"/>
            </a:ext>
          </a:extLst>
        </xdr:cNvPr>
        <xdr:cNvSpPr/>
      </xdr:nvSpPr>
      <xdr:spPr>
        <a:xfrm>
          <a:off x="8807501"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11735</xdr:colOff>
      <xdr:row>23</xdr:row>
      <xdr:rowOff>158344</xdr:rowOff>
    </xdr:from>
    <xdr:to>
      <xdr:col>38</xdr:col>
      <xdr:colOff>212141</xdr:colOff>
      <xdr:row>29</xdr:row>
      <xdr:rowOff>14630</xdr:rowOff>
    </xdr:to>
    <xdr:sp macro="" textlink="">
      <xdr:nvSpPr>
        <xdr:cNvPr id="42" name="Rounded Rectangle 108">
          <a:extLst>
            <a:ext uri="{FF2B5EF4-FFF2-40B4-BE49-F238E27FC236}">
              <a16:creationId xmlns:a16="http://schemas.microsoft.com/office/drawing/2014/main" id="{2564BEE5-5C92-42BB-AAE8-10084A56D08B}"/>
            </a:ext>
          </a:extLst>
        </xdr:cNvPr>
        <xdr:cNvSpPr/>
      </xdr:nvSpPr>
      <xdr:spPr>
        <a:xfrm>
          <a:off x="9258148"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43" name="Oval 42">
          <a:extLst>
            <a:ext uri="{FF2B5EF4-FFF2-40B4-BE49-F238E27FC236}">
              <a16:creationId xmlns:a16="http://schemas.microsoft.com/office/drawing/2014/main" id="{ED0AF0F3-68E0-4239-8280-23DB2D222704}"/>
            </a:ext>
          </a:extLst>
        </xdr:cNvPr>
        <xdr:cNvSpPr/>
      </xdr:nvSpPr>
      <xdr:spPr>
        <a:xfrm>
          <a:off x="8807501"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44" name="Oval 43">
          <a:extLst>
            <a:ext uri="{FF2B5EF4-FFF2-40B4-BE49-F238E27FC236}">
              <a16:creationId xmlns:a16="http://schemas.microsoft.com/office/drawing/2014/main" id="{21FDF630-5970-479D-9144-8FD8BE2665D6}"/>
            </a:ext>
          </a:extLst>
        </xdr:cNvPr>
        <xdr:cNvSpPr/>
      </xdr:nvSpPr>
      <xdr:spPr>
        <a:xfrm>
          <a:off x="8807501"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45" name="Oval 44">
          <a:extLst>
            <a:ext uri="{FF2B5EF4-FFF2-40B4-BE49-F238E27FC236}">
              <a16:creationId xmlns:a16="http://schemas.microsoft.com/office/drawing/2014/main" id="{49E7C6C1-E068-4552-B9CE-C86F764CC084}"/>
            </a:ext>
          </a:extLst>
        </xdr:cNvPr>
        <xdr:cNvSpPr/>
      </xdr:nvSpPr>
      <xdr:spPr>
        <a:xfrm>
          <a:off x="8807501"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11735</xdr:colOff>
      <xdr:row>23</xdr:row>
      <xdr:rowOff>158344</xdr:rowOff>
    </xdr:from>
    <xdr:to>
      <xdr:col>38</xdr:col>
      <xdr:colOff>212141</xdr:colOff>
      <xdr:row>29</xdr:row>
      <xdr:rowOff>14630</xdr:rowOff>
    </xdr:to>
    <xdr:sp macro="" textlink="">
      <xdr:nvSpPr>
        <xdr:cNvPr id="46" name="Rounded Rectangle 2">
          <a:extLst>
            <a:ext uri="{FF2B5EF4-FFF2-40B4-BE49-F238E27FC236}">
              <a16:creationId xmlns:a16="http://schemas.microsoft.com/office/drawing/2014/main" id="{7FD0C9F5-2B6B-4C37-A6F1-ED1ED6175C62}"/>
            </a:ext>
          </a:extLst>
        </xdr:cNvPr>
        <xdr:cNvSpPr/>
      </xdr:nvSpPr>
      <xdr:spPr>
        <a:xfrm>
          <a:off x="9258148"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44</xdr:col>
      <xdr:colOff>0</xdr:colOff>
      <xdr:row>21</xdr:row>
      <xdr:rowOff>209550</xdr:rowOff>
    </xdr:from>
    <xdr:to>
      <xdr:col>45</xdr:col>
      <xdr:colOff>0</xdr:colOff>
      <xdr:row>23</xdr:row>
      <xdr:rowOff>28575</xdr:rowOff>
    </xdr:to>
    <xdr:sp macro="" textlink="">
      <xdr:nvSpPr>
        <xdr:cNvPr id="47" name="Oval 46">
          <a:extLst>
            <a:ext uri="{FF2B5EF4-FFF2-40B4-BE49-F238E27FC236}">
              <a16:creationId xmlns:a16="http://schemas.microsoft.com/office/drawing/2014/main" id="{2495FA3D-25DD-4FAF-844D-539A630767C3}"/>
            </a:ext>
          </a:extLst>
        </xdr:cNvPr>
        <xdr:cNvSpPr/>
      </xdr:nvSpPr>
      <xdr:spPr>
        <a:xfrm>
          <a:off x="10592410"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46</xdr:col>
      <xdr:colOff>11735</xdr:colOff>
      <xdr:row>23</xdr:row>
      <xdr:rowOff>158344</xdr:rowOff>
    </xdr:from>
    <xdr:to>
      <xdr:col>46</xdr:col>
      <xdr:colOff>212141</xdr:colOff>
      <xdr:row>29</xdr:row>
      <xdr:rowOff>14630</xdr:rowOff>
    </xdr:to>
    <xdr:sp macro="" textlink="">
      <xdr:nvSpPr>
        <xdr:cNvPr id="48" name="Rounded Rectangle 108">
          <a:extLst>
            <a:ext uri="{FF2B5EF4-FFF2-40B4-BE49-F238E27FC236}">
              <a16:creationId xmlns:a16="http://schemas.microsoft.com/office/drawing/2014/main" id="{30BDA32E-60E2-4025-B53E-5A2677F857CA}"/>
            </a:ext>
          </a:extLst>
        </xdr:cNvPr>
        <xdr:cNvSpPr/>
      </xdr:nvSpPr>
      <xdr:spPr>
        <a:xfrm>
          <a:off x="11043057"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44</xdr:col>
      <xdr:colOff>0</xdr:colOff>
      <xdr:row>21</xdr:row>
      <xdr:rowOff>209550</xdr:rowOff>
    </xdr:from>
    <xdr:to>
      <xdr:col>45</xdr:col>
      <xdr:colOff>0</xdr:colOff>
      <xdr:row>23</xdr:row>
      <xdr:rowOff>28575</xdr:rowOff>
    </xdr:to>
    <xdr:sp macro="" textlink="">
      <xdr:nvSpPr>
        <xdr:cNvPr id="49" name="Oval 48">
          <a:extLst>
            <a:ext uri="{FF2B5EF4-FFF2-40B4-BE49-F238E27FC236}">
              <a16:creationId xmlns:a16="http://schemas.microsoft.com/office/drawing/2014/main" id="{70308BAF-59C9-4A02-AA76-96B911B66277}"/>
            </a:ext>
          </a:extLst>
        </xdr:cNvPr>
        <xdr:cNvSpPr/>
      </xdr:nvSpPr>
      <xdr:spPr>
        <a:xfrm>
          <a:off x="10592410"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44</xdr:col>
      <xdr:colOff>0</xdr:colOff>
      <xdr:row>21</xdr:row>
      <xdr:rowOff>209550</xdr:rowOff>
    </xdr:from>
    <xdr:to>
      <xdr:col>45</xdr:col>
      <xdr:colOff>0</xdr:colOff>
      <xdr:row>23</xdr:row>
      <xdr:rowOff>28575</xdr:rowOff>
    </xdr:to>
    <xdr:sp macro="" textlink="">
      <xdr:nvSpPr>
        <xdr:cNvPr id="50" name="Oval 49">
          <a:extLst>
            <a:ext uri="{FF2B5EF4-FFF2-40B4-BE49-F238E27FC236}">
              <a16:creationId xmlns:a16="http://schemas.microsoft.com/office/drawing/2014/main" id="{61F6A010-EA83-434D-AAA4-F6AEA0D1BC70}"/>
            </a:ext>
          </a:extLst>
        </xdr:cNvPr>
        <xdr:cNvSpPr/>
      </xdr:nvSpPr>
      <xdr:spPr>
        <a:xfrm>
          <a:off x="10592410"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44</xdr:col>
      <xdr:colOff>0</xdr:colOff>
      <xdr:row>21</xdr:row>
      <xdr:rowOff>209550</xdr:rowOff>
    </xdr:from>
    <xdr:to>
      <xdr:col>45</xdr:col>
      <xdr:colOff>0</xdr:colOff>
      <xdr:row>23</xdr:row>
      <xdr:rowOff>28575</xdr:rowOff>
    </xdr:to>
    <xdr:sp macro="" textlink="">
      <xdr:nvSpPr>
        <xdr:cNvPr id="51" name="Oval 50">
          <a:extLst>
            <a:ext uri="{FF2B5EF4-FFF2-40B4-BE49-F238E27FC236}">
              <a16:creationId xmlns:a16="http://schemas.microsoft.com/office/drawing/2014/main" id="{C96FFF10-DEB3-4987-AD0A-41EA0B54B1C7}"/>
            </a:ext>
          </a:extLst>
        </xdr:cNvPr>
        <xdr:cNvSpPr/>
      </xdr:nvSpPr>
      <xdr:spPr>
        <a:xfrm>
          <a:off x="10592410"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46</xdr:col>
      <xdr:colOff>11735</xdr:colOff>
      <xdr:row>23</xdr:row>
      <xdr:rowOff>158344</xdr:rowOff>
    </xdr:from>
    <xdr:to>
      <xdr:col>46</xdr:col>
      <xdr:colOff>212141</xdr:colOff>
      <xdr:row>29</xdr:row>
      <xdr:rowOff>14630</xdr:rowOff>
    </xdr:to>
    <xdr:sp macro="" textlink="">
      <xdr:nvSpPr>
        <xdr:cNvPr id="52" name="Rounded Rectangle 2">
          <a:extLst>
            <a:ext uri="{FF2B5EF4-FFF2-40B4-BE49-F238E27FC236}">
              <a16:creationId xmlns:a16="http://schemas.microsoft.com/office/drawing/2014/main" id="{C276CB45-F2EA-4A70-B8DC-65DEC653B85A}"/>
            </a:ext>
          </a:extLst>
        </xdr:cNvPr>
        <xdr:cNvSpPr/>
      </xdr:nvSpPr>
      <xdr:spPr>
        <a:xfrm>
          <a:off x="11043057"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1</xdr:colOff>
      <xdr:row>19</xdr:row>
      <xdr:rowOff>0</xdr:rowOff>
    </xdr:from>
    <xdr:to>
      <xdr:col>9</xdr:col>
      <xdr:colOff>0</xdr:colOff>
      <xdr:row>20</xdr:row>
      <xdr:rowOff>21946</xdr:rowOff>
    </xdr:to>
    <xdr:sp macro="" textlink="">
      <xdr:nvSpPr>
        <xdr:cNvPr id="53" name="Oval 52">
          <a:extLst>
            <a:ext uri="{FF2B5EF4-FFF2-40B4-BE49-F238E27FC236}">
              <a16:creationId xmlns:a16="http://schemas.microsoft.com/office/drawing/2014/main" id="{6B24DBB7-192D-4E76-9032-B836BF666E9A}"/>
            </a:ext>
          </a:extLst>
        </xdr:cNvPr>
        <xdr:cNvSpPr/>
      </xdr:nvSpPr>
      <xdr:spPr>
        <a:xfrm>
          <a:off x="2662734"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1</xdr:colOff>
      <xdr:row>19</xdr:row>
      <xdr:rowOff>0</xdr:rowOff>
    </xdr:from>
    <xdr:to>
      <xdr:col>25</xdr:col>
      <xdr:colOff>0</xdr:colOff>
      <xdr:row>20</xdr:row>
      <xdr:rowOff>21946</xdr:rowOff>
    </xdr:to>
    <xdr:sp macro="" textlink="">
      <xdr:nvSpPr>
        <xdr:cNvPr id="54" name="Oval 53">
          <a:extLst>
            <a:ext uri="{FF2B5EF4-FFF2-40B4-BE49-F238E27FC236}">
              <a16:creationId xmlns:a16="http://schemas.microsoft.com/office/drawing/2014/main" id="{85064847-38B4-49A0-A803-800B7DDE453A}"/>
            </a:ext>
          </a:extLst>
        </xdr:cNvPr>
        <xdr:cNvSpPr/>
      </xdr:nvSpPr>
      <xdr:spPr>
        <a:xfrm>
          <a:off x="6174030"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1</xdr:colOff>
      <xdr:row>19</xdr:row>
      <xdr:rowOff>0</xdr:rowOff>
    </xdr:from>
    <xdr:to>
      <xdr:col>25</xdr:col>
      <xdr:colOff>0</xdr:colOff>
      <xdr:row>20</xdr:row>
      <xdr:rowOff>21946</xdr:rowOff>
    </xdr:to>
    <xdr:sp macro="" textlink="">
      <xdr:nvSpPr>
        <xdr:cNvPr id="55" name="Oval 54">
          <a:extLst>
            <a:ext uri="{FF2B5EF4-FFF2-40B4-BE49-F238E27FC236}">
              <a16:creationId xmlns:a16="http://schemas.microsoft.com/office/drawing/2014/main" id="{218F1D8B-5A5A-467D-870F-EF7E1E862E44}"/>
            </a:ext>
          </a:extLst>
        </xdr:cNvPr>
        <xdr:cNvSpPr/>
      </xdr:nvSpPr>
      <xdr:spPr>
        <a:xfrm>
          <a:off x="6174030"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xdr:colOff>
      <xdr:row>19</xdr:row>
      <xdr:rowOff>0</xdr:rowOff>
    </xdr:from>
    <xdr:to>
      <xdr:col>17</xdr:col>
      <xdr:colOff>0</xdr:colOff>
      <xdr:row>20</xdr:row>
      <xdr:rowOff>21946</xdr:rowOff>
    </xdr:to>
    <xdr:sp macro="" textlink="">
      <xdr:nvSpPr>
        <xdr:cNvPr id="56" name="Oval 55">
          <a:extLst>
            <a:ext uri="{FF2B5EF4-FFF2-40B4-BE49-F238E27FC236}">
              <a16:creationId xmlns:a16="http://schemas.microsoft.com/office/drawing/2014/main" id="{052D86A3-E934-4EDA-A94B-9B81DDECA8D7}"/>
            </a:ext>
          </a:extLst>
        </xdr:cNvPr>
        <xdr:cNvSpPr/>
      </xdr:nvSpPr>
      <xdr:spPr>
        <a:xfrm>
          <a:off x="4418382"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xdr:colOff>
      <xdr:row>19</xdr:row>
      <xdr:rowOff>0</xdr:rowOff>
    </xdr:from>
    <xdr:to>
      <xdr:col>17</xdr:col>
      <xdr:colOff>0</xdr:colOff>
      <xdr:row>20</xdr:row>
      <xdr:rowOff>21946</xdr:rowOff>
    </xdr:to>
    <xdr:sp macro="" textlink="">
      <xdr:nvSpPr>
        <xdr:cNvPr id="57" name="Oval 56">
          <a:extLst>
            <a:ext uri="{FF2B5EF4-FFF2-40B4-BE49-F238E27FC236}">
              <a16:creationId xmlns:a16="http://schemas.microsoft.com/office/drawing/2014/main" id="{DAAA05F5-8A4A-403F-BF01-7F5C748FE927}"/>
            </a:ext>
          </a:extLst>
        </xdr:cNvPr>
        <xdr:cNvSpPr/>
      </xdr:nvSpPr>
      <xdr:spPr>
        <a:xfrm>
          <a:off x="4418382"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40</xdr:col>
      <xdr:colOff>1</xdr:colOff>
      <xdr:row>19</xdr:row>
      <xdr:rowOff>0</xdr:rowOff>
    </xdr:from>
    <xdr:to>
      <xdr:col>41</xdr:col>
      <xdr:colOff>0</xdr:colOff>
      <xdr:row>20</xdr:row>
      <xdr:rowOff>21946</xdr:rowOff>
    </xdr:to>
    <xdr:sp macro="" textlink="">
      <xdr:nvSpPr>
        <xdr:cNvPr id="58" name="Oval 57">
          <a:extLst>
            <a:ext uri="{FF2B5EF4-FFF2-40B4-BE49-F238E27FC236}">
              <a16:creationId xmlns:a16="http://schemas.microsoft.com/office/drawing/2014/main" id="{3F49FB9F-B790-4794-BEFA-C2CB2C277956}"/>
            </a:ext>
          </a:extLst>
        </xdr:cNvPr>
        <xdr:cNvSpPr/>
      </xdr:nvSpPr>
      <xdr:spPr>
        <a:xfrm>
          <a:off x="9685326"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40</xdr:col>
      <xdr:colOff>1</xdr:colOff>
      <xdr:row>19</xdr:row>
      <xdr:rowOff>0</xdr:rowOff>
    </xdr:from>
    <xdr:to>
      <xdr:col>41</xdr:col>
      <xdr:colOff>0</xdr:colOff>
      <xdr:row>20</xdr:row>
      <xdr:rowOff>21946</xdr:rowOff>
    </xdr:to>
    <xdr:sp macro="" textlink="">
      <xdr:nvSpPr>
        <xdr:cNvPr id="59" name="Oval 58">
          <a:extLst>
            <a:ext uri="{FF2B5EF4-FFF2-40B4-BE49-F238E27FC236}">
              <a16:creationId xmlns:a16="http://schemas.microsoft.com/office/drawing/2014/main" id="{C167EC3E-3A29-4E75-A4DE-22728AB54D9B}"/>
            </a:ext>
          </a:extLst>
        </xdr:cNvPr>
        <xdr:cNvSpPr/>
      </xdr:nvSpPr>
      <xdr:spPr>
        <a:xfrm>
          <a:off x="9685326"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48</xdr:col>
      <xdr:colOff>1</xdr:colOff>
      <xdr:row>19</xdr:row>
      <xdr:rowOff>0</xdr:rowOff>
    </xdr:from>
    <xdr:to>
      <xdr:col>49</xdr:col>
      <xdr:colOff>0</xdr:colOff>
      <xdr:row>20</xdr:row>
      <xdr:rowOff>21946</xdr:rowOff>
    </xdr:to>
    <xdr:sp macro="" textlink="">
      <xdr:nvSpPr>
        <xdr:cNvPr id="60" name="Oval 59">
          <a:extLst>
            <a:ext uri="{FF2B5EF4-FFF2-40B4-BE49-F238E27FC236}">
              <a16:creationId xmlns:a16="http://schemas.microsoft.com/office/drawing/2014/main" id="{F2CF4D71-2231-4AA7-906E-082193BC6788}"/>
            </a:ext>
          </a:extLst>
        </xdr:cNvPr>
        <xdr:cNvSpPr/>
      </xdr:nvSpPr>
      <xdr:spPr>
        <a:xfrm>
          <a:off x="11470235"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48</xdr:col>
      <xdr:colOff>1</xdr:colOff>
      <xdr:row>19</xdr:row>
      <xdr:rowOff>0</xdr:rowOff>
    </xdr:from>
    <xdr:to>
      <xdr:col>49</xdr:col>
      <xdr:colOff>0</xdr:colOff>
      <xdr:row>20</xdr:row>
      <xdr:rowOff>21946</xdr:rowOff>
    </xdr:to>
    <xdr:sp macro="" textlink="">
      <xdr:nvSpPr>
        <xdr:cNvPr id="61" name="Oval 60">
          <a:extLst>
            <a:ext uri="{FF2B5EF4-FFF2-40B4-BE49-F238E27FC236}">
              <a16:creationId xmlns:a16="http://schemas.microsoft.com/office/drawing/2014/main" id="{562D4F54-9690-427B-B639-10FBE396025A}"/>
            </a:ext>
          </a:extLst>
        </xdr:cNvPr>
        <xdr:cNvSpPr/>
      </xdr:nvSpPr>
      <xdr:spPr>
        <a:xfrm>
          <a:off x="11470235"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32</xdr:col>
      <xdr:colOff>1</xdr:colOff>
      <xdr:row>19</xdr:row>
      <xdr:rowOff>0</xdr:rowOff>
    </xdr:from>
    <xdr:to>
      <xdr:col>33</xdr:col>
      <xdr:colOff>0</xdr:colOff>
      <xdr:row>20</xdr:row>
      <xdr:rowOff>21946</xdr:rowOff>
    </xdr:to>
    <xdr:sp macro="" textlink="">
      <xdr:nvSpPr>
        <xdr:cNvPr id="62" name="Oval 61">
          <a:extLst>
            <a:ext uri="{FF2B5EF4-FFF2-40B4-BE49-F238E27FC236}">
              <a16:creationId xmlns:a16="http://schemas.microsoft.com/office/drawing/2014/main" id="{05E298B4-80DA-4565-876C-A54A159CE0F1}"/>
            </a:ext>
          </a:extLst>
        </xdr:cNvPr>
        <xdr:cNvSpPr/>
      </xdr:nvSpPr>
      <xdr:spPr>
        <a:xfrm>
          <a:off x="7929678"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32</xdr:col>
      <xdr:colOff>1</xdr:colOff>
      <xdr:row>19</xdr:row>
      <xdr:rowOff>0</xdr:rowOff>
    </xdr:from>
    <xdr:to>
      <xdr:col>33</xdr:col>
      <xdr:colOff>0</xdr:colOff>
      <xdr:row>20</xdr:row>
      <xdr:rowOff>21946</xdr:rowOff>
    </xdr:to>
    <xdr:sp macro="" textlink="">
      <xdr:nvSpPr>
        <xdr:cNvPr id="63" name="Oval 62">
          <a:extLst>
            <a:ext uri="{FF2B5EF4-FFF2-40B4-BE49-F238E27FC236}">
              <a16:creationId xmlns:a16="http://schemas.microsoft.com/office/drawing/2014/main" id="{DA03DE20-7061-4176-9535-C3E63D7A5516}"/>
            </a:ext>
          </a:extLst>
        </xdr:cNvPr>
        <xdr:cNvSpPr/>
      </xdr:nvSpPr>
      <xdr:spPr>
        <a:xfrm>
          <a:off x="7929678"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Users/varah.a/Desktop/Documents/Black%20Grass%20Resistance%20Initiative/Economics/BGRI_ECOMOD_Data_2018-19%20prices-copy%20of%20final%20version-%20unprotected%20sheets%20c%20comments%20for%20Alexa.xlsx?6D5BBFDA" TargetMode="External"/><Relationship Id="rId1" Type="http://schemas.openxmlformats.org/officeDocument/2006/relationships/externalLinkPath" Target="file:///\\6D5BBFDA\BGRI_ECOMOD_Data_2018-19%20prices-copy%20of%20final%20version-%20unprotected%20sheets%20c%20comments%20for%20Alex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Details &amp; Assumptions"/>
      <sheetName val="Model Overview"/>
      <sheetName val="Model Input Variables"/>
      <sheetName val="Soil | Fuel | Labour | Subsidy"/>
      <sheetName val="Crop &amp; Tillage Labels"/>
      <sheetName val="Crop Data"/>
      <sheetName val="Default Data"/>
      <sheetName val="Machinery"/>
      <sheetName val="Operations &amp; Work Rates"/>
      <sheetName val="Yield Penalty | Black-grass"/>
      <sheetName val="Yield Penalty | Sowing Date"/>
      <sheetName val="Yield Penalty | Crop Rotations"/>
      <sheetName val="Data Sources &amp; References"/>
      <sheetName val="Soil Index &amp; Farm Data"/>
    </sheetNames>
    <sheetDataSet>
      <sheetData sheetId="0" refreshError="1"/>
      <sheetData sheetId="1" refreshError="1"/>
      <sheetData sheetId="2" refreshError="1"/>
      <sheetData sheetId="3" refreshError="1"/>
      <sheetData sheetId="4" refreshError="1"/>
      <sheetData sheetId="5" refreshError="1">
        <row r="11">
          <cell r="F11">
            <v>80</v>
          </cell>
        </row>
        <row r="12">
          <cell r="F12">
            <v>0.78</v>
          </cell>
        </row>
        <row r="13">
          <cell r="F13">
            <v>0.71</v>
          </cell>
        </row>
        <row r="14">
          <cell r="F14">
            <v>0.44</v>
          </cell>
        </row>
        <row r="16">
          <cell r="F16">
            <v>0.36</v>
          </cell>
          <cell r="M16">
            <v>7.34</v>
          </cell>
        </row>
        <row r="18">
          <cell r="F18">
            <v>19.5</v>
          </cell>
        </row>
        <row r="20">
          <cell r="F20">
            <v>2.4300000000000002</v>
          </cell>
        </row>
        <row r="24">
          <cell r="F24">
            <v>150</v>
          </cell>
          <cell r="M24">
            <v>335</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row r="6">
          <cell r="M6">
            <v>0.625</v>
          </cell>
        </row>
        <row r="7">
          <cell r="M7">
            <v>10.08</v>
          </cell>
        </row>
      </sheetData>
    </sheetDataSet>
  </externalBook>
</externalLink>
</file>

<file path=xl/persons/person.xml><?xml version="1.0" encoding="utf-8"?>
<personList xmlns="http://schemas.microsoft.com/office/spreadsheetml/2018/threadedcomments" xmlns:x="http://schemas.openxmlformats.org/spreadsheetml/2006/main">
  <person displayName="Alexa Varah" id="{DBB7C3D1-8205-4D60-A48A-00E524D9B718}" userId="S::a.varah@nhm.ac.uk::322011fb-7cef-443e-acb3-612626bdc463" providerId="AD"/>
  <person displayName="Alexa Varah" id="{13276AAF-BB47-41E5-A2BE-B54A696307BC}" userId="S::Alexa.Varah@ioz.ac.uk::b36d3d10-1a8e-405b-abba-9db04978f55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5" dT="2019-07-11T16:08:19.75" personId="{13276AAF-BB47-41E5-A2BE-B54A696307BC}" id="{856FB101-2D82-45F8-8B05-8CCC9126A62A}">
    <text>no ploughing on heavy soil</text>
  </threadedComment>
</ThreadedComments>
</file>

<file path=xl/threadedComments/threadedComment2.xml><?xml version="1.0" encoding="utf-8"?>
<ThreadedComments xmlns="http://schemas.microsoft.com/office/spreadsheetml/2018/threadedcomments" xmlns:x="http://schemas.openxmlformats.org/spreadsheetml/2006/main">
  <threadedComment ref="B5" dT="2021-09-13T16:03:44.15" personId="{DBB7C3D1-8205-4D60-A48A-00E524D9B718}" id="{DB95BF65-8710-42AC-90A9-E8EE31B6515C}">
    <text>I'm assuming the Cww strategy is done today: i.e., if farmers decided to do Cww, what would happen to their yields and BG densities? It's NOT done for the same period as the BAU scenario (2004-2014).
Our farmers, in recent years (2012-16), are very commonly using glyphosate in Sep and quite often in Oct too.
Glyphosate is most commonly applied in second half of Sep. Most common date when harvest years 2012-2016 used OR when all harvest years used = 15th Sep.</text>
  </threadedComment>
  <threadedComment ref="C5" dT="2020-02-17T13:50:30.06" personId="{13276AAF-BB47-41E5-A2BE-B54A696307BC}" id="{BE6506D6-978B-418D-9CF4-022603456963}">
    <text>Our farmers, in recent years (2012-16), are very commonly using glyphosate in Sep and quite often in Oct too.
Glyphosate is most commonly applied in second half of Sep. Most common date when harvest years 2012-2016 used OR when all harvest years used = 15th Sep.</text>
  </threadedComment>
  <threadedComment ref="D5" dT="2020-02-17T13:50:30.06" personId="{13276AAF-BB47-41E5-A2BE-B54A696307BC}" id="{BC5603F3-C9D9-44C3-882D-2EA4D8E47A9A}">
    <text>Our farmers, in recent years (2012-16), are very commonly using glyphosate in Sep and quite often in Oct too.
Glyphosate is most commonly applied in second half of Sep. Most common date when harvest years 2012-2016 used OR when all harvest years used = 15th Sep.</text>
  </threadedComment>
  <threadedComment ref="E5" dT="2020-02-17T13:50:30.06" personId="{13276AAF-BB47-41E5-A2BE-B54A696307BC}" id="{C593103C-251C-4F89-9B64-9DF76799E5C8}">
    <text>Our farmers, in recent years (2012-16), are very commonly using glyphosate in Sep and quite often in Oct too.
Glyphosate is most commonly applied in second half of Sep. Most common date when harvest years 2012-2016 used OR when all harvest years used = 15th Sep.</text>
  </threadedComment>
  <threadedComment ref="F5" dT="2020-02-17T13:50:30.06" personId="{13276AAF-BB47-41E5-A2BE-B54A696307BC}" id="{9D6C7681-71BB-4017-8CE0-3F7C660C8B2F}">
    <text>Our farmers, in recent years (2012-16), are very commonly using glyphosate in Sep and quite often in Oct too.
Glyphosate is most commonly applied in second half of Sep. Most common date when harvest years 2012-2016 used OR when all harvest years used = 15th Sep.</text>
  </threadedComment>
  <threadedComment ref="G5" dT="2020-02-17T13:50:30.06" personId="{13276AAF-BB47-41E5-A2BE-B54A696307BC}" id="{6DD77E6D-FADE-4942-AE12-68639B7CDFC8}">
    <text>Our farmers, in recent years (2012-16), are very commonly using glyphosate in Sep and quite often in Oct too.
Glyphosate is most commonly applied in second half of Sep. Most common date when harvest years 2012-2016 used OR when all harvest years used = 15th Sep.</text>
  </threadedComment>
  <threadedComment ref="B6" dT="2020-02-18T09:14:37.75" personId="{13276AAF-BB47-41E5-A2BE-B54A696307BC}" id="{94C95FE2-2C5C-451C-A05F-F1C5746F7855}">
    <text>BGRI data (for ww crops from harvest years 2009-2014, 2016) show the following ww drill dates:
- across all soil types = 278 (5th Oct)
- clay/heavy soil = 279 (6th Oct)
- medium/loamy soil = 277 (4th Oct)
- silty = 280 (7th Oct)
- sandy = 278 (5th Oct)</text>
  </threadedComment>
  <threadedComment ref="C6" dT="2020-02-18T09:14:37.75" personId="{13276AAF-BB47-41E5-A2BE-B54A696307BC}" id="{B9FFE6C3-B833-4246-901E-B3274D142229}">
    <text>BGRI data (for ww crops from harvest years 2009-2014, 2016) show the following ww drill dates:
- across all soil types = 278 (5th Oct)
- clay/heavy soil = 279 (6th Oct)
- medium/loamy soil = 277 (4th Oct)
- silty = 280 (7th Oct)
- sandy = 278 (5th Oct)</text>
  </threadedComment>
  <threadedComment ref="D6" dT="2020-02-18T09:14:37.75" personId="{13276AAF-BB47-41E5-A2BE-B54A696307BC}" id="{6E5F459F-463A-4E2F-BA98-935D59E381F8}">
    <text>BGRI data (for ww crops from harvest years 2009-2014, 2016) show the following ww drill dates:
- across all soil types = 278 (5th Oct)
- clay/heavy soil = 279 (6th Oct)
- medium/loamy soil = 277 (4th Oct)
- silty = 280 (7th Oct)
- sandy = 278 (5th Oct)</text>
  </threadedComment>
  <threadedComment ref="E6" dT="2020-02-18T09:14:37.75" personId="{13276AAF-BB47-41E5-A2BE-B54A696307BC}" id="{A6FD2BAE-B2C7-4C1E-8E1D-09589C350D8A}">
    <text>BGRI data (for ww crops from harvest years 2009-2014, 2016) show the following ww drill dates:
- across all soil types = 278 (5th Oct)
- clay/heavy soil = 279 (6th Oct)
- medium/loamy soil = 277 (4th Oct)
- silty = 280 (7th Oct)
- sandy = 278 (5th Oct)</text>
  </threadedComment>
  <threadedComment ref="F6" dT="2020-02-18T09:14:37.75" personId="{13276AAF-BB47-41E5-A2BE-B54A696307BC}" id="{0FBE121C-E8B2-4555-A3AE-C235D43CA33E}">
    <text>BGRI data (for ww crops from harvest years 2009-2014, 2016) show the following ww drill dates:
- across all soil types = 278 (5th Oct)
- clay/heavy soil = 279 (6th Oct)
- medium/loamy soil = 277 (4th Oct)
- silty = 280 (7th Oct)
- sandy = 278 (5th Oct)</text>
  </threadedComment>
  <threadedComment ref="G6" dT="2020-02-18T09:14:37.75" personId="{13276AAF-BB47-41E5-A2BE-B54A696307BC}" id="{E8A72121-984C-4EB5-A7B9-F6BFB2FF471D}">
    <text>BGRI data (for ww crops from harvest years 2009-2014, 2016) show the following ww drill dates:
- across all soil types = 278 (5th Oct)
- clay/heavy soil = 279 (6th Oct)
- medium/loamy soil = 277 (4th Oct)
- silty = 280 (7th Oct)
- sandy = 278 (5th Oct)</text>
  </threadedComment>
  <threadedComment ref="C7" dT="2020-02-17T14:46:31.10" personId="{13276AAF-BB47-41E5-A2BE-B54A696307BC}" id="{156E5EDA-64DD-4466-880E-946A82AFC746}">
    <text>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ext>
  </threadedComment>
  <threadedComment ref="D7" dT="2020-02-17T14:46:31.10" personId="{13276AAF-BB47-41E5-A2BE-B54A696307BC}" id="{FF7CAED0-A206-44C9-9CE0-CA1DA7488910}">
    <text>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ext>
  </threadedComment>
  <threadedComment ref="E7" dT="2020-02-17T14:46:31.10" personId="{13276AAF-BB47-41E5-A2BE-B54A696307BC}" id="{EE163DC1-8BE0-410B-9A73-713EF934C31F}">
    <text>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ext>
  </threadedComment>
  <threadedComment ref="F7" dT="2020-02-17T14:46:31.10" personId="{13276AAF-BB47-41E5-A2BE-B54A696307BC}" id="{08A3A4D0-50E2-46C1-9750-79B323DE02E5}">
    <text>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ext>
  </threadedComment>
  <threadedComment ref="G7" dT="2020-02-17T14:46:31.10" personId="{13276AAF-BB47-41E5-A2BE-B54A696307BC}" id="{B90F7571-D2A1-44D1-8440-47EDBD3B349B}">
    <text>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ext>
  </threadedComment>
  <threadedComment ref="D9" dT="2020-02-18T08:35:41.07" personId="{13276AAF-BB47-41E5-A2BE-B54A696307BC}" id="{CF4F5D43-FB6B-4AF6-8C69-B244B489DA0A}">
    <text>(Sarah Cook at ADAS says most straw is chopped and spread)</text>
  </threadedComment>
  <threadedComment ref="E9" dT="2020-02-18T08:35:41.07" personId="{13276AAF-BB47-41E5-A2BE-B54A696307BC}" id="{7D022F65-3938-4DBA-8E84-1F567B2F4F21}">
    <text>(Sarah Cook at ADAS says most straw is chopped and spread)</text>
  </threadedComment>
  <threadedComment ref="G9" dT="2020-02-18T08:35:41.07" personId="{13276AAF-BB47-41E5-A2BE-B54A696307BC}" id="{F128AF83-5B9C-4891-805D-DF707645CC54}">
    <text>(Sarah Cook at ADAS says most straw is chopped and spread)</text>
  </threadedComment>
</ThreadedComments>
</file>

<file path=xl/threadedComments/threadedComment3.xml><?xml version="1.0" encoding="utf-8"?>
<ThreadedComments xmlns="http://schemas.microsoft.com/office/spreadsheetml/2018/threadedcomments" xmlns:x="http://schemas.openxmlformats.org/spreadsheetml/2006/main">
  <threadedComment ref="F11" dT="2021-12-02T16:30:13.29" personId="{DBB7C3D1-8205-4D60-A48A-00E524D9B718}" id="{2B8AAF66-D0A3-46FE-BAF0-09E5F5737ADD}">
    <text>This was previously 167, I think based on years 2013 and 2014 from BGRI data. Upped it to 200 kg/ha to be in line with Farmer Focus strategies and current practice.</text>
  </threadedComment>
  <threadedComment ref="O11" dT="2021-12-02T10:19:32.64" personId="{DBB7C3D1-8205-4D60-A48A-00E524D9B718}" id="{F710952D-63A9-4F1D-A5CF-9A05D2621DBC}">
    <text>RB209 (2020) says at SNS index 1, for deep clay soils, deep silty soils and medium soils, use 220 kg[N]/ha.
Only on shallow soils does it say 240 kg[N]/ha.</text>
  </threadedComment>
  <threadedComment ref="P11" dT="2021-12-02T10:19:42.96" personId="{DBB7C3D1-8205-4D60-A48A-00E524D9B718}" id="{12CCC10D-D42A-4DE6-A0D0-30EF37F02D13}">
    <text>RB209 (2020) says at SNS index 1, for deep clay soils, deep silty soils and medium soils, use 220 kg[N]/ha.</text>
  </threadedComment>
  <threadedComment ref="AA15" dT="2020-02-14T15:51:06.22" personId="{13276AAF-BB47-41E5-A2BE-B54A696307BC}" id="{EC4F9BC4-E69A-4618-8808-5C62027E2531}">
    <text>60 g/l flufenacet and 300 g/l pendimethalin</text>
  </threadedComment>
  <threadedComment ref="AE15" dT="2020-02-14T15:51:06.22" personId="{13276AAF-BB47-41E5-A2BE-B54A696307BC}" id="{9A5BE5B0-496E-4140-960C-B0EE376126C0}">
    <text>60 g/l flufenacet and 300 g/l pendimethalin</text>
  </threadedComment>
  <threadedComment ref="AA18" dT="2020-02-14T15:48:59.53" personId="{13276AAF-BB47-41E5-A2BE-B54A696307BC}" id="{42F0472D-38DE-4FDF-BE40-00B418CBF8B0}">
    <text>30 g/kg mesosulfuron-methyl and
6 g/kg iodosulfuron-methyl-sodium</text>
  </threadedComment>
  <threadedComment ref="AE18" dT="2020-02-14T15:48:59.53" personId="{13276AAF-BB47-41E5-A2BE-B54A696307BC}" id="{8F9F1A17-0B48-4897-AD47-ABF6CF4FC166}">
    <text>30 g/kg mesosulfuron-methyl and
6 g/kg iodosulfuron-methyl-sodium</text>
  </threadedComment>
  <threadedComment ref="AA19" dT="2020-02-14T15:50:16.41" personId="{13276AAF-BB47-41E5-A2BE-B54A696307BC}" id="{00E1E2B6-CFB6-45F7-85A0-09A76E66A208}">
    <text>400 g/l (36% w/w) a.i.</text>
  </threadedComment>
  <threadedComment ref="AE19" dT="2020-02-14T15:50:16.41" personId="{13276AAF-BB47-41E5-A2BE-B54A696307BC}" id="{3E16F05C-BBA7-4AE2-A737-016FDF57829C}">
    <text>400 g/l (36% w/w) a.i.</text>
  </threadedComment>
  <threadedComment ref="E50" dT="2020-02-14T14:00:43.23" personId="{13276AAF-BB47-41E5-A2BE-B54A696307BC}" id="{DB85308D-4A46-497A-AC58-55736EE90245}">
    <text>BGRI data only had two occurrences of spring OSR</text>
  </threadedComment>
  <threadedComment ref="G50" dT="2020-02-14T14:01:14.18" personId="{13276AAF-BB47-41E5-A2BE-B54A696307BC}" id="{379A17A6-4FB4-4673-A3FF-EE741FF632CF}">
    <text>This row uses data from winter OSR</text>
  </threadedComment>
  <threadedComment ref="G51" dT="2020-02-14T14:01:29.83" personId="{13276AAF-BB47-41E5-A2BE-B54A696307BC}" id="{8312FB69-E37A-46B4-9AAF-A8043D7A8D67}">
    <text>This row uses data from winter beans</text>
  </threadedComment>
</ThreadedComments>
</file>

<file path=xl/threadedComments/threadedComment4.xml><?xml version="1.0" encoding="utf-8"?>
<ThreadedComments xmlns="http://schemas.microsoft.com/office/spreadsheetml/2018/threadedcomments" xmlns:x="http://schemas.openxmlformats.org/spreadsheetml/2006/main">
  <threadedComment ref="L1" dT="2020-02-13T15:00:20.97" personId="{13276AAF-BB47-41E5-A2BE-B54A696307BC}" id="{6D2904F6-9D9F-4E47-97CA-71B1F50B36CE}">
    <text>There's little ploughing on heavy land. In heavy soil, omit this plough and do no tillage - direct drill. (The stale seedbed will still be disced so the cultivation here for heavy soils will be 'lightcultivation' as discing is the deepest operation). (Source: Sarah Cook, ADAS, pers comm).</text>
  </threadedComment>
  <threadedComment ref="O1" dT="2020-02-13T15:00:20.97" personId="{13276AAF-BB47-41E5-A2BE-B54A696307BC}" id="{F048C048-47FE-4962-BC5C-330F33CBFDFB}">
    <text>Sarah Cook said there's little ploughing on heavy land. In heavy soil, omit this plough and do no tillage - direct drill. (The stale seedbed will still be disced so the cultivation here for heavy soils will be 'lightcultivation' as discing is the deepest operation).</text>
  </threadedComment>
  <threadedComment ref="Q1" dT="2020-02-17T10:47:52.84" personId="{13276AAF-BB47-41E5-A2BE-B54A696307BC}" id="{500DDF57-556F-4957-B6E4-183B27BFBAC7}">
    <text>kg/ha</text>
  </threadedComment>
  <threadedComment ref="AU1" dT="2020-02-14T11:54:27.09" personId="{13276AAF-BB47-41E5-A2BE-B54A696307BC}" id="{DF4C7551-BA29-4C3A-A41B-11FD2B643B0D}">
    <text>l/ha</text>
  </threadedComment>
  <threadedComment ref="BA1" dT="2020-02-14T11:54:33.15" personId="{13276AAF-BB47-41E5-A2BE-B54A696307BC}" id="{DDD4EA65-3F93-4EB9-82B7-7E43E7A26F30}">
    <text>l/ha</text>
  </threadedComment>
  <threadedComment ref="BZ1" dT="2020-02-14T12:31:48.37" personId="{13276AAF-BB47-41E5-A2BE-B54A696307BC}" id="{3CA8263B-FD0C-49CF-BC33-38F0D619506C}">
    <text>If column CF is 'estimate', crop yield here can be 0.</text>
  </threadedComment>
  <threadedComment ref="DB1" dT="2020-02-14T13:40:33.15" personId="{13276AAF-BB47-41E5-A2BE-B54A696307BC}" id="{8899C4CB-CFD6-4FE2-84DF-A5019F68E7D1}">
    <text>This is tractor size.
N.B. Machine size (machsize) MUST be entered in the following order: 
1. Tractor szie (kW);
2. Roller size (m);
3. Power harrow size (m); 
4. Sprayer tank size (litres);
5. Combine harvester size (kW)</text>
  </threadedComment>
  <threadedComment ref="DC1" dT="2020-02-14T13:41:18.49" personId="{13276AAF-BB47-41E5-A2BE-B54A696307BC}" id="{35556F60-2C4B-4F51-A741-F711CBCF3780}">
    <text>Roller size</text>
  </threadedComment>
  <threadedComment ref="DD1" dT="2020-02-14T13:41:39.62" personId="{13276AAF-BB47-41E5-A2BE-B54A696307BC}" id="{04AE7232-1355-47DC-B894-FAE2A9493189}">
    <text>Power harrow size</text>
  </threadedComment>
  <threadedComment ref="DE1" dT="2020-02-14T13:41:55.52" personId="{13276AAF-BB47-41E5-A2BE-B54A696307BC}" id="{13826A85-4B7F-4C31-97D7-7CD0EFD77EC1}">
    <text>Sprayer size</text>
  </threadedComment>
  <threadedComment ref="DF1" dT="2020-02-14T13:42:02.78" personId="{13276AAF-BB47-41E5-A2BE-B54A696307BC}" id="{10D588CF-E9C9-4F48-A574-3742CD71C87E}">
    <text>Combine harvester size</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2-18T10:47:58.19" personId="{13276AAF-BB47-41E5-A2BE-B54A696307BC}" id="{778AFD8D-3561-41DB-BF7E-681392CAE92B}">
    <text>N.B. The region is irrelevant here as the BAU scenario doesn't do anything different across regions. So to simplify data entry, I've just entered data for the North. Can remove the 'N.' later and just analyse data by soil type, initial density and resistance status.</text>
  </threadedComment>
  <threadedComment ref="G1" dT="2020-02-14T14:33:16.43" personId="{13276AAF-BB47-41E5-A2BE-B54A696307BC}" id="{C4B8AB5B-9B3E-46DC-880D-9E973E836136}">
    <text>7.2ha is the average size of the 66 fields used in the Nat Sust analysis</text>
  </threadedComment>
  <threadedComment ref="M1" dT="2020-02-14T14:34:14.60" personId="{13276AAF-BB47-41E5-A2BE-B54A696307BC}" id="{92C4F582-0180-4EAA-8EF4-6286F93CA968}">
    <text>Soil organic matter (%)
If you have SOC (soil organic carbon) rather than SOM, convert as follows:
SOM = SOC*1.72.
(Affects both N2O and CO2 emissions from soil).
Average SOM values (upper horizon) for each of the soil types from the 66 fields used in the Nature Sustainability analysis (minus two fields with extremely high SOM (peaty soils)):
Fine = 3.4
Medium = 2.6
Coarse = 3</text>
  </threadedComment>
  <threadedComment ref="N1" dT="2020-03-02T15:48:13.64" personId="{13276AAF-BB47-41E5-A2BE-B54A696307BC}" id="{0AA8BC6B-2E17-4623-B7CA-4B70A3D3AFEE}">
    <text>Moist or Dry</text>
  </threadedComment>
  <threadedComment ref="O1" dT="2020-02-14T14:35:05.32" personId="{13276AAF-BB47-41E5-A2BE-B54A696307BC}" id="{51548D0F-21B0-430F-84B3-1D6D169B0C5C}">
    <text>Assumes field drains are installed and effective in fields with naturally poor drainage.</text>
  </threadedComment>
  <threadedComment ref="P1" dT="2020-02-14T14:36:03.62" personId="{13276AAF-BB47-41E5-A2BE-B54A696307BC}" id="{7A987DA7-5D44-4585-A23C-2CC1611DE8E4}">
    <text>7 is the average pH value of the soils from the 66 fields used in the Nature Sustainability analysis</text>
  </threadedComment>
  <threadedComment ref="T1" dT="2020-01-31T10:34:09.28" personId="{13276AAF-BB47-41E5-A2BE-B54A696307BC}" id="{D14D549B-5589-40F7-B8EA-350FFD609023}">
    <text>number of operations</text>
  </threadedComment>
  <threadedComment ref="U1" dT="2020-01-29T16:20:10.70" personId="{13276AAF-BB47-41E5-A2BE-B54A696307BC}" id="{89F36B12-5D9D-4FC2-9BF1-CC99CB5F9500}">
    <text>See comment in Metadata about calculating the adjusted number of pesticide applications. 
Each dose of pesticide counts as one application.
Split applications: Count each pesticide in the mix as a separate application.
Tank mixes: Count each pesticide in the mix as a separate application.
This accounts for the energy required to produce pesticides. The values in the literature typically only account for the active ingredient, not the entire formulation.</text>
  </threadedComment>
  <threadedComment ref="W1" dT="2020-01-31T15:06:23.11" personId="{13276AAF-BB47-41E5-A2BE-B54A696307BC}" id="{D9E13E71-962B-4BE0-AD67-2A2CCEB0FEFD}">
    <text>How long ago was this change made? (years)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17426-E9DF-4E0E-BFF2-50286DB6B959}">
  <dimension ref="B1:V59"/>
  <sheetViews>
    <sheetView showGridLines="0" workbookViewId="0">
      <selection activeCell="D66" sqref="D66"/>
    </sheetView>
  </sheetViews>
  <sheetFormatPr defaultRowHeight="15.75"/>
  <cols>
    <col min="1" max="1" width="2.85546875" customWidth="1"/>
    <col min="2" max="2" width="10.5703125" style="113" bestFit="1" customWidth="1"/>
    <col min="3" max="3" width="3.42578125" customWidth="1"/>
    <col min="4" max="4" width="8.42578125" customWidth="1"/>
    <col min="5" max="5" width="5.140625" customWidth="1"/>
    <col min="6" max="6" width="10.5703125" customWidth="1"/>
    <col min="7" max="7" width="2.42578125" customWidth="1"/>
    <col min="8" max="8" width="10.5703125" customWidth="1"/>
    <col min="9" max="9" width="5.42578125" bestFit="1" customWidth="1"/>
    <col min="10" max="10" width="10.5703125" customWidth="1"/>
    <col min="11" max="11" width="1.28515625" customWidth="1"/>
  </cols>
  <sheetData>
    <row r="1" spans="2:20" ht="12.2" customHeight="1"/>
    <row r="2" spans="2:20">
      <c r="B2" s="114" t="s">
        <v>120</v>
      </c>
      <c r="C2" s="111" t="s">
        <v>499</v>
      </c>
      <c r="D2" s="111"/>
      <c r="E2" s="51"/>
      <c r="F2" s="51"/>
      <c r="G2" s="51"/>
      <c r="H2" s="51"/>
      <c r="I2" s="51"/>
      <c r="J2" s="51"/>
      <c r="K2" s="51"/>
      <c r="L2" s="51"/>
      <c r="M2" s="51"/>
      <c r="N2" s="51"/>
      <c r="O2" s="51"/>
      <c r="P2" s="51"/>
      <c r="Q2" s="51"/>
      <c r="R2" s="51"/>
      <c r="S2" s="51"/>
      <c r="T2" s="51"/>
    </row>
    <row r="3" spans="2:20">
      <c r="B3" s="114" t="s">
        <v>121</v>
      </c>
      <c r="C3" s="111" t="s">
        <v>122</v>
      </c>
      <c r="D3" s="111"/>
      <c r="E3" s="51"/>
      <c r="F3" s="51"/>
      <c r="G3" s="51"/>
      <c r="H3" s="51"/>
      <c r="I3" s="51"/>
      <c r="J3" s="51"/>
      <c r="K3" s="51"/>
      <c r="L3" s="51"/>
      <c r="M3" s="51"/>
      <c r="N3" s="51"/>
      <c r="O3" s="51"/>
      <c r="P3" s="51"/>
      <c r="Q3" s="51"/>
      <c r="R3" s="51"/>
      <c r="S3" s="51"/>
      <c r="T3" s="51"/>
    </row>
    <row r="4" spans="2:20">
      <c r="B4" s="114" t="s">
        <v>123</v>
      </c>
      <c r="C4" s="112" t="s">
        <v>125</v>
      </c>
      <c r="D4" s="112"/>
      <c r="E4" s="51"/>
      <c r="F4" s="51"/>
      <c r="G4" s="51"/>
      <c r="H4" s="51"/>
      <c r="I4" s="51"/>
      <c r="J4" s="51"/>
      <c r="K4" s="51"/>
      <c r="L4" s="51"/>
      <c r="M4" s="51"/>
      <c r="N4" s="51"/>
      <c r="O4" s="51"/>
      <c r="P4" s="51"/>
      <c r="Q4" s="51"/>
      <c r="R4" s="51"/>
      <c r="S4" s="51"/>
      <c r="T4" s="51"/>
    </row>
    <row r="5" spans="2:20" ht="6.4" customHeight="1">
      <c r="B5" s="115"/>
      <c r="C5" s="1"/>
      <c r="D5" s="1"/>
    </row>
    <row r="6" spans="2:20">
      <c r="B6" s="116" t="s">
        <v>124</v>
      </c>
      <c r="C6" s="110" t="s">
        <v>288</v>
      </c>
      <c r="D6" s="110"/>
      <c r="E6" s="68"/>
      <c r="F6" s="68"/>
      <c r="G6" s="68"/>
      <c r="H6" s="68"/>
      <c r="I6" s="68"/>
      <c r="J6" s="68"/>
      <c r="K6" s="68"/>
      <c r="L6" s="68"/>
      <c r="M6" s="68"/>
      <c r="N6" s="68"/>
      <c r="O6" s="68"/>
      <c r="P6" s="68"/>
      <c r="Q6" s="68"/>
      <c r="R6" s="68"/>
      <c r="S6" s="68"/>
      <c r="T6" s="68"/>
    </row>
    <row r="7" spans="2:20">
      <c r="B7" s="116"/>
      <c r="C7" s="110" t="s">
        <v>289</v>
      </c>
      <c r="D7" s="110"/>
      <c r="E7" s="68"/>
      <c r="F7" s="68"/>
      <c r="G7" s="68"/>
      <c r="H7" s="68"/>
      <c r="I7" s="68"/>
      <c r="J7" s="68"/>
      <c r="K7" s="68"/>
      <c r="L7" s="68"/>
      <c r="M7" s="68"/>
      <c r="N7" s="68"/>
      <c r="O7" s="68"/>
      <c r="P7" s="68"/>
      <c r="Q7" s="68"/>
      <c r="R7" s="68"/>
      <c r="S7" s="68"/>
      <c r="T7" s="68"/>
    </row>
    <row r="8" spans="2:20">
      <c r="B8" s="116"/>
      <c r="C8" s="110" t="s">
        <v>126</v>
      </c>
      <c r="D8" s="110"/>
      <c r="E8" s="68"/>
      <c r="F8" s="68"/>
      <c r="G8" s="68"/>
      <c r="H8" s="68"/>
      <c r="I8" s="68"/>
      <c r="J8" s="68"/>
      <c r="K8" s="68"/>
      <c r="L8" s="68"/>
      <c r="M8" s="68"/>
      <c r="N8" s="68"/>
      <c r="O8" s="68"/>
      <c r="P8" s="68"/>
      <c r="Q8" s="68"/>
      <c r="R8" s="68"/>
      <c r="S8" s="68"/>
      <c r="T8" s="68"/>
    </row>
    <row r="11" spans="2:20" ht="16.5" thickBot="1">
      <c r="F11" s="202" t="s">
        <v>131</v>
      </c>
      <c r="G11" s="202"/>
      <c r="H11" s="202"/>
      <c r="I11" s="202"/>
      <c r="J11" s="202"/>
    </row>
    <row r="12" spans="2:20" ht="17.25" thickTop="1" thickBot="1">
      <c r="F12" s="5" t="s">
        <v>132</v>
      </c>
      <c r="G12" s="2"/>
      <c r="H12" s="6" t="s">
        <v>134</v>
      </c>
      <c r="I12" s="2"/>
      <c r="J12" s="7" t="s">
        <v>133</v>
      </c>
    </row>
    <row r="13" spans="2:20" ht="29.45" customHeight="1" thickTop="1" thickBot="1">
      <c r="C13" s="8"/>
      <c r="F13" s="2"/>
      <c r="G13" s="2"/>
      <c r="H13" s="2"/>
      <c r="I13" s="2"/>
      <c r="J13" s="2"/>
    </row>
    <row r="14" spans="2:20" ht="16.5" thickTop="1">
      <c r="C14" s="200" t="s">
        <v>127</v>
      </c>
      <c r="D14" s="203" t="s">
        <v>128</v>
      </c>
      <c r="E14" s="4"/>
      <c r="F14" s="21" t="s">
        <v>203</v>
      </c>
      <c r="G14" s="22"/>
      <c r="H14" s="23" t="s">
        <v>203</v>
      </c>
      <c r="I14" s="24"/>
      <c r="J14" s="25" t="s">
        <v>203</v>
      </c>
    </row>
    <row r="15" spans="2:20">
      <c r="C15" s="200"/>
      <c r="D15" s="204"/>
      <c r="E15" s="4"/>
      <c r="F15" s="26" t="s">
        <v>204</v>
      </c>
      <c r="G15" s="22"/>
      <c r="H15" s="27" t="s">
        <v>204</v>
      </c>
      <c r="I15" s="24"/>
      <c r="J15" s="28" t="s">
        <v>204</v>
      </c>
    </row>
    <row r="16" spans="2:20" ht="16.5" thickBot="1">
      <c r="C16" s="200"/>
      <c r="D16" s="205"/>
      <c r="F16" s="29" t="s">
        <v>205</v>
      </c>
      <c r="G16" s="22"/>
      <c r="H16" s="30" t="s">
        <v>205</v>
      </c>
      <c r="I16" s="24"/>
      <c r="J16" s="31" t="s">
        <v>205</v>
      </c>
    </row>
    <row r="17" spans="2:22" ht="17.25" thickTop="1" thickBot="1">
      <c r="C17" s="200"/>
      <c r="F17" s="24"/>
      <c r="G17" s="22"/>
      <c r="H17" s="24"/>
      <c r="I17" s="24"/>
      <c r="J17" s="24"/>
    </row>
    <row r="18" spans="2:22" ht="16.5" thickTop="1">
      <c r="C18" s="200"/>
      <c r="D18" s="206" t="s">
        <v>129</v>
      </c>
      <c r="E18" s="4"/>
      <c r="F18" s="32" t="s">
        <v>203</v>
      </c>
      <c r="G18" s="22"/>
      <c r="H18" s="33" t="s">
        <v>203</v>
      </c>
      <c r="I18" s="24"/>
      <c r="J18" s="34" t="s">
        <v>203</v>
      </c>
    </row>
    <row r="19" spans="2:22">
      <c r="C19" s="200"/>
      <c r="D19" s="207"/>
      <c r="E19" s="4"/>
      <c r="F19" s="35" t="s">
        <v>204</v>
      </c>
      <c r="G19" s="22"/>
      <c r="H19" s="36" t="s">
        <v>204</v>
      </c>
      <c r="I19" s="24"/>
      <c r="J19" s="37" t="s">
        <v>204</v>
      </c>
    </row>
    <row r="20" spans="2:22" ht="16.5" thickBot="1">
      <c r="C20" s="200"/>
      <c r="D20" s="208"/>
      <c r="F20" s="38" t="s">
        <v>205</v>
      </c>
      <c r="G20" s="22"/>
      <c r="H20" s="39" t="s">
        <v>205</v>
      </c>
      <c r="I20" s="24"/>
      <c r="J20" s="40" t="s">
        <v>205</v>
      </c>
    </row>
    <row r="21" spans="2:22" ht="17.25" thickTop="1" thickBot="1">
      <c r="C21" s="200"/>
      <c r="F21" s="24"/>
      <c r="G21" s="22"/>
      <c r="H21" s="24"/>
      <c r="I21" s="24"/>
      <c r="J21" s="24"/>
    </row>
    <row r="22" spans="2:22" ht="16.5" thickTop="1">
      <c r="C22" s="200"/>
      <c r="D22" s="209" t="s">
        <v>130</v>
      </c>
      <c r="E22" s="4"/>
      <c r="F22" s="41" t="s">
        <v>203</v>
      </c>
      <c r="G22" s="22"/>
      <c r="H22" s="42" t="s">
        <v>203</v>
      </c>
      <c r="I22" s="24"/>
      <c r="J22" s="43" t="s">
        <v>203</v>
      </c>
    </row>
    <row r="23" spans="2:22">
      <c r="C23" s="200"/>
      <c r="D23" s="210"/>
      <c r="E23" s="4"/>
      <c r="F23" s="44" t="s">
        <v>204</v>
      </c>
      <c r="G23" s="22"/>
      <c r="H23" s="45" t="s">
        <v>204</v>
      </c>
      <c r="I23" s="24"/>
      <c r="J23" s="46" t="s">
        <v>204</v>
      </c>
    </row>
    <row r="24" spans="2:22" ht="16.5" thickBot="1">
      <c r="C24" s="200"/>
      <c r="D24" s="211"/>
      <c r="E24" s="4"/>
      <c r="F24" s="47" t="s">
        <v>205</v>
      </c>
      <c r="G24" s="22"/>
      <c r="H24" s="48" t="s">
        <v>205</v>
      </c>
      <c r="I24" s="24"/>
      <c r="J24" s="49" t="s">
        <v>205</v>
      </c>
    </row>
    <row r="25" spans="2:22" ht="6.4" customHeight="1" thickTop="1">
      <c r="C25" s="8"/>
      <c r="D25" s="3"/>
    </row>
    <row r="26" spans="2:22" ht="16.5" thickBot="1"/>
    <row r="27" spans="2:22">
      <c r="B27" s="117" t="s">
        <v>404</v>
      </c>
      <c r="C27" s="69" t="s">
        <v>286</v>
      </c>
      <c r="D27" s="70"/>
      <c r="E27" s="70"/>
      <c r="F27" s="70"/>
      <c r="G27" s="70"/>
      <c r="H27" s="70"/>
      <c r="I27" s="70"/>
      <c r="J27" s="70"/>
      <c r="K27" s="70"/>
      <c r="L27" s="70"/>
      <c r="M27" s="70"/>
      <c r="N27" s="70"/>
      <c r="O27" s="70"/>
      <c r="P27" s="70"/>
      <c r="Q27" s="70"/>
      <c r="R27" s="70"/>
      <c r="S27" s="70"/>
      <c r="T27" s="70"/>
      <c r="U27" s="70"/>
      <c r="V27" s="71"/>
    </row>
    <row r="28" spans="2:22">
      <c r="C28" s="72" t="s">
        <v>290</v>
      </c>
      <c r="V28" s="73"/>
    </row>
    <row r="29" spans="2:22">
      <c r="C29" s="72"/>
      <c r="V29" s="73"/>
    </row>
    <row r="30" spans="2:22">
      <c r="C30" s="72"/>
      <c r="D30" s="74"/>
      <c r="E30" s="75" t="s">
        <v>234</v>
      </c>
      <c r="F30" s="19" t="s">
        <v>235</v>
      </c>
      <c r="V30" s="73"/>
    </row>
    <row r="31" spans="2:22">
      <c r="C31" s="72"/>
      <c r="D31" s="76"/>
      <c r="E31" s="75" t="s">
        <v>234</v>
      </c>
      <c r="F31" s="19" t="s">
        <v>236</v>
      </c>
      <c r="V31" s="73"/>
    </row>
    <row r="32" spans="2:22">
      <c r="C32" s="72"/>
      <c r="D32" s="77">
        <v>1</v>
      </c>
      <c r="E32" s="75" t="s">
        <v>234</v>
      </c>
      <c r="F32" s="19" t="s">
        <v>237</v>
      </c>
      <c r="V32" s="73"/>
    </row>
    <row r="33" spans="3:22">
      <c r="C33" s="72"/>
      <c r="D33" s="77">
        <v>2</v>
      </c>
      <c r="E33" s="75" t="s">
        <v>234</v>
      </c>
      <c r="F33" s="19" t="s">
        <v>238</v>
      </c>
      <c r="V33" s="73"/>
    </row>
    <row r="34" spans="3:22">
      <c r="C34" s="72"/>
      <c r="E34" s="75" t="s">
        <v>234</v>
      </c>
      <c r="F34" s="19" t="s">
        <v>239</v>
      </c>
      <c r="V34" s="73"/>
    </row>
    <row r="35" spans="3:22">
      <c r="C35" s="72"/>
      <c r="D35" s="78"/>
      <c r="E35" s="75" t="s">
        <v>234</v>
      </c>
      <c r="F35" s="19" t="s">
        <v>240</v>
      </c>
      <c r="V35" s="73"/>
    </row>
    <row r="36" spans="3:22">
      <c r="C36" s="72"/>
      <c r="V36" s="73"/>
    </row>
    <row r="37" spans="3:22">
      <c r="C37" s="72"/>
      <c r="D37" s="67" t="s">
        <v>287</v>
      </c>
      <c r="E37" s="65"/>
      <c r="F37" s="66"/>
      <c r="G37" s="67"/>
      <c r="J37" s="64" t="s">
        <v>241</v>
      </c>
      <c r="K37" s="66"/>
      <c r="N37" s="64" t="s">
        <v>242</v>
      </c>
      <c r="O37" s="66"/>
      <c r="V37" s="73"/>
    </row>
    <row r="38" spans="3:22">
      <c r="C38" s="72"/>
      <c r="D38" s="19" t="s">
        <v>148</v>
      </c>
      <c r="E38" s="75" t="s">
        <v>234</v>
      </c>
      <c r="F38" s="19" t="s">
        <v>243</v>
      </c>
      <c r="J38" s="19" t="s">
        <v>142</v>
      </c>
      <c r="K38" s="19" t="s">
        <v>244</v>
      </c>
      <c r="L38" s="19"/>
      <c r="N38" s="201" t="s">
        <v>245</v>
      </c>
      <c r="O38" s="201"/>
      <c r="P38" s="201"/>
      <c r="Q38" s="201"/>
      <c r="R38" s="201"/>
      <c r="S38" s="201"/>
      <c r="T38" s="201"/>
      <c r="V38" s="73"/>
    </row>
    <row r="39" spans="3:22">
      <c r="C39" s="72"/>
      <c r="D39" s="19" t="s">
        <v>150</v>
      </c>
      <c r="E39" s="75" t="s">
        <v>234</v>
      </c>
      <c r="F39" s="19" t="s">
        <v>246</v>
      </c>
      <c r="J39" s="19" t="s">
        <v>143</v>
      </c>
      <c r="K39" s="19" t="s">
        <v>247</v>
      </c>
      <c r="L39" s="19"/>
      <c r="N39" s="201"/>
      <c r="O39" s="201"/>
      <c r="P39" s="201"/>
      <c r="Q39" s="201"/>
      <c r="R39" s="201"/>
      <c r="S39" s="201"/>
      <c r="T39" s="201"/>
      <c r="V39" s="73"/>
    </row>
    <row r="40" spans="3:22">
      <c r="C40" s="72"/>
      <c r="D40" s="19" t="s">
        <v>144</v>
      </c>
      <c r="E40" s="75" t="s">
        <v>234</v>
      </c>
      <c r="F40" s="19" t="s">
        <v>249</v>
      </c>
      <c r="J40" s="19" t="s">
        <v>250</v>
      </c>
      <c r="K40" s="19" t="s">
        <v>251</v>
      </c>
      <c r="L40" s="19"/>
      <c r="N40" t="s">
        <v>248</v>
      </c>
      <c r="O40" s="19"/>
      <c r="V40" s="73"/>
    </row>
    <row r="41" spans="3:22">
      <c r="C41" s="72"/>
      <c r="D41" s="19" t="s">
        <v>252</v>
      </c>
      <c r="E41" s="75" t="s">
        <v>234</v>
      </c>
      <c r="F41" s="19" t="s">
        <v>253</v>
      </c>
      <c r="J41" s="19" t="s">
        <v>254</v>
      </c>
      <c r="K41" s="19" t="s">
        <v>255</v>
      </c>
      <c r="L41" s="19"/>
      <c r="O41" s="19"/>
      <c r="V41" s="73"/>
    </row>
    <row r="42" spans="3:22">
      <c r="C42" s="72"/>
      <c r="D42" s="19" t="s">
        <v>146</v>
      </c>
      <c r="E42" s="75" t="s">
        <v>234</v>
      </c>
      <c r="F42" s="19" t="s">
        <v>256</v>
      </c>
      <c r="J42" s="19" t="s">
        <v>257</v>
      </c>
      <c r="K42" s="19" t="s">
        <v>258</v>
      </c>
      <c r="L42" s="19"/>
      <c r="O42" s="19"/>
      <c r="V42" s="73"/>
    </row>
    <row r="43" spans="3:22">
      <c r="C43" s="72"/>
      <c r="D43" s="19" t="s">
        <v>145</v>
      </c>
      <c r="E43" s="75" t="s">
        <v>234</v>
      </c>
      <c r="F43" s="19" t="s">
        <v>217</v>
      </c>
      <c r="J43" s="19" t="s">
        <v>259</v>
      </c>
      <c r="K43" s="19" t="s">
        <v>260</v>
      </c>
      <c r="L43" s="19"/>
      <c r="O43" s="19"/>
      <c r="V43" s="73"/>
    </row>
    <row r="44" spans="3:22">
      <c r="C44" s="72"/>
      <c r="D44" s="19" t="s">
        <v>149</v>
      </c>
      <c r="E44" s="75" t="s">
        <v>234</v>
      </c>
      <c r="F44" s="19" t="s">
        <v>261</v>
      </c>
      <c r="J44" s="19" t="s">
        <v>262</v>
      </c>
      <c r="K44" s="19" t="s">
        <v>263</v>
      </c>
      <c r="L44" s="19"/>
      <c r="O44" s="19"/>
      <c r="V44" s="73"/>
    </row>
    <row r="45" spans="3:22">
      <c r="C45" s="72"/>
      <c r="D45" s="19" t="s">
        <v>264</v>
      </c>
      <c r="E45" s="75" t="s">
        <v>234</v>
      </c>
      <c r="F45" s="19" t="s">
        <v>265</v>
      </c>
      <c r="J45" s="19" t="s">
        <v>266</v>
      </c>
      <c r="K45" s="19" t="s">
        <v>267</v>
      </c>
      <c r="L45" s="19"/>
      <c r="O45" s="19"/>
      <c r="V45" s="73"/>
    </row>
    <row r="46" spans="3:22">
      <c r="C46" s="72"/>
      <c r="D46" s="19" t="s">
        <v>147</v>
      </c>
      <c r="E46" s="75" t="s">
        <v>234</v>
      </c>
      <c r="F46" s="19" t="s">
        <v>268</v>
      </c>
      <c r="L46" s="19"/>
      <c r="M46" s="19"/>
      <c r="N46" s="19"/>
      <c r="O46" s="19"/>
      <c r="V46" s="73"/>
    </row>
    <row r="47" spans="3:22">
      <c r="C47" s="72"/>
      <c r="D47" s="19" t="s">
        <v>269</v>
      </c>
      <c r="E47" s="75" t="s">
        <v>234</v>
      </c>
      <c r="F47" s="19" t="s">
        <v>270</v>
      </c>
      <c r="L47" s="19"/>
      <c r="M47" s="19"/>
      <c r="N47" s="19"/>
      <c r="O47" s="19"/>
      <c r="V47" s="73"/>
    </row>
    <row r="48" spans="3:22">
      <c r="C48" s="72"/>
      <c r="D48" s="19" t="s">
        <v>271</v>
      </c>
      <c r="E48" s="75" t="s">
        <v>234</v>
      </c>
      <c r="F48" s="19" t="s">
        <v>272</v>
      </c>
      <c r="L48" s="19"/>
      <c r="M48" s="19"/>
      <c r="N48" s="19"/>
      <c r="O48" s="19"/>
      <c r="V48" s="73"/>
    </row>
    <row r="49" spans="3:22">
      <c r="C49" s="72"/>
      <c r="D49" s="19" t="s">
        <v>273</v>
      </c>
      <c r="E49" s="75" t="s">
        <v>234</v>
      </c>
      <c r="F49" s="19" t="s">
        <v>274</v>
      </c>
      <c r="L49" s="19"/>
      <c r="M49" s="19"/>
      <c r="N49" s="19"/>
      <c r="O49" s="19"/>
      <c r="V49" s="73"/>
    </row>
    <row r="50" spans="3:22">
      <c r="C50" s="72"/>
      <c r="D50" s="19" t="s">
        <v>275</v>
      </c>
      <c r="E50" s="75" t="s">
        <v>234</v>
      </c>
      <c r="F50" s="19" t="s">
        <v>276</v>
      </c>
      <c r="L50" s="19"/>
      <c r="M50" s="19"/>
      <c r="N50" s="19"/>
      <c r="O50" s="19"/>
      <c r="V50" s="73"/>
    </row>
    <row r="51" spans="3:22">
      <c r="C51" s="72"/>
      <c r="D51" s="19" t="s">
        <v>277</v>
      </c>
      <c r="E51" s="75" t="s">
        <v>234</v>
      </c>
      <c r="F51" s="19" t="s">
        <v>278</v>
      </c>
      <c r="L51" s="19"/>
      <c r="M51" s="19"/>
      <c r="N51" s="19"/>
      <c r="O51" s="19"/>
      <c r="V51" s="73"/>
    </row>
    <row r="52" spans="3:22">
      <c r="C52" s="72"/>
      <c r="D52" s="19" t="s">
        <v>279</v>
      </c>
      <c r="E52" s="75" t="s">
        <v>234</v>
      </c>
      <c r="F52" s="19" t="s">
        <v>280</v>
      </c>
      <c r="L52" s="19"/>
      <c r="M52" s="19"/>
      <c r="N52" s="19"/>
      <c r="O52" s="19"/>
      <c r="V52" s="73"/>
    </row>
    <row r="53" spans="3:22">
      <c r="C53" s="72"/>
      <c r="E53" s="79"/>
      <c r="L53" s="19"/>
      <c r="M53" s="19"/>
      <c r="N53" s="19"/>
      <c r="O53" s="19"/>
      <c r="V53" s="73"/>
    </row>
    <row r="54" spans="3:22">
      <c r="C54" s="72"/>
      <c r="D54" s="80" t="s">
        <v>281</v>
      </c>
      <c r="E54" s="81"/>
      <c r="V54" s="73"/>
    </row>
    <row r="55" spans="3:22">
      <c r="C55" s="72"/>
      <c r="D55" s="19" t="s">
        <v>282</v>
      </c>
      <c r="E55" s="79"/>
      <c r="V55" s="73"/>
    </row>
    <row r="56" spans="3:22">
      <c r="C56" s="72"/>
      <c r="D56" s="77" t="s">
        <v>283</v>
      </c>
      <c r="E56" s="79"/>
      <c r="V56" s="73"/>
    </row>
    <row r="57" spans="3:22">
      <c r="C57" s="72"/>
      <c r="D57" s="77" t="s">
        <v>284</v>
      </c>
      <c r="E57" s="79"/>
      <c r="V57" s="73"/>
    </row>
    <row r="58" spans="3:22">
      <c r="C58" s="72"/>
      <c r="D58" s="77" t="s">
        <v>285</v>
      </c>
      <c r="E58" s="79"/>
      <c r="V58" s="73"/>
    </row>
    <row r="59" spans="3:22" ht="16.5" thickBot="1">
      <c r="C59" s="82"/>
      <c r="D59" s="83"/>
      <c r="E59" s="84"/>
      <c r="F59" s="85"/>
      <c r="G59" s="84"/>
      <c r="H59" s="84"/>
      <c r="I59" s="84"/>
      <c r="J59" s="84"/>
      <c r="K59" s="84"/>
      <c r="L59" s="84"/>
      <c r="M59" s="84"/>
      <c r="N59" s="84"/>
      <c r="O59" s="84"/>
      <c r="P59" s="84"/>
      <c r="Q59" s="84"/>
      <c r="R59" s="84"/>
      <c r="S59" s="84"/>
      <c r="T59" s="84"/>
      <c r="U59" s="84"/>
      <c r="V59" s="86"/>
    </row>
  </sheetData>
  <mergeCells count="6">
    <mergeCell ref="C14:C24"/>
    <mergeCell ref="N38:T39"/>
    <mergeCell ref="F11:J11"/>
    <mergeCell ref="D14:D16"/>
    <mergeCell ref="D18:D20"/>
    <mergeCell ref="D22:D24"/>
  </mergeCells>
  <pageMargins left="0.7" right="0.7" top="0.75" bottom="0.75" header="0.3" footer="0.3"/>
  <pageSetup paperSize="9"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94B05-6DB8-430B-B1ED-496CB7080F20}">
  <dimension ref="A1:AY48"/>
  <sheetViews>
    <sheetView showGridLines="0" zoomScale="90" zoomScaleNormal="90" workbookViewId="0">
      <pane xSplit="2" ySplit="3" topLeftCell="C10" activePane="bottomRight" state="frozen"/>
      <selection pane="topRight" activeCell="C1" sqref="C1"/>
      <selection pane="bottomLeft" activeCell="A4" sqref="A4"/>
      <selection pane="bottomRight" activeCell="C20" sqref="C20"/>
    </sheetView>
  </sheetViews>
  <sheetFormatPr defaultRowHeight="15"/>
  <cols>
    <col min="1" max="1" width="15.42578125" customWidth="1"/>
    <col min="2" max="41" width="3" customWidth="1"/>
    <col min="42" max="42" width="3.42578125" customWidth="1"/>
    <col min="43" max="49" width="3" customWidth="1"/>
  </cols>
  <sheetData>
    <row r="1" spans="1:51" s="75" customFormat="1" ht="14.65" customHeight="1">
      <c r="A1" s="212" t="s">
        <v>135</v>
      </c>
      <c r="C1" s="213" t="s">
        <v>136</v>
      </c>
      <c r="D1" s="213"/>
      <c r="E1" s="213"/>
      <c r="F1" s="213"/>
      <c r="G1" s="213"/>
      <c r="H1" s="213"/>
      <c r="I1" s="213"/>
      <c r="L1" s="213" t="s">
        <v>137</v>
      </c>
      <c r="M1" s="213"/>
      <c r="N1" s="213"/>
      <c r="O1" s="213"/>
      <c r="P1" s="213"/>
      <c r="Q1" s="213"/>
      <c r="T1" s="213" t="s">
        <v>138</v>
      </c>
      <c r="U1" s="213"/>
      <c r="V1" s="213"/>
      <c r="W1" s="213"/>
      <c r="X1" s="213"/>
      <c r="Y1" s="213"/>
      <c r="AB1" s="213" t="s">
        <v>139</v>
      </c>
      <c r="AC1" s="213"/>
      <c r="AD1" s="213"/>
      <c r="AE1" s="213"/>
      <c r="AF1" s="213"/>
      <c r="AG1" s="213"/>
      <c r="AJ1" s="213" t="s">
        <v>140</v>
      </c>
      <c r="AK1" s="213"/>
      <c r="AL1" s="213"/>
      <c r="AM1" s="213"/>
      <c r="AN1" s="213"/>
      <c r="AO1" s="213"/>
      <c r="AR1" s="213" t="s">
        <v>141</v>
      </c>
      <c r="AS1" s="213"/>
      <c r="AT1" s="213"/>
      <c r="AU1" s="213"/>
      <c r="AV1" s="213"/>
      <c r="AW1" s="213"/>
    </row>
    <row r="2" spans="1:51">
      <c r="A2" s="212"/>
      <c r="B2" s="9"/>
      <c r="C2" s="214" t="s">
        <v>142</v>
      </c>
      <c r="D2" s="214"/>
      <c r="E2" s="214"/>
      <c r="F2" s="214"/>
      <c r="G2" s="214"/>
      <c r="H2" s="214"/>
      <c r="I2" s="214"/>
      <c r="J2" s="9"/>
      <c r="K2" s="9"/>
      <c r="L2" s="214" t="s">
        <v>142</v>
      </c>
      <c r="M2" s="214"/>
      <c r="N2" s="214"/>
      <c r="O2" s="214"/>
      <c r="P2" s="214"/>
      <c r="Q2" s="214"/>
      <c r="R2" s="9"/>
      <c r="S2" s="9"/>
      <c r="T2" s="214" t="s">
        <v>142</v>
      </c>
      <c r="U2" s="214"/>
      <c r="V2" s="214"/>
      <c r="W2" s="214"/>
      <c r="X2" s="214"/>
      <c r="Y2" s="214"/>
      <c r="Z2" s="9"/>
      <c r="AA2" s="9"/>
      <c r="AB2" s="214" t="s">
        <v>142</v>
      </c>
      <c r="AC2" s="214"/>
      <c r="AD2" s="214"/>
      <c r="AE2" s="214"/>
      <c r="AF2" s="214"/>
      <c r="AG2" s="214"/>
      <c r="AH2" s="9"/>
      <c r="AI2" s="9"/>
      <c r="AJ2" s="214" t="s">
        <v>142</v>
      </c>
      <c r="AK2" s="214"/>
      <c r="AL2" s="214"/>
      <c r="AM2" s="214"/>
      <c r="AN2" s="214"/>
      <c r="AO2" s="214"/>
      <c r="AQ2" s="9"/>
      <c r="AR2" s="214" t="s">
        <v>142</v>
      </c>
      <c r="AS2" s="214"/>
      <c r="AT2" s="214"/>
      <c r="AU2" s="214"/>
      <c r="AV2" s="214"/>
      <c r="AW2" s="214"/>
    </row>
    <row r="3" spans="1:51">
      <c r="A3" s="9"/>
      <c r="B3" s="9"/>
      <c r="C3" s="10" t="s">
        <v>144</v>
      </c>
      <c r="D3" s="12" t="s">
        <v>150</v>
      </c>
      <c r="E3" s="10" t="s">
        <v>145</v>
      </c>
      <c r="F3" s="10" t="s">
        <v>146</v>
      </c>
      <c r="G3" s="10" t="s">
        <v>147</v>
      </c>
      <c r="H3" s="11" t="s">
        <v>148</v>
      </c>
      <c r="I3" s="10" t="s">
        <v>149</v>
      </c>
      <c r="J3" s="9"/>
      <c r="K3" s="9"/>
      <c r="L3" s="10" t="s">
        <v>144</v>
      </c>
      <c r="M3" s="10" t="s">
        <v>145</v>
      </c>
      <c r="N3" s="10" t="s">
        <v>146</v>
      </c>
      <c r="O3" s="10" t="s">
        <v>147</v>
      </c>
      <c r="P3" s="11" t="s">
        <v>148</v>
      </c>
      <c r="Q3" s="10" t="s">
        <v>149</v>
      </c>
      <c r="R3" s="9"/>
      <c r="S3" s="9"/>
      <c r="T3" s="10" t="s">
        <v>144</v>
      </c>
      <c r="U3" s="10" t="s">
        <v>145</v>
      </c>
      <c r="V3" s="10" t="s">
        <v>146</v>
      </c>
      <c r="W3" s="10" t="s">
        <v>147</v>
      </c>
      <c r="X3" s="11" t="s">
        <v>148</v>
      </c>
      <c r="Y3" s="10" t="s">
        <v>149</v>
      </c>
      <c r="Z3" s="9"/>
      <c r="AA3" s="9"/>
      <c r="AB3" s="10" t="s">
        <v>144</v>
      </c>
      <c r="AC3" s="10" t="s">
        <v>145</v>
      </c>
      <c r="AD3" s="10" t="s">
        <v>146</v>
      </c>
      <c r="AE3" s="10" t="s">
        <v>147</v>
      </c>
      <c r="AF3" s="11" t="s">
        <v>148</v>
      </c>
      <c r="AG3" s="10" t="s">
        <v>149</v>
      </c>
      <c r="AH3" s="9"/>
      <c r="AI3" s="9"/>
      <c r="AJ3" s="10" t="s">
        <v>144</v>
      </c>
      <c r="AK3" s="10" t="s">
        <v>145</v>
      </c>
      <c r="AL3" s="10" t="s">
        <v>146</v>
      </c>
      <c r="AM3" s="10" t="s">
        <v>147</v>
      </c>
      <c r="AN3" s="11" t="s">
        <v>148</v>
      </c>
      <c r="AO3" s="10" t="s">
        <v>149</v>
      </c>
      <c r="AQ3" s="9"/>
      <c r="AR3" s="10" t="s">
        <v>144</v>
      </c>
      <c r="AS3" s="10" t="s">
        <v>145</v>
      </c>
      <c r="AT3" s="10" t="s">
        <v>146</v>
      </c>
      <c r="AU3" s="10" t="s">
        <v>147</v>
      </c>
      <c r="AV3" s="11" t="s">
        <v>148</v>
      </c>
      <c r="AW3" s="10" t="s">
        <v>149</v>
      </c>
    </row>
    <row r="4" spans="1:51">
      <c r="A4" s="13" t="s">
        <v>151</v>
      </c>
      <c r="B4" s="13" t="s">
        <v>152</v>
      </c>
      <c r="C4" s="13"/>
      <c r="D4" s="13"/>
      <c r="E4" s="13"/>
      <c r="F4" s="13"/>
      <c r="G4" s="14">
        <v>2</v>
      </c>
      <c r="H4" s="13"/>
      <c r="I4" s="13"/>
      <c r="J4" s="9"/>
      <c r="K4" s="13" t="s">
        <v>152</v>
      </c>
      <c r="L4" s="13"/>
      <c r="M4" s="13"/>
      <c r="N4" s="13"/>
      <c r="O4" s="14">
        <v>2</v>
      </c>
      <c r="P4" s="13"/>
      <c r="Q4" s="13"/>
      <c r="R4" s="9"/>
      <c r="S4" s="13" t="s">
        <v>152</v>
      </c>
      <c r="T4" s="13"/>
      <c r="U4" s="13"/>
      <c r="V4" s="13"/>
      <c r="W4" s="14">
        <v>2</v>
      </c>
      <c r="X4" s="13"/>
      <c r="Y4" s="13"/>
      <c r="Z4" s="9"/>
      <c r="AA4" s="13" t="s">
        <v>152</v>
      </c>
      <c r="AB4" s="13"/>
      <c r="AC4" s="13"/>
      <c r="AD4" s="13"/>
      <c r="AE4" s="14">
        <v>2</v>
      </c>
      <c r="AF4" s="13"/>
      <c r="AG4" s="13"/>
      <c r="AH4" s="9"/>
      <c r="AI4" s="13" t="s">
        <v>152</v>
      </c>
      <c r="AJ4" s="13"/>
      <c r="AK4" s="13"/>
      <c r="AL4" s="13"/>
      <c r="AM4" s="14">
        <v>2</v>
      </c>
      <c r="AN4" s="13"/>
      <c r="AO4" s="13"/>
      <c r="AQ4" s="13" t="s">
        <v>152</v>
      </c>
      <c r="AR4" s="13"/>
      <c r="AS4" s="13"/>
      <c r="AT4" s="13"/>
      <c r="AU4" s="14">
        <v>2</v>
      </c>
      <c r="AV4" s="13"/>
      <c r="AW4" s="13"/>
      <c r="AY4" s="2" t="s">
        <v>500</v>
      </c>
    </row>
    <row r="5" spans="1:51">
      <c r="A5" s="13" t="s">
        <v>153</v>
      </c>
      <c r="B5" s="13" t="s">
        <v>154</v>
      </c>
      <c r="C5" s="13"/>
      <c r="D5" s="13"/>
      <c r="E5" s="13"/>
      <c r="F5" s="13"/>
      <c r="G5" s="14">
        <v>2</v>
      </c>
      <c r="H5" s="13"/>
      <c r="I5" s="13"/>
      <c r="J5" s="9"/>
      <c r="K5" s="13" t="s">
        <v>154</v>
      </c>
      <c r="L5" s="13"/>
      <c r="M5" s="13"/>
      <c r="N5" s="13"/>
      <c r="O5" s="14">
        <v>2</v>
      </c>
      <c r="P5" s="13"/>
      <c r="Q5" s="13"/>
      <c r="R5" s="9"/>
      <c r="S5" s="13" t="s">
        <v>154</v>
      </c>
      <c r="T5" s="13"/>
      <c r="U5" s="13"/>
      <c r="V5" s="13"/>
      <c r="W5" s="14">
        <v>2</v>
      </c>
      <c r="X5" s="13"/>
      <c r="Y5" s="13"/>
      <c r="Z5" s="9"/>
      <c r="AA5" s="13" t="s">
        <v>154</v>
      </c>
      <c r="AB5" s="13"/>
      <c r="AC5" s="13"/>
      <c r="AD5" s="13"/>
      <c r="AE5" s="14">
        <v>2</v>
      </c>
      <c r="AF5" s="13"/>
      <c r="AG5" s="13"/>
      <c r="AH5" s="9"/>
      <c r="AI5" s="13" t="s">
        <v>154</v>
      </c>
      <c r="AJ5" s="13"/>
      <c r="AK5" s="13"/>
      <c r="AL5" s="13"/>
      <c r="AM5" s="14">
        <v>2</v>
      </c>
      <c r="AN5" s="13"/>
      <c r="AO5" s="13"/>
      <c r="AQ5" s="13" t="s">
        <v>154</v>
      </c>
      <c r="AR5" s="13"/>
      <c r="AS5" s="13"/>
      <c r="AT5" s="13"/>
      <c r="AU5" s="14">
        <v>2</v>
      </c>
      <c r="AV5" s="13"/>
      <c r="AW5" s="13"/>
      <c r="AY5" t="s">
        <v>501</v>
      </c>
    </row>
    <row r="6" spans="1:51">
      <c r="A6" s="13" t="s">
        <v>155</v>
      </c>
      <c r="B6" s="13" t="s">
        <v>156</v>
      </c>
      <c r="C6" s="13"/>
      <c r="D6" s="13"/>
      <c r="E6" s="13"/>
      <c r="F6" s="13"/>
      <c r="G6" s="14">
        <v>2</v>
      </c>
      <c r="H6" s="13"/>
      <c r="I6" s="13"/>
      <c r="J6" s="9"/>
      <c r="K6" s="13" t="s">
        <v>156</v>
      </c>
      <c r="L6" s="13"/>
      <c r="M6" s="13"/>
      <c r="N6" s="13"/>
      <c r="O6" s="14">
        <v>2</v>
      </c>
      <c r="P6" s="13"/>
      <c r="Q6" s="13"/>
      <c r="R6" s="9"/>
      <c r="S6" s="13" t="s">
        <v>156</v>
      </c>
      <c r="T6" s="13"/>
      <c r="U6" s="13"/>
      <c r="V6" s="13"/>
      <c r="W6" s="14">
        <v>2</v>
      </c>
      <c r="X6" s="13"/>
      <c r="Y6" s="13"/>
      <c r="Z6" s="9"/>
      <c r="AA6" s="13" t="s">
        <v>156</v>
      </c>
      <c r="AB6" s="13"/>
      <c r="AC6" s="13"/>
      <c r="AD6" s="13"/>
      <c r="AE6" s="14">
        <v>2</v>
      </c>
      <c r="AF6" s="13"/>
      <c r="AG6" s="13"/>
      <c r="AH6" s="9"/>
      <c r="AI6" s="13" t="s">
        <v>156</v>
      </c>
      <c r="AJ6" s="13"/>
      <c r="AK6" s="13"/>
      <c r="AL6" s="13"/>
      <c r="AM6" s="14">
        <v>2</v>
      </c>
      <c r="AN6" s="13"/>
      <c r="AO6" s="13"/>
      <c r="AQ6" s="13" t="s">
        <v>156</v>
      </c>
      <c r="AR6" s="13"/>
      <c r="AS6" s="13"/>
      <c r="AT6" s="13"/>
      <c r="AU6" s="14">
        <v>2</v>
      </c>
      <c r="AV6" s="13"/>
      <c r="AW6" s="13"/>
      <c r="AY6" t="s">
        <v>502</v>
      </c>
    </row>
    <row r="7" spans="1:51">
      <c r="A7" s="13" t="s">
        <v>157</v>
      </c>
      <c r="B7" s="13" t="s">
        <v>158</v>
      </c>
      <c r="C7" s="13"/>
      <c r="D7" s="13"/>
      <c r="E7" s="13"/>
      <c r="F7" s="13"/>
      <c r="G7" s="14">
        <v>2</v>
      </c>
      <c r="H7" s="13"/>
      <c r="I7" s="13"/>
      <c r="J7" s="9"/>
      <c r="K7" s="13" t="s">
        <v>158</v>
      </c>
      <c r="L7" s="13"/>
      <c r="M7" s="13"/>
      <c r="N7" s="13"/>
      <c r="O7" s="14">
        <v>2</v>
      </c>
      <c r="P7" s="13"/>
      <c r="Q7" s="13"/>
      <c r="R7" s="9"/>
      <c r="S7" s="13" t="s">
        <v>158</v>
      </c>
      <c r="T7" s="13"/>
      <c r="U7" s="13"/>
      <c r="V7" s="13"/>
      <c r="W7" s="14">
        <v>2</v>
      </c>
      <c r="X7" s="13"/>
      <c r="Y7" s="13"/>
      <c r="Z7" s="9"/>
      <c r="AA7" s="13" t="s">
        <v>158</v>
      </c>
      <c r="AB7" s="13"/>
      <c r="AC7" s="13"/>
      <c r="AD7" s="13"/>
      <c r="AE7" s="14">
        <v>2</v>
      </c>
      <c r="AF7" s="13"/>
      <c r="AG7" s="13"/>
      <c r="AH7" s="9"/>
      <c r="AI7" s="13" t="s">
        <v>158</v>
      </c>
      <c r="AJ7" s="13"/>
      <c r="AK7" s="13"/>
      <c r="AL7" s="13"/>
      <c r="AM7" s="14">
        <v>2</v>
      </c>
      <c r="AN7" s="13"/>
      <c r="AO7" s="13"/>
      <c r="AQ7" s="13" t="s">
        <v>158</v>
      </c>
      <c r="AR7" s="13"/>
      <c r="AS7" s="13"/>
      <c r="AT7" s="13"/>
      <c r="AU7" s="14">
        <v>2</v>
      </c>
      <c r="AV7" s="13"/>
      <c r="AW7" s="13"/>
      <c r="AY7" t="s">
        <v>503</v>
      </c>
    </row>
    <row r="8" spans="1:51">
      <c r="A8" s="13" t="s">
        <v>159</v>
      </c>
      <c r="B8" s="13" t="s">
        <v>160</v>
      </c>
      <c r="C8" s="13"/>
      <c r="D8" s="13"/>
      <c r="E8" s="13"/>
      <c r="F8" s="13"/>
      <c r="G8" s="14">
        <v>2</v>
      </c>
      <c r="H8" s="13"/>
      <c r="I8" s="13"/>
      <c r="J8" s="9"/>
      <c r="K8" s="13" t="s">
        <v>160</v>
      </c>
      <c r="L8" s="13"/>
      <c r="M8" s="13"/>
      <c r="N8" s="13"/>
      <c r="O8" s="14">
        <v>2</v>
      </c>
      <c r="P8" s="13"/>
      <c r="Q8" s="13"/>
      <c r="R8" s="9"/>
      <c r="S8" s="13" t="s">
        <v>160</v>
      </c>
      <c r="T8" s="13"/>
      <c r="U8" s="13"/>
      <c r="V8" s="13"/>
      <c r="W8" s="14">
        <v>2</v>
      </c>
      <c r="X8" s="13"/>
      <c r="Y8" s="13"/>
      <c r="Z8" s="9"/>
      <c r="AA8" s="13" t="s">
        <v>160</v>
      </c>
      <c r="AB8" s="13"/>
      <c r="AC8" s="13"/>
      <c r="AD8" s="13"/>
      <c r="AE8" s="14">
        <v>2</v>
      </c>
      <c r="AF8" s="13"/>
      <c r="AG8" s="13"/>
      <c r="AH8" s="9"/>
      <c r="AI8" s="13" t="s">
        <v>160</v>
      </c>
      <c r="AJ8" s="13"/>
      <c r="AK8" s="13"/>
      <c r="AL8" s="13"/>
      <c r="AM8" s="14">
        <v>2</v>
      </c>
      <c r="AN8" s="13"/>
      <c r="AO8" s="13"/>
      <c r="AQ8" s="13" t="s">
        <v>160</v>
      </c>
      <c r="AR8" s="13"/>
      <c r="AS8" s="13"/>
      <c r="AT8" s="13"/>
      <c r="AU8" s="14">
        <v>2</v>
      </c>
      <c r="AV8" s="13"/>
      <c r="AW8" s="13"/>
    </row>
    <row r="9" spans="1:51">
      <c r="A9" s="13" t="s">
        <v>161</v>
      </c>
      <c r="B9" s="13" t="s">
        <v>162</v>
      </c>
      <c r="C9" s="13"/>
      <c r="D9" s="13"/>
      <c r="E9" s="13"/>
      <c r="F9" s="13"/>
      <c r="G9" s="15">
        <v>2</v>
      </c>
      <c r="H9" s="16">
        <v>2</v>
      </c>
      <c r="I9" s="13"/>
      <c r="J9" s="9"/>
      <c r="K9" s="13" t="s">
        <v>162</v>
      </c>
      <c r="L9" s="13"/>
      <c r="M9" s="13"/>
      <c r="N9" s="13"/>
      <c r="O9" s="15">
        <v>2</v>
      </c>
      <c r="P9" s="16">
        <v>2</v>
      </c>
      <c r="Q9" s="13"/>
      <c r="R9" s="9"/>
      <c r="S9" s="13" t="s">
        <v>162</v>
      </c>
      <c r="T9" s="13"/>
      <c r="U9" s="13"/>
      <c r="V9" s="13"/>
      <c r="W9" s="15">
        <v>2</v>
      </c>
      <c r="X9" s="16">
        <v>2</v>
      </c>
      <c r="Y9" s="13"/>
      <c r="Z9" s="9"/>
      <c r="AA9" s="13" t="s">
        <v>162</v>
      </c>
      <c r="AB9" s="13"/>
      <c r="AC9" s="13"/>
      <c r="AD9" s="13"/>
      <c r="AE9" s="15">
        <v>2</v>
      </c>
      <c r="AF9" s="16">
        <v>2</v>
      </c>
      <c r="AG9" s="13"/>
      <c r="AH9" s="9"/>
      <c r="AI9" s="13" t="s">
        <v>162</v>
      </c>
      <c r="AJ9" s="13"/>
      <c r="AK9" s="13"/>
      <c r="AL9" s="13"/>
      <c r="AM9" s="15">
        <v>2</v>
      </c>
      <c r="AN9" s="16">
        <v>2</v>
      </c>
      <c r="AO9" s="13"/>
      <c r="AQ9" s="13" t="s">
        <v>162</v>
      </c>
      <c r="AR9" s="13"/>
      <c r="AS9" s="13"/>
      <c r="AT9" s="13"/>
      <c r="AU9" s="15">
        <v>2</v>
      </c>
      <c r="AV9" s="16">
        <v>2</v>
      </c>
      <c r="AW9" s="13"/>
    </row>
    <row r="10" spans="1:51">
      <c r="A10" s="13" t="s">
        <v>163</v>
      </c>
      <c r="B10" s="13" t="s">
        <v>164</v>
      </c>
      <c r="C10" s="13"/>
      <c r="D10" s="13"/>
      <c r="E10" s="13"/>
      <c r="F10" s="13"/>
      <c r="G10" s="13"/>
      <c r="H10" s="15">
        <v>2</v>
      </c>
      <c r="I10" s="13"/>
      <c r="J10" s="9"/>
      <c r="K10" s="13" t="s">
        <v>164</v>
      </c>
      <c r="L10" s="13"/>
      <c r="M10" s="13"/>
      <c r="N10" s="13"/>
      <c r="O10" s="13"/>
      <c r="P10" s="15">
        <v>2</v>
      </c>
      <c r="Q10" s="13"/>
      <c r="R10" s="9"/>
      <c r="S10" s="13" t="s">
        <v>164</v>
      </c>
      <c r="T10" s="13"/>
      <c r="U10" s="13"/>
      <c r="V10" s="13"/>
      <c r="W10" s="13"/>
      <c r="X10" s="15">
        <v>2</v>
      </c>
      <c r="Y10" s="13"/>
      <c r="Z10" s="9"/>
      <c r="AA10" s="13" t="s">
        <v>164</v>
      </c>
      <c r="AB10" s="13"/>
      <c r="AC10" s="13"/>
      <c r="AD10" s="13"/>
      <c r="AE10" s="13"/>
      <c r="AF10" s="15">
        <v>2</v>
      </c>
      <c r="AG10" s="13"/>
      <c r="AH10" s="9"/>
      <c r="AI10" s="13" t="s">
        <v>164</v>
      </c>
      <c r="AJ10" s="13"/>
      <c r="AK10" s="13"/>
      <c r="AL10" s="13"/>
      <c r="AM10" s="13"/>
      <c r="AN10" s="15">
        <v>2</v>
      </c>
      <c r="AO10" s="13"/>
      <c r="AQ10" s="13" t="s">
        <v>164</v>
      </c>
      <c r="AR10" s="13"/>
      <c r="AS10" s="13"/>
      <c r="AT10" s="13"/>
      <c r="AU10" s="13"/>
      <c r="AV10" s="15">
        <v>2</v>
      </c>
      <c r="AW10" s="13"/>
    </row>
    <row r="11" spans="1:51">
      <c r="A11" s="13" t="s">
        <v>165</v>
      </c>
      <c r="B11" s="13" t="s">
        <v>166</v>
      </c>
      <c r="C11" s="13"/>
      <c r="D11" s="13"/>
      <c r="E11" s="13"/>
      <c r="F11" s="13"/>
      <c r="G11" s="13"/>
      <c r="H11" s="15">
        <v>2</v>
      </c>
      <c r="I11" s="13"/>
      <c r="J11" s="9"/>
      <c r="K11" s="13" t="s">
        <v>166</v>
      </c>
      <c r="L11" s="13"/>
      <c r="M11" s="13"/>
      <c r="N11" s="13"/>
      <c r="O11" s="13"/>
      <c r="P11" s="15">
        <v>2</v>
      </c>
      <c r="Q11" s="13"/>
      <c r="R11" s="9"/>
      <c r="S11" s="13" t="s">
        <v>166</v>
      </c>
      <c r="T11" s="13"/>
      <c r="U11" s="13"/>
      <c r="V11" s="13"/>
      <c r="W11" s="13"/>
      <c r="X11" s="15">
        <v>2</v>
      </c>
      <c r="Y11" s="13"/>
      <c r="Z11" s="9"/>
      <c r="AA11" s="13" t="s">
        <v>166</v>
      </c>
      <c r="AB11" s="13"/>
      <c r="AC11" s="13"/>
      <c r="AD11" s="13"/>
      <c r="AE11" s="13"/>
      <c r="AF11" s="15">
        <v>2</v>
      </c>
      <c r="AG11" s="13"/>
      <c r="AH11" s="9"/>
      <c r="AI11" s="13" t="s">
        <v>166</v>
      </c>
      <c r="AJ11" s="13"/>
      <c r="AK11" s="13"/>
      <c r="AL11" s="13"/>
      <c r="AM11" s="13"/>
      <c r="AN11" s="15">
        <v>2</v>
      </c>
      <c r="AO11" s="13"/>
      <c r="AQ11" s="13" t="s">
        <v>166</v>
      </c>
      <c r="AR11" s="13"/>
      <c r="AS11" s="13"/>
      <c r="AT11" s="13"/>
      <c r="AU11" s="13"/>
      <c r="AV11" s="15">
        <v>2</v>
      </c>
      <c r="AW11" s="13"/>
    </row>
    <row r="12" spans="1:51">
      <c r="A12" s="13" t="s">
        <v>167</v>
      </c>
      <c r="B12" s="13" t="s">
        <v>168</v>
      </c>
      <c r="C12" s="13"/>
      <c r="D12" s="13"/>
      <c r="E12" s="13"/>
      <c r="F12" s="13"/>
      <c r="G12" s="13"/>
      <c r="I12" s="13"/>
      <c r="J12" s="9"/>
      <c r="K12" s="13" t="s">
        <v>168</v>
      </c>
      <c r="L12" s="13"/>
      <c r="M12" s="13"/>
      <c r="N12" s="13"/>
      <c r="O12" s="13"/>
      <c r="Q12" s="13"/>
      <c r="R12" s="9"/>
      <c r="S12" s="13" t="s">
        <v>168</v>
      </c>
      <c r="T12" s="13"/>
      <c r="U12" s="13"/>
      <c r="V12" s="13"/>
      <c r="W12" s="13"/>
      <c r="Y12" s="13"/>
      <c r="Z12" s="9"/>
      <c r="AA12" s="13" t="s">
        <v>168</v>
      </c>
      <c r="AB12" s="13"/>
      <c r="AC12" s="13"/>
      <c r="AD12" s="13"/>
      <c r="AE12" s="13"/>
      <c r="AG12" s="13"/>
      <c r="AH12" s="9"/>
      <c r="AI12" s="13" t="s">
        <v>168</v>
      </c>
      <c r="AJ12" s="13"/>
      <c r="AK12" s="13"/>
      <c r="AL12" s="13"/>
      <c r="AM12" s="13"/>
      <c r="AO12" s="13"/>
      <c r="AQ12" s="13" t="s">
        <v>168</v>
      </c>
      <c r="AR12" s="13"/>
      <c r="AS12" s="13"/>
      <c r="AT12" s="13"/>
      <c r="AU12" s="13"/>
      <c r="AW12" s="13"/>
    </row>
    <row r="13" spans="1:51">
      <c r="A13" s="13" t="s">
        <v>169</v>
      </c>
      <c r="B13" s="13" t="s">
        <v>170</v>
      </c>
      <c r="C13" s="13"/>
      <c r="D13" s="13"/>
      <c r="E13" s="13"/>
      <c r="F13" s="13"/>
      <c r="G13" s="13"/>
      <c r="H13" s="13"/>
      <c r="I13" s="13"/>
      <c r="J13" s="9"/>
      <c r="K13" s="13" t="s">
        <v>170</v>
      </c>
      <c r="L13" s="13"/>
      <c r="M13" s="13"/>
      <c r="N13" s="13"/>
      <c r="O13" s="13"/>
      <c r="P13" s="13"/>
      <c r="Q13" s="13"/>
      <c r="R13" s="9"/>
      <c r="S13" s="13" t="s">
        <v>170</v>
      </c>
      <c r="T13" s="13"/>
      <c r="U13" s="13"/>
      <c r="V13" s="13"/>
      <c r="W13" s="13"/>
      <c r="X13" s="13"/>
      <c r="Y13" s="13"/>
      <c r="Z13" s="9"/>
      <c r="AA13" s="13" t="s">
        <v>170</v>
      </c>
      <c r="AB13" s="13"/>
      <c r="AC13" s="13"/>
      <c r="AD13" s="13"/>
      <c r="AE13" s="13"/>
      <c r="AF13" s="13"/>
      <c r="AG13" s="13"/>
      <c r="AH13" s="9"/>
      <c r="AI13" s="13" t="s">
        <v>170</v>
      </c>
      <c r="AJ13" s="13"/>
      <c r="AK13" s="13"/>
      <c r="AL13" s="13"/>
      <c r="AM13" s="13"/>
      <c r="AN13" s="13"/>
      <c r="AO13" s="13"/>
      <c r="AQ13" s="13" t="s">
        <v>170</v>
      </c>
      <c r="AR13" s="13"/>
      <c r="AS13" s="13"/>
      <c r="AT13" s="13"/>
      <c r="AU13" s="13"/>
      <c r="AV13" s="13"/>
      <c r="AW13" s="13"/>
    </row>
    <row r="14" spans="1:51">
      <c r="A14" s="13" t="s">
        <v>171</v>
      </c>
      <c r="B14" s="13" t="s">
        <v>172</v>
      </c>
      <c r="C14" s="13"/>
      <c r="D14" s="13"/>
      <c r="E14" s="13"/>
      <c r="F14" s="13"/>
      <c r="G14" s="13"/>
      <c r="H14" s="13"/>
      <c r="I14" s="13"/>
      <c r="J14" s="9"/>
      <c r="K14" s="13" t="s">
        <v>172</v>
      </c>
      <c r="L14" s="13"/>
      <c r="M14" s="13"/>
      <c r="N14" s="13"/>
      <c r="O14" s="13"/>
      <c r="P14" s="13"/>
      <c r="Q14" s="13"/>
      <c r="R14" s="9"/>
      <c r="S14" s="13" t="s">
        <v>172</v>
      </c>
      <c r="T14" s="13"/>
      <c r="U14" s="13"/>
      <c r="V14" s="13"/>
      <c r="W14" s="13"/>
      <c r="X14" s="13"/>
      <c r="Y14" s="13"/>
      <c r="Z14" s="9"/>
      <c r="AA14" s="13" t="s">
        <v>172</v>
      </c>
      <c r="AB14" s="13"/>
      <c r="AC14" s="13"/>
      <c r="AD14" s="13"/>
      <c r="AE14" s="13"/>
      <c r="AF14" s="13"/>
      <c r="AG14" s="13"/>
      <c r="AH14" s="9"/>
      <c r="AI14" s="13" t="s">
        <v>172</v>
      </c>
      <c r="AJ14" s="13"/>
      <c r="AK14" s="13"/>
      <c r="AL14" s="13"/>
      <c r="AM14" s="13"/>
      <c r="AN14" s="13"/>
      <c r="AO14" s="13"/>
      <c r="AQ14" s="13" t="s">
        <v>172</v>
      </c>
      <c r="AR14" s="13"/>
      <c r="AS14" s="13"/>
      <c r="AT14" s="13"/>
      <c r="AU14" s="13"/>
      <c r="AV14" s="13"/>
      <c r="AW14" s="13"/>
    </row>
    <row r="15" spans="1:51">
      <c r="A15" s="13" t="s">
        <v>173</v>
      </c>
      <c r="B15" s="13" t="s">
        <v>174</v>
      </c>
      <c r="C15" s="13"/>
      <c r="D15" s="13"/>
      <c r="E15" s="13"/>
      <c r="F15" s="13"/>
      <c r="G15" s="13"/>
      <c r="H15" s="13"/>
      <c r="I15" s="13"/>
      <c r="J15" s="9"/>
      <c r="K15" s="13" t="s">
        <v>174</v>
      </c>
      <c r="L15" s="13"/>
      <c r="M15" s="13"/>
      <c r="N15" s="13"/>
      <c r="O15" s="13"/>
      <c r="P15" s="13"/>
      <c r="Q15" s="13"/>
      <c r="R15" s="9"/>
      <c r="S15" s="13" t="s">
        <v>174</v>
      </c>
      <c r="T15" s="13"/>
      <c r="U15" s="13"/>
      <c r="V15" s="13"/>
      <c r="W15" s="13"/>
      <c r="X15" s="13"/>
      <c r="Y15" s="13"/>
      <c r="Z15" s="9"/>
      <c r="AA15" s="13" t="s">
        <v>174</v>
      </c>
      <c r="AB15" s="13"/>
      <c r="AC15" s="13"/>
      <c r="AD15" s="13"/>
      <c r="AE15" s="13"/>
      <c r="AF15" s="13"/>
      <c r="AG15" s="13"/>
      <c r="AH15" s="9"/>
      <c r="AI15" s="13" t="s">
        <v>174</v>
      </c>
      <c r="AJ15" s="13"/>
      <c r="AK15" s="13"/>
      <c r="AL15" s="13"/>
      <c r="AM15" s="13"/>
      <c r="AN15" s="13"/>
      <c r="AO15" s="13"/>
      <c r="AQ15" s="13" t="s">
        <v>174</v>
      </c>
      <c r="AR15" s="13"/>
      <c r="AS15" s="13"/>
      <c r="AT15" s="13"/>
      <c r="AU15" s="13"/>
      <c r="AV15" s="13"/>
      <c r="AW15" s="13"/>
    </row>
    <row r="16" spans="1:51">
      <c r="A16" s="13" t="s">
        <v>175</v>
      </c>
      <c r="B16" s="13" t="s">
        <v>176</v>
      </c>
      <c r="C16" s="13"/>
      <c r="D16" s="13"/>
      <c r="E16" s="13"/>
      <c r="F16" s="13"/>
      <c r="G16" s="13"/>
      <c r="H16" s="13"/>
      <c r="I16" s="13"/>
      <c r="J16" s="9"/>
      <c r="K16" s="13" t="s">
        <v>176</v>
      </c>
      <c r="L16" s="13"/>
      <c r="M16" s="13"/>
      <c r="N16" s="13"/>
      <c r="O16" s="13"/>
      <c r="P16" s="13"/>
      <c r="Q16" s="13"/>
      <c r="R16" s="9"/>
      <c r="S16" s="13" t="s">
        <v>176</v>
      </c>
      <c r="T16" s="13"/>
      <c r="U16" s="13"/>
      <c r="V16" s="13"/>
      <c r="W16" s="13"/>
      <c r="X16" s="13"/>
      <c r="Y16" s="13"/>
      <c r="Z16" s="9"/>
      <c r="AA16" s="13" t="s">
        <v>176</v>
      </c>
      <c r="AB16" s="13"/>
      <c r="AC16" s="13"/>
      <c r="AD16" s="13"/>
      <c r="AE16" s="13"/>
      <c r="AF16" s="13"/>
      <c r="AG16" s="13"/>
      <c r="AH16" s="9"/>
      <c r="AI16" s="13" t="s">
        <v>176</v>
      </c>
      <c r="AJ16" s="13"/>
      <c r="AK16" s="13"/>
      <c r="AL16" s="13"/>
      <c r="AM16" s="13"/>
      <c r="AN16" s="13"/>
      <c r="AO16" s="13"/>
      <c r="AQ16" s="13" t="s">
        <v>176</v>
      </c>
      <c r="AR16" s="13"/>
      <c r="AS16" s="13"/>
      <c r="AT16" s="13"/>
      <c r="AU16" s="13"/>
      <c r="AV16" s="13"/>
      <c r="AW16" s="13"/>
    </row>
    <row r="17" spans="1:49">
      <c r="A17" s="13" t="s">
        <v>177</v>
      </c>
      <c r="B17" s="13" t="s">
        <v>178</v>
      </c>
      <c r="C17" s="13"/>
      <c r="D17" s="13"/>
      <c r="E17" s="13"/>
      <c r="F17" s="13"/>
      <c r="G17" s="13"/>
      <c r="H17" s="13"/>
      <c r="I17" s="13"/>
      <c r="J17" s="9"/>
      <c r="K17" s="13" t="s">
        <v>178</v>
      </c>
      <c r="L17" s="13"/>
      <c r="M17" s="13"/>
      <c r="N17" s="13"/>
      <c r="O17" s="13"/>
      <c r="P17" s="13"/>
      <c r="Q17" s="13"/>
      <c r="R17" s="9"/>
      <c r="S17" s="13" t="s">
        <v>178</v>
      </c>
      <c r="T17" s="13"/>
      <c r="U17" s="13"/>
      <c r="V17" s="13"/>
      <c r="W17" s="13"/>
      <c r="X17" s="13"/>
      <c r="Y17" s="13"/>
      <c r="Z17" s="9"/>
      <c r="AA17" s="13" t="s">
        <v>178</v>
      </c>
      <c r="AB17" s="13"/>
      <c r="AC17" s="13"/>
      <c r="AD17" s="13"/>
      <c r="AE17" s="13"/>
      <c r="AF17" s="13"/>
      <c r="AG17" s="13"/>
      <c r="AH17" s="9"/>
      <c r="AI17" s="13" t="s">
        <v>178</v>
      </c>
      <c r="AJ17" s="13"/>
      <c r="AK17" s="13"/>
      <c r="AL17" s="13"/>
      <c r="AM17" s="13"/>
      <c r="AN17" s="13"/>
      <c r="AO17" s="13"/>
      <c r="AQ17" s="13" t="s">
        <v>178</v>
      </c>
      <c r="AR17" s="13"/>
      <c r="AS17" s="13"/>
      <c r="AT17" s="13"/>
      <c r="AU17" s="13"/>
      <c r="AV17" s="13"/>
      <c r="AW17" s="13"/>
    </row>
    <row r="18" spans="1:49">
      <c r="A18" s="13" t="s">
        <v>179</v>
      </c>
      <c r="B18" s="13" t="s">
        <v>180</v>
      </c>
      <c r="C18" s="13"/>
      <c r="D18" s="13"/>
      <c r="E18" s="13"/>
      <c r="F18" s="13"/>
      <c r="G18" s="13"/>
      <c r="H18" s="13"/>
      <c r="I18" s="13"/>
      <c r="J18" s="9"/>
      <c r="K18" s="13" t="s">
        <v>180</v>
      </c>
      <c r="L18" s="13"/>
      <c r="M18" s="13"/>
      <c r="N18" s="13"/>
      <c r="O18" s="13"/>
      <c r="P18" s="13"/>
      <c r="Q18" s="13"/>
      <c r="R18" s="9"/>
      <c r="S18" s="13" t="s">
        <v>180</v>
      </c>
      <c r="T18" s="13"/>
      <c r="U18" s="13"/>
      <c r="V18" s="13"/>
      <c r="W18" s="13"/>
      <c r="X18" s="13"/>
      <c r="Y18" s="13"/>
      <c r="Z18" s="9"/>
      <c r="AA18" s="13" t="s">
        <v>180</v>
      </c>
      <c r="AB18" s="13"/>
      <c r="AC18" s="13"/>
      <c r="AD18" s="13"/>
      <c r="AE18" s="13"/>
      <c r="AF18" s="13"/>
      <c r="AG18" s="13"/>
      <c r="AH18" s="9"/>
      <c r="AI18" s="13" t="s">
        <v>180</v>
      </c>
      <c r="AJ18" s="13"/>
      <c r="AK18" s="13"/>
      <c r="AL18" s="13"/>
      <c r="AM18" s="13"/>
      <c r="AN18" s="13"/>
      <c r="AO18" s="13"/>
      <c r="AQ18" s="13" t="s">
        <v>180</v>
      </c>
      <c r="AR18" s="13"/>
      <c r="AS18" s="13"/>
      <c r="AT18" s="13"/>
      <c r="AU18" s="13"/>
      <c r="AV18" s="13"/>
      <c r="AW18" s="13"/>
    </row>
    <row r="19" spans="1:49">
      <c r="A19" s="13" t="s">
        <v>181</v>
      </c>
      <c r="B19" s="13" t="s">
        <v>182</v>
      </c>
      <c r="C19" s="14">
        <v>1</v>
      </c>
      <c r="D19" s="14">
        <v>1</v>
      </c>
      <c r="E19" s="13"/>
      <c r="F19" s="13"/>
      <c r="G19" s="13"/>
      <c r="H19" s="17">
        <v>1</v>
      </c>
      <c r="I19" s="13"/>
      <c r="J19" s="9"/>
      <c r="K19" s="13" t="s">
        <v>182</v>
      </c>
      <c r="L19" s="14">
        <v>1</v>
      </c>
      <c r="M19" s="13"/>
      <c r="N19" s="13"/>
      <c r="O19" s="13"/>
      <c r="P19" s="13"/>
      <c r="Q19" s="13"/>
      <c r="R19" s="9"/>
      <c r="S19" s="13" t="s">
        <v>182</v>
      </c>
      <c r="T19" s="14">
        <v>1</v>
      </c>
      <c r="U19" s="13"/>
      <c r="V19" s="13"/>
      <c r="W19" s="13"/>
      <c r="X19" s="17">
        <v>1</v>
      </c>
      <c r="Y19" s="13"/>
      <c r="Z19" s="9"/>
      <c r="AA19" s="13" t="s">
        <v>182</v>
      </c>
      <c r="AB19" s="14">
        <v>1</v>
      </c>
      <c r="AC19" s="13"/>
      <c r="AD19" s="13"/>
      <c r="AE19" s="13"/>
      <c r="AF19" s="17">
        <v>1</v>
      </c>
      <c r="AG19" s="13"/>
      <c r="AH19" s="9"/>
      <c r="AI19" s="13" t="s">
        <v>182</v>
      </c>
      <c r="AJ19" s="14">
        <v>1</v>
      </c>
      <c r="AK19" s="13"/>
      <c r="AL19" s="13"/>
      <c r="AM19" s="13"/>
      <c r="AN19" s="17">
        <v>1</v>
      </c>
      <c r="AO19" s="13"/>
      <c r="AQ19" s="13" t="s">
        <v>182</v>
      </c>
      <c r="AR19" s="14">
        <v>1</v>
      </c>
      <c r="AS19" s="13"/>
      <c r="AT19" s="13"/>
      <c r="AU19" s="13"/>
      <c r="AV19" s="17">
        <v>1</v>
      </c>
      <c r="AW19" s="13"/>
    </row>
    <row r="20" spans="1:49">
      <c r="A20" s="13" t="s">
        <v>183</v>
      </c>
      <c r="B20" s="13" t="s">
        <v>184</v>
      </c>
      <c r="C20" s="15">
        <v>1</v>
      </c>
      <c r="D20" s="14">
        <v>1</v>
      </c>
      <c r="E20" s="13"/>
      <c r="F20" s="13"/>
      <c r="G20" s="13"/>
      <c r="H20" s="17">
        <v>1</v>
      </c>
      <c r="I20" s="15">
        <v>2</v>
      </c>
      <c r="J20" s="9"/>
      <c r="K20" s="13" t="s">
        <v>184</v>
      </c>
      <c r="L20" s="15">
        <v>1</v>
      </c>
      <c r="M20" s="13"/>
      <c r="N20" s="13"/>
      <c r="O20" s="13"/>
      <c r="P20" s="13"/>
      <c r="Q20" s="15">
        <v>2</v>
      </c>
      <c r="R20" s="9"/>
      <c r="S20" s="13" t="s">
        <v>184</v>
      </c>
      <c r="T20" s="15">
        <v>1</v>
      </c>
      <c r="U20" s="13"/>
      <c r="V20" s="13"/>
      <c r="W20" s="13"/>
      <c r="X20" s="17">
        <v>1</v>
      </c>
      <c r="Y20" s="15">
        <v>2</v>
      </c>
      <c r="Z20" s="9"/>
      <c r="AA20" s="13" t="s">
        <v>184</v>
      </c>
      <c r="AB20" s="15">
        <v>1</v>
      </c>
      <c r="AC20" s="13"/>
      <c r="AD20" s="13"/>
      <c r="AE20" s="13"/>
      <c r="AF20" s="17">
        <v>1</v>
      </c>
      <c r="AG20" s="15">
        <v>2</v>
      </c>
      <c r="AH20" s="9"/>
      <c r="AI20" s="13" t="s">
        <v>184</v>
      </c>
      <c r="AJ20" s="15">
        <v>1</v>
      </c>
      <c r="AK20" s="13"/>
      <c r="AL20" s="13"/>
      <c r="AM20" s="13"/>
      <c r="AN20" s="17">
        <v>1</v>
      </c>
      <c r="AO20" s="15">
        <v>2</v>
      </c>
      <c r="AQ20" s="13" t="s">
        <v>184</v>
      </c>
      <c r="AR20" s="15">
        <v>1</v>
      </c>
      <c r="AS20" s="13"/>
      <c r="AT20" s="13"/>
      <c r="AU20" s="13"/>
      <c r="AV20" s="17">
        <v>1</v>
      </c>
      <c r="AW20" s="15">
        <v>2</v>
      </c>
    </row>
    <row r="21" spans="1:49">
      <c r="A21" s="13" t="s">
        <v>185</v>
      </c>
      <c r="B21" s="13" t="s">
        <v>186</v>
      </c>
      <c r="C21" s="14">
        <v>1</v>
      </c>
      <c r="D21" s="14">
        <v>1</v>
      </c>
      <c r="E21" s="13"/>
      <c r="F21" s="13"/>
      <c r="H21" s="17">
        <v>1</v>
      </c>
      <c r="I21" s="14">
        <v>2</v>
      </c>
      <c r="J21" s="9"/>
      <c r="K21" s="13" t="s">
        <v>186</v>
      </c>
      <c r="L21" s="14">
        <v>1</v>
      </c>
      <c r="M21" s="13"/>
      <c r="N21" s="13"/>
      <c r="O21" s="13"/>
      <c r="P21" s="13"/>
      <c r="Q21" s="14">
        <v>2</v>
      </c>
      <c r="R21" s="9"/>
      <c r="S21" s="13" t="s">
        <v>186</v>
      </c>
      <c r="T21" s="14">
        <v>1</v>
      </c>
      <c r="U21" s="13"/>
      <c r="V21" s="13"/>
      <c r="W21" s="13"/>
      <c r="X21" s="17">
        <v>1</v>
      </c>
      <c r="Y21" s="14">
        <v>2</v>
      </c>
      <c r="Z21" s="9"/>
      <c r="AA21" s="13" t="s">
        <v>186</v>
      </c>
      <c r="AB21" s="14">
        <v>1</v>
      </c>
      <c r="AC21" s="13"/>
      <c r="AD21" s="13"/>
      <c r="AE21" s="13"/>
      <c r="AF21" s="17">
        <v>1</v>
      </c>
      <c r="AG21" s="14">
        <v>2</v>
      </c>
      <c r="AH21" s="9"/>
      <c r="AI21" s="13" t="s">
        <v>186</v>
      </c>
      <c r="AJ21" s="14">
        <v>1</v>
      </c>
      <c r="AK21" s="13"/>
      <c r="AL21" s="13"/>
      <c r="AM21" s="13"/>
      <c r="AN21" s="17">
        <v>1</v>
      </c>
      <c r="AO21" s="14">
        <v>2</v>
      </c>
      <c r="AQ21" s="13" t="s">
        <v>186</v>
      </c>
      <c r="AR21" s="14">
        <v>1</v>
      </c>
      <c r="AS21" s="13"/>
      <c r="AT21" s="13"/>
      <c r="AU21" s="13"/>
      <c r="AV21" s="17">
        <v>1</v>
      </c>
      <c r="AW21" s="14">
        <v>2</v>
      </c>
    </row>
    <row r="22" spans="1:49">
      <c r="A22" s="13" t="s">
        <v>187</v>
      </c>
      <c r="B22" s="13" t="s">
        <v>188</v>
      </c>
      <c r="C22" s="15">
        <v>1</v>
      </c>
      <c r="D22" s="14">
        <v>1</v>
      </c>
      <c r="E22" s="14">
        <v>1</v>
      </c>
      <c r="F22" s="14">
        <v>1</v>
      </c>
      <c r="G22" s="15">
        <v>1</v>
      </c>
      <c r="H22" s="17">
        <v>1</v>
      </c>
      <c r="I22" s="13"/>
      <c r="J22" s="9"/>
      <c r="K22" s="13" t="s">
        <v>188</v>
      </c>
      <c r="L22" s="15">
        <v>1</v>
      </c>
      <c r="M22" s="14">
        <v>1</v>
      </c>
      <c r="N22" s="14">
        <v>1</v>
      </c>
      <c r="O22" s="15">
        <v>1</v>
      </c>
      <c r="P22" s="13"/>
      <c r="Q22" s="13"/>
      <c r="R22" s="9"/>
      <c r="S22" s="13" t="s">
        <v>188</v>
      </c>
      <c r="T22" s="15">
        <v>1</v>
      </c>
      <c r="U22" s="14">
        <v>1</v>
      </c>
      <c r="V22" s="14">
        <v>1</v>
      </c>
      <c r="W22" s="15">
        <v>1</v>
      </c>
      <c r="X22" s="17">
        <v>1</v>
      </c>
      <c r="Y22" s="13"/>
      <c r="Z22" s="9"/>
      <c r="AA22" s="13" t="s">
        <v>188</v>
      </c>
      <c r="AB22" s="15">
        <v>1</v>
      </c>
      <c r="AC22" s="14">
        <v>1</v>
      </c>
      <c r="AD22" s="14">
        <v>1</v>
      </c>
      <c r="AE22" s="15">
        <v>1</v>
      </c>
      <c r="AF22" s="17">
        <v>1</v>
      </c>
      <c r="AG22" s="13"/>
      <c r="AH22" s="9"/>
      <c r="AI22" s="13" t="s">
        <v>188</v>
      </c>
      <c r="AJ22" s="15">
        <v>1</v>
      </c>
      <c r="AK22" s="14">
        <v>1</v>
      </c>
      <c r="AL22" s="14">
        <v>1</v>
      </c>
      <c r="AM22" s="15">
        <v>1</v>
      </c>
      <c r="AN22" s="17">
        <v>1</v>
      </c>
      <c r="AO22" s="13"/>
      <c r="AQ22" s="13" t="s">
        <v>188</v>
      </c>
      <c r="AR22" s="15">
        <v>1</v>
      </c>
      <c r="AS22" s="14">
        <v>1</v>
      </c>
      <c r="AT22" s="14">
        <v>1</v>
      </c>
      <c r="AU22" s="15">
        <v>1</v>
      </c>
      <c r="AV22" s="17">
        <v>1</v>
      </c>
      <c r="AW22" s="13"/>
    </row>
    <row r="23" spans="1:49">
      <c r="A23" s="13" t="s">
        <v>189</v>
      </c>
      <c r="B23" s="13" t="s">
        <v>190</v>
      </c>
      <c r="C23" s="14">
        <v>1</v>
      </c>
      <c r="D23" s="14">
        <v>1</v>
      </c>
      <c r="E23" s="14">
        <v>1</v>
      </c>
      <c r="F23" s="14">
        <v>1</v>
      </c>
      <c r="G23" s="17">
        <v>1</v>
      </c>
      <c r="H23" s="17">
        <v>1</v>
      </c>
      <c r="I23" s="13"/>
      <c r="J23" s="9"/>
      <c r="K23" s="13" t="s">
        <v>190</v>
      </c>
      <c r="L23" s="14">
        <v>1</v>
      </c>
      <c r="M23" s="14">
        <v>1</v>
      </c>
      <c r="N23" s="14">
        <v>1</v>
      </c>
      <c r="O23" s="17">
        <v>1</v>
      </c>
      <c r="P23" s="13"/>
      <c r="Q23" s="13"/>
      <c r="R23" s="9"/>
      <c r="S23" s="13" t="s">
        <v>190</v>
      </c>
      <c r="T23" s="14">
        <v>1</v>
      </c>
      <c r="U23" s="14">
        <v>1</v>
      </c>
      <c r="V23" s="14">
        <v>1</v>
      </c>
      <c r="W23" s="17">
        <v>1</v>
      </c>
      <c r="X23" s="17">
        <v>1</v>
      </c>
      <c r="Y23" s="13"/>
      <c r="Z23" s="9"/>
      <c r="AA23" s="13" t="s">
        <v>190</v>
      </c>
      <c r="AB23" s="14">
        <v>1</v>
      </c>
      <c r="AC23" s="14">
        <v>1</v>
      </c>
      <c r="AD23" s="14">
        <v>1</v>
      </c>
      <c r="AE23" s="17">
        <v>1</v>
      </c>
      <c r="AF23" s="17">
        <v>1</v>
      </c>
      <c r="AG23" s="13"/>
      <c r="AH23" s="9"/>
      <c r="AI23" s="13" t="s">
        <v>190</v>
      </c>
      <c r="AJ23" s="14">
        <v>1</v>
      </c>
      <c r="AK23" s="14">
        <v>1</v>
      </c>
      <c r="AL23" s="14">
        <v>1</v>
      </c>
      <c r="AM23" s="17">
        <v>1</v>
      </c>
      <c r="AN23" s="17">
        <v>1</v>
      </c>
      <c r="AO23" s="13"/>
      <c r="AQ23" s="13" t="s">
        <v>190</v>
      </c>
      <c r="AR23" s="14">
        <v>1</v>
      </c>
      <c r="AS23" s="14">
        <v>1</v>
      </c>
      <c r="AT23" s="14">
        <v>1</v>
      </c>
      <c r="AU23" s="17">
        <v>1</v>
      </c>
      <c r="AV23" s="17">
        <v>1</v>
      </c>
      <c r="AW23" s="13"/>
    </row>
    <row r="24" spans="1:49">
      <c r="A24" s="13" t="s">
        <v>191</v>
      </c>
      <c r="B24" s="13" t="s">
        <v>192</v>
      </c>
      <c r="C24" s="14">
        <v>1</v>
      </c>
      <c r="D24" s="15">
        <v>1</v>
      </c>
      <c r="E24" s="14">
        <v>1</v>
      </c>
      <c r="F24" s="14">
        <v>1</v>
      </c>
      <c r="G24" s="15">
        <v>1</v>
      </c>
      <c r="H24" s="17">
        <v>1</v>
      </c>
      <c r="I24" s="13"/>
      <c r="J24" s="9"/>
      <c r="K24" s="13" t="s">
        <v>192</v>
      </c>
      <c r="L24" s="14">
        <v>1</v>
      </c>
      <c r="M24" s="14">
        <v>1</v>
      </c>
      <c r="N24" s="14">
        <v>1</v>
      </c>
      <c r="O24" s="15">
        <v>1</v>
      </c>
      <c r="P24" s="13"/>
      <c r="Q24" s="13"/>
      <c r="R24" s="9"/>
      <c r="S24" s="13" t="s">
        <v>192</v>
      </c>
      <c r="T24" s="14">
        <v>1</v>
      </c>
      <c r="U24" s="14">
        <v>1</v>
      </c>
      <c r="V24" s="14">
        <v>1</v>
      </c>
      <c r="W24" s="15">
        <v>1</v>
      </c>
      <c r="X24" s="17">
        <v>1</v>
      </c>
      <c r="Y24" s="13"/>
      <c r="Z24" s="9"/>
      <c r="AA24" s="13" t="s">
        <v>192</v>
      </c>
      <c r="AB24" s="14">
        <v>1</v>
      </c>
      <c r="AC24" s="14">
        <v>1</v>
      </c>
      <c r="AD24" s="14">
        <v>1</v>
      </c>
      <c r="AE24" s="15">
        <v>1</v>
      </c>
      <c r="AF24" s="17">
        <v>1</v>
      </c>
      <c r="AG24" s="13"/>
      <c r="AH24" s="9"/>
      <c r="AI24" s="13" t="s">
        <v>192</v>
      </c>
      <c r="AJ24" s="14">
        <v>1</v>
      </c>
      <c r="AK24" s="14">
        <v>1</v>
      </c>
      <c r="AL24" s="14">
        <v>1</v>
      </c>
      <c r="AM24" s="15">
        <v>1</v>
      </c>
      <c r="AN24" s="17">
        <v>1</v>
      </c>
      <c r="AO24" s="13"/>
      <c r="AQ24" s="13" t="s">
        <v>192</v>
      </c>
      <c r="AR24" s="14">
        <v>1</v>
      </c>
      <c r="AS24" s="14">
        <v>1</v>
      </c>
      <c r="AT24" s="14">
        <v>1</v>
      </c>
      <c r="AU24" s="15">
        <v>1</v>
      </c>
      <c r="AV24" s="17">
        <v>1</v>
      </c>
      <c r="AW24" s="13"/>
    </row>
    <row r="25" spans="1:49">
      <c r="A25" s="13" t="s">
        <v>193</v>
      </c>
      <c r="B25" s="13" t="s">
        <v>194</v>
      </c>
      <c r="C25" s="14">
        <v>1</v>
      </c>
      <c r="D25" s="14">
        <v>1</v>
      </c>
      <c r="E25" s="15">
        <v>1</v>
      </c>
      <c r="F25" s="15">
        <v>1</v>
      </c>
      <c r="G25" s="15">
        <v>1</v>
      </c>
      <c r="H25" s="17">
        <v>1</v>
      </c>
      <c r="I25" s="13"/>
      <c r="J25" s="9"/>
      <c r="K25" s="13" t="s">
        <v>194</v>
      </c>
      <c r="L25" s="14">
        <v>1</v>
      </c>
      <c r="M25" s="15">
        <v>1</v>
      </c>
      <c r="N25" s="15">
        <v>1</v>
      </c>
      <c r="O25" s="15">
        <v>1</v>
      </c>
      <c r="P25" s="13"/>
      <c r="Q25" s="13"/>
      <c r="R25" s="9"/>
      <c r="S25" s="13" t="s">
        <v>194</v>
      </c>
      <c r="T25" s="14">
        <v>1</v>
      </c>
      <c r="U25" s="15">
        <v>1</v>
      </c>
      <c r="V25" s="15">
        <v>1</v>
      </c>
      <c r="W25" s="15">
        <v>1</v>
      </c>
      <c r="X25" s="17">
        <v>1</v>
      </c>
      <c r="Y25" s="13"/>
      <c r="Z25" s="9"/>
      <c r="AA25" s="13" t="s">
        <v>194</v>
      </c>
      <c r="AB25" s="14">
        <v>1</v>
      </c>
      <c r="AC25" s="15">
        <v>1</v>
      </c>
      <c r="AD25" s="15">
        <v>1</v>
      </c>
      <c r="AE25" s="15">
        <v>1</v>
      </c>
      <c r="AF25" s="17">
        <v>1</v>
      </c>
      <c r="AG25" s="13"/>
      <c r="AH25" s="9"/>
      <c r="AI25" s="13" t="s">
        <v>194</v>
      </c>
      <c r="AJ25" s="14">
        <v>1</v>
      </c>
      <c r="AK25" s="15">
        <v>1</v>
      </c>
      <c r="AL25" s="15">
        <v>1</v>
      </c>
      <c r="AM25" s="15">
        <v>1</v>
      </c>
      <c r="AN25" s="17">
        <v>1</v>
      </c>
      <c r="AO25" s="13"/>
      <c r="AQ25" s="13" t="s">
        <v>194</v>
      </c>
      <c r="AR25" s="14">
        <v>1</v>
      </c>
      <c r="AS25" s="15">
        <v>1</v>
      </c>
      <c r="AT25" s="15">
        <v>1</v>
      </c>
      <c r="AU25" s="15">
        <v>1</v>
      </c>
      <c r="AV25" s="17">
        <v>1</v>
      </c>
      <c r="AW25" s="13"/>
    </row>
    <row r="26" spans="1:49">
      <c r="A26" s="13" t="s">
        <v>195</v>
      </c>
      <c r="B26" s="13" t="s">
        <v>196</v>
      </c>
      <c r="C26" s="14">
        <v>1</v>
      </c>
      <c r="D26" s="14">
        <v>1</v>
      </c>
      <c r="E26" s="14">
        <v>1</v>
      </c>
      <c r="F26" s="14">
        <v>1</v>
      </c>
      <c r="G26" s="14">
        <v>1</v>
      </c>
      <c r="H26" s="17">
        <v>1</v>
      </c>
      <c r="I26" s="13"/>
      <c r="J26" s="9"/>
      <c r="K26" s="13" t="s">
        <v>196</v>
      </c>
      <c r="L26" s="14">
        <v>1</v>
      </c>
      <c r="M26" s="14">
        <v>1</v>
      </c>
      <c r="N26" s="14">
        <v>1</v>
      </c>
      <c r="O26" s="14">
        <v>1</v>
      </c>
      <c r="P26" s="13"/>
      <c r="Q26" s="13"/>
      <c r="R26" s="9"/>
      <c r="S26" s="13" t="s">
        <v>196</v>
      </c>
      <c r="T26" s="14">
        <v>1</v>
      </c>
      <c r="U26" s="14">
        <v>1</v>
      </c>
      <c r="V26" s="14">
        <v>1</v>
      </c>
      <c r="W26" s="14">
        <v>1</v>
      </c>
      <c r="X26" s="17">
        <v>1</v>
      </c>
      <c r="Y26" s="13"/>
      <c r="Z26" s="9"/>
      <c r="AA26" s="13" t="s">
        <v>196</v>
      </c>
      <c r="AB26" s="14">
        <v>1</v>
      </c>
      <c r="AC26" s="14">
        <v>1</v>
      </c>
      <c r="AD26" s="14">
        <v>1</v>
      </c>
      <c r="AE26" s="14">
        <v>1</v>
      </c>
      <c r="AF26" s="17">
        <v>1</v>
      </c>
      <c r="AG26" s="13"/>
      <c r="AH26" s="9"/>
      <c r="AI26" s="13" t="s">
        <v>196</v>
      </c>
      <c r="AJ26" s="14">
        <v>1</v>
      </c>
      <c r="AK26" s="14">
        <v>1</v>
      </c>
      <c r="AL26" s="14">
        <v>1</v>
      </c>
      <c r="AM26" s="14">
        <v>1</v>
      </c>
      <c r="AN26" s="17">
        <v>1</v>
      </c>
      <c r="AO26" s="13"/>
      <c r="AQ26" s="13" t="s">
        <v>196</v>
      </c>
      <c r="AR26" s="14">
        <v>1</v>
      </c>
      <c r="AS26" s="14">
        <v>1</v>
      </c>
      <c r="AT26" s="14">
        <v>1</v>
      </c>
      <c r="AU26" s="14">
        <v>1</v>
      </c>
      <c r="AV26" s="17">
        <v>1</v>
      </c>
      <c r="AW26" s="13"/>
    </row>
    <row r="27" spans="1:49">
      <c r="A27" s="13" t="s">
        <v>197</v>
      </c>
      <c r="B27" s="13" t="s">
        <v>198</v>
      </c>
      <c r="C27" s="14">
        <v>1</v>
      </c>
      <c r="D27" s="14">
        <v>1</v>
      </c>
      <c r="E27" s="14">
        <v>1</v>
      </c>
      <c r="F27" s="14">
        <v>1</v>
      </c>
      <c r="G27" s="14">
        <v>1</v>
      </c>
      <c r="H27" s="13"/>
      <c r="I27" s="13"/>
      <c r="J27" s="9"/>
      <c r="K27" s="13" t="s">
        <v>198</v>
      </c>
      <c r="L27" s="14">
        <v>1</v>
      </c>
      <c r="M27" s="14">
        <v>1</v>
      </c>
      <c r="N27" s="14">
        <v>1</v>
      </c>
      <c r="O27" s="14">
        <v>1</v>
      </c>
      <c r="P27" s="13"/>
      <c r="Q27" s="13"/>
      <c r="R27" s="9"/>
      <c r="S27" s="13" t="s">
        <v>198</v>
      </c>
      <c r="T27" s="14">
        <v>1</v>
      </c>
      <c r="U27" s="14">
        <v>1</v>
      </c>
      <c r="V27" s="14">
        <v>1</v>
      </c>
      <c r="W27" s="14">
        <v>1</v>
      </c>
      <c r="X27" s="13"/>
      <c r="Y27" s="13"/>
      <c r="Z27" s="9"/>
      <c r="AA27" s="13" t="s">
        <v>198</v>
      </c>
      <c r="AB27" s="14">
        <v>1</v>
      </c>
      <c r="AC27" s="14">
        <v>1</v>
      </c>
      <c r="AD27" s="14">
        <v>1</v>
      </c>
      <c r="AE27" s="14">
        <v>1</v>
      </c>
      <c r="AF27" s="13"/>
      <c r="AG27" s="13"/>
      <c r="AH27" s="9"/>
      <c r="AI27" s="13" t="s">
        <v>198</v>
      </c>
      <c r="AJ27" s="14">
        <v>1</v>
      </c>
      <c r="AK27" s="14">
        <v>1</v>
      </c>
      <c r="AL27" s="14">
        <v>1</v>
      </c>
      <c r="AM27" s="14">
        <v>1</v>
      </c>
      <c r="AN27" s="13"/>
      <c r="AO27" s="13"/>
      <c r="AQ27" s="13" t="s">
        <v>198</v>
      </c>
      <c r="AR27" s="14">
        <v>1</v>
      </c>
      <c r="AS27" s="14">
        <v>1</v>
      </c>
      <c r="AT27" s="14">
        <v>1</v>
      </c>
      <c r="AU27" s="14">
        <v>1</v>
      </c>
      <c r="AV27" s="13"/>
      <c r="AW27" s="13"/>
    </row>
    <row r="28" spans="1:49">
      <c r="A28" s="13" t="s">
        <v>199</v>
      </c>
      <c r="B28" s="13" t="s">
        <v>200</v>
      </c>
      <c r="C28" s="14">
        <v>1</v>
      </c>
      <c r="D28" s="14">
        <v>1</v>
      </c>
      <c r="E28" s="14">
        <v>1</v>
      </c>
      <c r="F28" s="14">
        <v>1</v>
      </c>
      <c r="G28" s="14">
        <v>1</v>
      </c>
      <c r="H28" s="13"/>
      <c r="I28" s="13"/>
      <c r="J28" s="9"/>
      <c r="K28" s="13" t="s">
        <v>200</v>
      </c>
      <c r="L28" s="14">
        <v>1</v>
      </c>
      <c r="M28" s="14">
        <v>1</v>
      </c>
      <c r="N28" s="14">
        <v>1</v>
      </c>
      <c r="O28" s="14">
        <v>1</v>
      </c>
      <c r="P28" s="13"/>
      <c r="Q28" s="13"/>
      <c r="R28" s="9"/>
      <c r="S28" s="13" t="s">
        <v>200</v>
      </c>
      <c r="T28" s="14">
        <v>1</v>
      </c>
      <c r="U28" s="14">
        <v>1</v>
      </c>
      <c r="V28" s="14">
        <v>1</v>
      </c>
      <c r="W28" s="14">
        <v>1</v>
      </c>
      <c r="X28" s="13"/>
      <c r="Y28" s="13"/>
      <c r="Z28" s="9"/>
      <c r="AA28" s="13" t="s">
        <v>200</v>
      </c>
      <c r="AB28" s="14">
        <v>1</v>
      </c>
      <c r="AC28" s="14">
        <v>1</v>
      </c>
      <c r="AD28" s="14">
        <v>1</v>
      </c>
      <c r="AE28" s="14">
        <v>1</v>
      </c>
      <c r="AF28" s="13"/>
      <c r="AG28" s="13"/>
      <c r="AH28" s="9"/>
      <c r="AI28" s="13" t="s">
        <v>200</v>
      </c>
      <c r="AJ28" s="14">
        <v>1</v>
      </c>
      <c r="AK28" s="14">
        <v>1</v>
      </c>
      <c r="AL28" s="14">
        <v>1</v>
      </c>
      <c r="AM28" s="14">
        <v>1</v>
      </c>
      <c r="AN28" s="13"/>
      <c r="AO28" s="13"/>
      <c r="AQ28" s="13" t="s">
        <v>200</v>
      </c>
      <c r="AR28" s="14">
        <v>1</v>
      </c>
      <c r="AS28" s="14">
        <v>1</v>
      </c>
      <c r="AT28" s="14">
        <v>1</v>
      </c>
      <c r="AU28" s="14">
        <v>1</v>
      </c>
      <c r="AV28" s="13"/>
      <c r="AW28" s="13"/>
    </row>
    <row r="29" spans="1:49">
      <c r="A29" s="18" t="s">
        <v>201</v>
      </c>
      <c r="B29" s="13" t="s">
        <v>202</v>
      </c>
      <c r="C29" s="14">
        <v>1</v>
      </c>
      <c r="D29" s="14">
        <v>1</v>
      </c>
      <c r="E29" s="14">
        <v>1</v>
      </c>
      <c r="F29" s="14">
        <v>1</v>
      </c>
      <c r="G29" s="14">
        <v>1</v>
      </c>
      <c r="H29" s="13"/>
      <c r="I29" s="13"/>
      <c r="J29" s="9"/>
      <c r="K29" s="13" t="s">
        <v>202</v>
      </c>
      <c r="L29" s="14">
        <v>1</v>
      </c>
      <c r="M29" s="14">
        <v>1</v>
      </c>
      <c r="N29" s="14">
        <v>1</v>
      </c>
      <c r="O29" s="14">
        <v>1</v>
      </c>
      <c r="P29" s="13"/>
      <c r="Q29" s="13"/>
      <c r="R29" s="9"/>
      <c r="S29" s="13" t="s">
        <v>202</v>
      </c>
      <c r="T29" s="14">
        <v>1</v>
      </c>
      <c r="U29" s="14">
        <v>1</v>
      </c>
      <c r="V29" s="14">
        <v>1</v>
      </c>
      <c r="W29" s="14">
        <v>1</v>
      </c>
      <c r="X29" s="13"/>
      <c r="Y29" s="13"/>
      <c r="Z29" s="9"/>
      <c r="AA29" s="13" t="s">
        <v>202</v>
      </c>
      <c r="AB29" s="14">
        <v>1</v>
      </c>
      <c r="AC29" s="14">
        <v>1</v>
      </c>
      <c r="AD29" s="14">
        <v>1</v>
      </c>
      <c r="AE29" s="14">
        <v>1</v>
      </c>
      <c r="AF29" s="13"/>
      <c r="AG29" s="13"/>
      <c r="AH29" s="9"/>
      <c r="AI29" s="13" t="s">
        <v>202</v>
      </c>
      <c r="AJ29" s="14">
        <v>1</v>
      </c>
      <c r="AK29" s="14">
        <v>1</v>
      </c>
      <c r="AL29" s="14">
        <v>1</v>
      </c>
      <c r="AM29" s="14">
        <v>1</v>
      </c>
      <c r="AN29" s="13"/>
      <c r="AO29" s="13"/>
      <c r="AQ29" s="13" t="s">
        <v>202</v>
      </c>
      <c r="AR29" s="14">
        <v>1</v>
      </c>
      <c r="AS29" s="14">
        <v>1</v>
      </c>
      <c r="AT29" s="14">
        <v>1</v>
      </c>
      <c r="AU29" s="14">
        <v>1</v>
      </c>
      <c r="AV29" s="13"/>
      <c r="AW29" s="13"/>
    </row>
    <row r="31" spans="1:49">
      <c r="A31" s="197"/>
      <c r="B31" s="197"/>
      <c r="C31" t="s">
        <v>504</v>
      </c>
    </row>
    <row r="32" spans="1:49">
      <c r="A32" s="197"/>
      <c r="B32" s="197"/>
      <c r="C32" t="s">
        <v>505</v>
      </c>
    </row>
    <row r="33" spans="1:3">
      <c r="C33" t="s">
        <v>506</v>
      </c>
    </row>
    <row r="34" spans="1:3">
      <c r="A34" s="19"/>
      <c r="B34" s="19"/>
      <c r="C34" t="s">
        <v>507</v>
      </c>
    </row>
    <row r="35" spans="1:3">
      <c r="A35" s="19"/>
      <c r="B35" s="19"/>
      <c r="C35" t="s">
        <v>508</v>
      </c>
    </row>
    <row r="36" spans="1:3">
      <c r="A36" s="19"/>
      <c r="B36" s="19"/>
      <c r="C36" t="s">
        <v>509</v>
      </c>
    </row>
    <row r="37" spans="1:3">
      <c r="A37" s="19"/>
      <c r="B37" s="19"/>
      <c r="C37" t="s">
        <v>510</v>
      </c>
    </row>
    <row r="38" spans="1:3">
      <c r="A38" s="19"/>
      <c r="B38" s="19"/>
      <c r="C38" t="s">
        <v>511</v>
      </c>
    </row>
    <row r="39" spans="1:3">
      <c r="A39" s="19"/>
      <c r="B39" s="19"/>
      <c r="C39" t="s">
        <v>512</v>
      </c>
    </row>
    <row r="40" spans="1:3">
      <c r="A40" s="19"/>
      <c r="B40" s="19"/>
      <c r="C40" t="s">
        <v>513</v>
      </c>
    </row>
    <row r="41" spans="1:3">
      <c r="A41" s="19"/>
      <c r="B41" s="19"/>
      <c r="C41" t="s">
        <v>514</v>
      </c>
    </row>
    <row r="42" spans="1:3">
      <c r="A42" s="19"/>
      <c r="B42" s="19"/>
      <c r="C42" t="s">
        <v>515</v>
      </c>
    </row>
    <row r="43" spans="1:3">
      <c r="A43" s="19"/>
      <c r="B43" s="19"/>
    </row>
    <row r="44" spans="1:3">
      <c r="A44" s="19"/>
      <c r="B44" s="19"/>
    </row>
    <row r="45" spans="1:3">
      <c r="A45" s="19"/>
      <c r="B45" s="19"/>
    </row>
    <row r="46" spans="1:3">
      <c r="A46" s="19"/>
      <c r="B46" s="19"/>
    </row>
    <row r="47" spans="1:3">
      <c r="A47" s="19"/>
      <c r="B47" s="19"/>
    </row>
    <row r="48" spans="1:3">
      <c r="A48" s="19"/>
      <c r="B48" s="19"/>
    </row>
  </sheetData>
  <mergeCells count="13">
    <mergeCell ref="AR1:AW1"/>
    <mergeCell ref="C2:I2"/>
    <mergeCell ref="L2:Q2"/>
    <mergeCell ref="T2:Y2"/>
    <mergeCell ref="AB2:AG2"/>
    <mergeCell ref="AJ2:AO2"/>
    <mergeCell ref="AR2:AW2"/>
    <mergeCell ref="AJ1:AO1"/>
    <mergeCell ref="A1:A2"/>
    <mergeCell ref="C1:I1"/>
    <mergeCell ref="L1:Q1"/>
    <mergeCell ref="T1:Y1"/>
    <mergeCell ref="AB1:AG1"/>
  </mergeCells>
  <pageMargins left="0.7" right="0.7" top="0.75" bottom="0.75" header="0.3" footer="0.3"/>
  <pageSetup paperSize="9" orientation="portrait" horizontalDpi="4294967295" verticalDpi="4294967295"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623A9-CDC6-4D76-A874-326619783F54}">
  <dimension ref="A1:G11"/>
  <sheetViews>
    <sheetView showGridLines="0" zoomScale="110" zoomScaleNormal="110" workbookViewId="0">
      <selection activeCell="B5" sqref="B5"/>
    </sheetView>
  </sheetViews>
  <sheetFormatPr defaultColWidth="8.85546875" defaultRowHeight="12.75"/>
  <cols>
    <col min="1" max="1" width="11.7109375" style="165" customWidth="1"/>
    <col min="2" max="2" width="40.85546875" style="165" customWidth="1"/>
    <col min="3" max="3" width="42.28515625" style="165" customWidth="1"/>
    <col min="4" max="4" width="42.5703125" style="165" customWidth="1"/>
    <col min="5" max="5" width="40.85546875" style="165" customWidth="1"/>
    <col min="6" max="6" width="42.28515625" style="165" customWidth="1"/>
    <col min="7" max="7" width="41.5703125" style="165" customWidth="1"/>
    <col min="8" max="16384" width="8.85546875" style="165"/>
  </cols>
  <sheetData>
    <row r="1" spans="1:7" ht="13.5" thickBot="1">
      <c r="A1" s="166"/>
      <c r="B1" s="167" t="s">
        <v>463</v>
      </c>
      <c r="C1" s="168" t="s">
        <v>464</v>
      </c>
      <c r="D1" s="168" t="s">
        <v>465</v>
      </c>
      <c r="E1" s="168" t="s">
        <v>466</v>
      </c>
      <c r="F1" s="168" t="s">
        <v>467</v>
      </c>
      <c r="G1" s="168" t="s">
        <v>468</v>
      </c>
    </row>
    <row r="2" spans="1:7" ht="13.5" thickBot="1">
      <c r="A2" s="157" t="s">
        <v>412</v>
      </c>
      <c r="B2" s="169" t="s">
        <v>461</v>
      </c>
      <c r="C2" s="169" t="s">
        <v>461</v>
      </c>
      <c r="D2" s="169" t="s">
        <v>461</v>
      </c>
      <c r="E2" s="169" t="s">
        <v>461</v>
      </c>
      <c r="F2" s="169" t="s">
        <v>461</v>
      </c>
      <c r="G2" s="169" t="s">
        <v>461</v>
      </c>
    </row>
    <row r="3" spans="1:7" ht="13.5" thickBot="1">
      <c r="A3" s="157" t="s">
        <v>462</v>
      </c>
      <c r="B3" s="164" t="s">
        <v>527</v>
      </c>
      <c r="C3" s="164" t="s">
        <v>477</v>
      </c>
      <c r="D3" s="164" t="s">
        <v>477</v>
      </c>
      <c r="E3" s="164" t="s">
        <v>477</v>
      </c>
      <c r="F3" s="164" t="s">
        <v>477</v>
      </c>
      <c r="G3" s="164" t="s">
        <v>477</v>
      </c>
    </row>
    <row r="4" spans="1:7" ht="61.5" thickBot="1">
      <c r="A4" s="157" t="s">
        <v>473</v>
      </c>
      <c r="B4" s="158" t="s">
        <v>475</v>
      </c>
      <c r="C4" s="158" t="s">
        <v>474</v>
      </c>
      <c r="D4" s="158" t="s">
        <v>474</v>
      </c>
      <c r="E4" s="158" t="s">
        <v>474</v>
      </c>
      <c r="F4" s="158" t="s">
        <v>474</v>
      </c>
      <c r="G4" s="158" t="s">
        <v>474</v>
      </c>
    </row>
    <row r="5" spans="1:7" ht="172.5" customHeight="1" thickBot="1">
      <c r="A5" s="160" t="s">
        <v>469</v>
      </c>
      <c r="B5" s="162" t="s">
        <v>516</v>
      </c>
      <c r="C5" s="170" t="s">
        <v>516</v>
      </c>
      <c r="D5" s="170" t="s">
        <v>516</v>
      </c>
      <c r="E5" s="170" t="s">
        <v>516</v>
      </c>
      <c r="F5" s="170" t="s">
        <v>516</v>
      </c>
      <c r="G5" s="170" t="s">
        <v>516</v>
      </c>
    </row>
    <row r="6" spans="1:7" ht="153.75" thickBot="1">
      <c r="A6" s="157" t="s">
        <v>217</v>
      </c>
      <c r="B6" s="161" t="s">
        <v>526</v>
      </c>
      <c r="C6" s="158" t="s">
        <v>517</v>
      </c>
      <c r="D6" s="158" t="s">
        <v>517</v>
      </c>
      <c r="E6" s="158" t="s">
        <v>517</v>
      </c>
      <c r="F6" s="158" t="s">
        <v>517</v>
      </c>
      <c r="G6" s="158" t="s">
        <v>517</v>
      </c>
    </row>
    <row r="7" spans="1:7" ht="160.5" customHeight="1" thickBot="1">
      <c r="A7" s="160" t="s">
        <v>220</v>
      </c>
      <c r="B7" s="158" t="s">
        <v>528</v>
      </c>
      <c r="C7" s="163" t="s">
        <v>480</v>
      </c>
      <c r="D7" s="163" t="s">
        <v>480</v>
      </c>
      <c r="E7" s="163" t="s">
        <v>480</v>
      </c>
      <c r="F7" s="163" t="s">
        <v>480</v>
      </c>
      <c r="G7" s="163" t="s">
        <v>480</v>
      </c>
    </row>
    <row r="8" spans="1:7" ht="194.25" customHeight="1" thickBot="1">
      <c r="A8" s="160" t="s">
        <v>470</v>
      </c>
      <c r="B8" s="162" t="s">
        <v>478</v>
      </c>
      <c r="C8" s="170" t="s">
        <v>478</v>
      </c>
      <c r="D8" s="170" t="s">
        <v>478</v>
      </c>
      <c r="E8" s="170" t="s">
        <v>478</v>
      </c>
      <c r="F8" s="170" t="s">
        <v>478</v>
      </c>
      <c r="G8" s="170" t="s">
        <v>478</v>
      </c>
    </row>
    <row r="9" spans="1:7" ht="26.25" thickBot="1">
      <c r="A9" s="160" t="s">
        <v>471</v>
      </c>
      <c r="B9" s="159" t="s">
        <v>481</v>
      </c>
      <c r="C9" s="170" t="s">
        <v>479</v>
      </c>
      <c r="D9" s="170" t="s">
        <v>479</v>
      </c>
      <c r="E9" s="170" t="s">
        <v>479</v>
      </c>
      <c r="F9" s="170" t="s">
        <v>479</v>
      </c>
      <c r="G9" s="170" t="s">
        <v>479</v>
      </c>
    </row>
    <row r="10" spans="1:7" ht="199.5" customHeight="1" thickBot="1">
      <c r="A10" s="160" t="s">
        <v>472</v>
      </c>
      <c r="B10" s="161" t="s">
        <v>529</v>
      </c>
      <c r="C10" s="158" t="s">
        <v>531</v>
      </c>
      <c r="D10" s="158" t="s">
        <v>533</v>
      </c>
      <c r="E10" s="158" t="s">
        <v>535</v>
      </c>
      <c r="F10" s="158" t="s">
        <v>536</v>
      </c>
      <c r="G10" s="158" t="s">
        <v>536</v>
      </c>
    </row>
    <row r="11" spans="1:7" ht="130.5" customHeight="1" thickBot="1">
      <c r="A11" s="160" t="s">
        <v>476</v>
      </c>
      <c r="B11" s="171" t="s">
        <v>530</v>
      </c>
      <c r="C11" s="171" t="s">
        <v>532</v>
      </c>
      <c r="D11" s="171" t="s">
        <v>534</v>
      </c>
      <c r="E11" s="171" t="s">
        <v>534</v>
      </c>
      <c r="F11" s="171" t="s">
        <v>534</v>
      </c>
      <c r="G11" s="171" t="s">
        <v>534</v>
      </c>
    </row>
  </sheetData>
  <pageMargins left="0.7" right="0.7" top="0.75" bottom="0.75" header="0.3" footer="0.3"/>
  <pageSetup paperSize="9" orientation="portrait" horizont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627A0-73A2-4374-B9D9-868874AE7270}">
  <dimension ref="B2:AG53"/>
  <sheetViews>
    <sheetView showGridLines="0" zoomScale="90" zoomScaleNormal="90" workbookViewId="0">
      <selection activeCell="R14" sqref="R14"/>
    </sheetView>
  </sheetViews>
  <sheetFormatPr defaultRowHeight="15"/>
  <cols>
    <col min="1" max="1" width="3.42578125" customWidth="1"/>
    <col min="4" max="4" width="28.140625" customWidth="1"/>
    <col min="5" max="5" width="28.42578125" bestFit="1" customWidth="1"/>
    <col min="6" max="6" width="10.42578125" customWidth="1"/>
    <col min="7" max="7" width="11.42578125" customWidth="1"/>
    <col min="8" max="8" width="10.28515625" customWidth="1"/>
    <col min="9" max="9" width="10" customWidth="1"/>
    <col min="10" max="10" width="10" bestFit="1" customWidth="1"/>
    <col min="12" max="12" width="10.42578125" customWidth="1"/>
    <col min="14" max="14" width="10.5703125" customWidth="1"/>
    <col min="15" max="17" width="10.42578125" customWidth="1"/>
    <col min="18" max="18" width="9.7109375" customWidth="1"/>
    <col min="20" max="20" width="10.42578125" customWidth="1"/>
    <col min="22" max="22" width="5.140625" customWidth="1"/>
    <col min="23" max="23" width="15.85546875" bestFit="1" customWidth="1"/>
  </cols>
  <sheetData>
    <row r="2" spans="2:33">
      <c r="B2" s="109" t="s">
        <v>407</v>
      </c>
      <c r="C2" s="173" t="s">
        <v>408</v>
      </c>
      <c r="D2" s="109"/>
    </row>
    <row r="3" spans="2:33">
      <c r="B3" s="109"/>
      <c r="C3" s="173" t="s">
        <v>409</v>
      </c>
      <c r="D3" s="109"/>
    </row>
    <row r="5" spans="2:33" s="120" customFormat="1" ht="30" customHeight="1">
      <c r="B5" s="219" t="s">
        <v>221</v>
      </c>
      <c r="C5" s="219"/>
      <c r="D5" s="219"/>
      <c r="E5" s="219"/>
      <c r="F5" s="219"/>
      <c r="G5" s="219"/>
      <c r="H5" s="219"/>
      <c r="I5" s="219"/>
      <c r="J5" s="219"/>
      <c r="K5" s="219"/>
      <c r="L5" s="219"/>
      <c r="M5" s="219"/>
      <c r="N5" s="219"/>
      <c r="O5" s="219"/>
      <c r="P5" s="219"/>
      <c r="Q5" s="219"/>
      <c r="R5" s="219"/>
      <c r="S5" s="219"/>
      <c r="T5" s="219"/>
      <c r="U5" s="219"/>
      <c r="V5" s="140"/>
      <c r="W5" s="140"/>
      <c r="X5" s="140"/>
      <c r="Y5" s="140"/>
      <c r="Z5" s="140"/>
      <c r="AA5" s="140"/>
      <c r="AB5" s="140"/>
      <c r="AC5" s="140"/>
      <c r="AD5" s="140"/>
      <c r="AE5" s="172"/>
      <c r="AF5" s="172"/>
      <c r="AG5" s="172"/>
    </row>
    <row r="6" spans="2:33">
      <c r="B6" s="51"/>
      <c r="C6" s="51"/>
      <c r="D6" s="51"/>
      <c r="E6" s="51"/>
      <c r="F6" s="51"/>
      <c r="G6" s="51"/>
      <c r="H6" s="51"/>
      <c r="I6" s="58"/>
      <c r="J6" s="51"/>
      <c r="K6" s="51"/>
      <c r="L6" s="51"/>
      <c r="M6" s="51"/>
      <c r="N6" s="51"/>
      <c r="O6" s="51"/>
      <c r="P6" s="51"/>
      <c r="Q6" s="51"/>
      <c r="R6" s="58"/>
      <c r="S6" s="51"/>
      <c r="T6" s="51"/>
      <c r="U6" s="51"/>
      <c r="V6" s="51"/>
      <c r="W6" s="51"/>
      <c r="X6" s="51"/>
      <c r="Y6" s="51"/>
      <c r="Z6" s="51"/>
      <c r="AA6" s="51"/>
      <c r="AB6" s="51"/>
      <c r="AC6" s="51"/>
      <c r="AD6" s="51"/>
      <c r="AE6" s="51"/>
      <c r="AF6" s="51"/>
      <c r="AG6" s="51"/>
    </row>
    <row r="7" spans="2:33" ht="15.75">
      <c r="B7" s="51"/>
      <c r="C7" s="179" t="s">
        <v>487</v>
      </c>
      <c r="D7" s="143"/>
      <c r="E7" s="51"/>
      <c r="F7" s="216" t="s">
        <v>219</v>
      </c>
      <c r="G7" s="216"/>
      <c r="H7" s="56"/>
      <c r="I7" s="58"/>
      <c r="J7" s="51"/>
      <c r="K7" s="51"/>
      <c r="L7" s="51"/>
      <c r="M7" s="51"/>
      <c r="N7" s="51"/>
      <c r="O7" s="216" t="s">
        <v>291</v>
      </c>
      <c r="P7" s="216"/>
      <c r="Q7" s="216"/>
      <c r="R7" s="56"/>
      <c r="S7" s="58"/>
      <c r="T7" s="51"/>
      <c r="U7" s="51"/>
      <c r="V7" s="51"/>
      <c r="W7" s="51"/>
      <c r="X7" s="51"/>
      <c r="Y7" s="63"/>
      <c r="Z7" s="216" t="s">
        <v>219</v>
      </c>
      <c r="AA7" s="216"/>
      <c r="AB7" s="216"/>
      <c r="AC7" s="216"/>
      <c r="AD7" s="216"/>
      <c r="AE7" s="216"/>
      <c r="AF7" s="216"/>
      <c r="AG7" s="51"/>
    </row>
    <row r="8" spans="2:33" ht="16.5" thickBot="1">
      <c r="B8" s="51"/>
      <c r="C8" s="142" t="s">
        <v>294</v>
      </c>
      <c r="D8" s="142" t="s">
        <v>412</v>
      </c>
      <c r="E8" s="51"/>
      <c r="F8" s="177" t="s">
        <v>118</v>
      </c>
      <c r="G8" s="177" t="s">
        <v>117</v>
      </c>
      <c r="H8" s="62" t="s">
        <v>223</v>
      </c>
      <c r="I8" s="62"/>
      <c r="J8" s="51"/>
      <c r="K8" s="51"/>
      <c r="L8" s="51"/>
      <c r="M8" s="51"/>
      <c r="N8" s="51"/>
      <c r="O8" s="177" t="s">
        <v>128</v>
      </c>
      <c r="P8" s="177" t="s">
        <v>129</v>
      </c>
      <c r="Q8" s="177" t="s">
        <v>130</v>
      </c>
      <c r="R8" s="62" t="s">
        <v>223</v>
      </c>
      <c r="S8" s="62"/>
      <c r="T8" s="51"/>
      <c r="U8" s="51"/>
      <c r="V8" s="51"/>
      <c r="W8" s="52"/>
      <c r="X8" s="51"/>
      <c r="Y8" s="63"/>
      <c r="Z8" s="215" t="s">
        <v>118</v>
      </c>
      <c r="AA8" s="215"/>
      <c r="AB8" s="215"/>
      <c r="AC8" s="141"/>
      <c r="AD8" s="215" t="s">
        <v>117</v>
      </c>
      <c r="AE8" s="215"/>
      <c r="AF8" s="215"/>
      <c r="AG8" s="51"/>
    </row>
    <row r="9" spans="2:33" ht="16.5" thickTop="1">
      <c r="B9" s="51"/>
      <c r="C9" s="57">
        <v>1</v>
      </c>
      <c r="D9" s="51" t="s">
        <v>244</v>
      </c>
      <c r="E9" s="51"/>
      <c r="F9" s="53"/>
      <c r="G9" s="53"/>
      <c r="H9" s="58"/>
      <c r="I9" s="58"/>
      <c r="J9" s="51"/>
      <c r="K9" s="51"/>
      <c r="L9" s="51"/>
      <c r="M9" s="51"/>
      <c r="N9" s="51"/>
      <c r="O9" s="53"/>
      <c r="P9" s="53"/>
      <c r="Q9" s="53"/>
      <c r="R9" s="58"/>
      <c r="S9" s="58"/>
      <c r="T9" s="51"/>
      <c r="U9" s="51"/>
      <c r="V9" s="51"/>
      <c r="W9" s="51"/>
      <c r="X9" s="51"/>
      <c r="Y9" s="130"/>
      <c r="Z9" s="144" t="s">
        <v>414</v>
      </c>
      <c r="AA9" s="144" t="s">
        <v>420</v>
      </c>
      <c r="AB9" s="111" t="s">
        <v>486</v>
      </c>
      <c r="AC9" s="111"/>
      <c r="AD9" s="144" t="s">
        <v>414</v>
      </c>
      <c r="AE9" s="144" t="s">
        <v>420</v>
      </c>
      <c r="AF9" s="111" t="s">
        <v>486</v>
      </c>
      <c r="AG9" s="51"/>
    </row>
    <row r="10" spans="2:33" ht="15.75">
      <c r="B10" s="51"/>
      <c r="C10" s="57">
        <v>2</v>
      </c>
      <c r="D10" s="51" t="s">
        <v>244</v>
      </c>
      <c r="E10" s="178" t="s">
        <v>216</v>
      </c>
      <c r="F10" s="53"/>
      <c r="G10" s="53"/>
      <c r="H10" s="58"/>
      <c r="I10" s="58"/>
      <c r="J10" s="51"/>
      <c r="K10" s="51"/>
      <c r="L10" s="51"/>
      <c r="M10" s="51"/>
      <c r="N10" s="178" t="s">
        <v>226</v>
      </c>
      <c r="O10" s="53"/>
      <c r="P10" s="53"/>
      <c r="Q10" s="51"/>
      <c r="R10" s="58"/>
      <c r="S10" s="58"/>
      <c r="T10" s="51"/>
      <c r="U10" s="51"/>
      <c r="V10" s="51"/>
      <c r="W10" s="51"/>
      <c r="X10" s="54"/>
      <c r="Y10" s="178" t="s">
        <v>482</v>
      </c>
      <c r="Z10" s="51"/>
      <c r="AA10" s="51"/>
      <c r="AB10" s="51"/>
      <c r="AC10" s="51"/>
      <c r="AD10" s="51"/>
      <c r="AE10" s="58"/>
      <c r="AF10" s="51"/>
      <c r="AG10" s="51"/>
    </row>
    <row r="11" spans="2:33">
      <c r="B11" s="51"/>
      <c r="C11" s="57">
        <v>3</v>
      </c>
      <c r="D11" s="51" t="s">
        <v>244</v>
      </c>
      <c r="E11" s="131" t="s">
        <v>215</v>
      </c>
      <c r="F11" s="53">
        <v>200</v>
      </c>
      <c r="G11" s="53">
        <v>200</v>
      </c>
      <c r="H11" s="221" t="s">
        <v>228</v>
      </c>
      <c r="I11" s="221"/>
      <c r="J11" s="221"/>
      <c r="K11" s="51"/>
      <c r="L11" s="51"/>
      <c r="M11" s="51"/>
      <c r="N11" s="131" t="s">
        <v>215</v>
      </c>
      <c r="O11" s="53">
        <v>220</v>
      </c>
      <c r="P11" s="53">
        <v>220</v>
      </c>
      <c r="Q11" s="53">
        <v>150</v>
      </c>
      <c r="R11" s="59" t="s">
        <v>233</v>
      </c>
      <c r="S11" s="59"/>
      <c r="T11" s="61"/>
      <c r="U11" s="51"/>
      <c r="V11" s="51"/>
      <c r="W11" s="51"/>
      <c r="X11" s="51"/>
      <c r="Y11" s="131" t="s">
        <v>413</v>
      </c>
      <c r="Z11" s="51">
        <v>2</v>
      </c>
      <c r="AA11" s="51">
        <v>360</v>
      </c>
      <c r="AB11" s="51">
        <f>Z11*AA11</f>
        <v>720</v>
      </c>
      <c r="AC11" s="51"/>
      <c r="AD11" s="51">
        <v>3</v>
      </c>
      <c r="AE11" s="51">
        <v>360</v>
      </c>
      <c r="AF11" s="51">
        <f>AD11*AE11</f>
        <v>1080</v>
      </c>
      <c r="AG11" s="51"/>
    </row>
    <row r="12" spans="2:33">
      <c r="B12" s="51"/>
      <c r="C12" s="57">
        <v>4</v>
      </c>
      <c r="D12" s="51" t="s">
        <v>244</v>
      </c>
      <c r="E12" s="131"/>
      <c r="F12" s="53"/>
      <c r="G12" s="53"/>
      <c r="H12" s="221"/>
      <c r="I12" s="221"/>
      <c r="J12" s="221"/>
      <c r="K12" s="51"/>
      <c r="L12" s="51"/>
      <c r="M12" s="51"/>
      <c r="N12" s="131"/>
      <c r="O12" s="53"/>
      <c r="P12" s="53"/>
      <c r="Q12" s="53"/>
      <c r="R12" s="58" t="s">
        <v>224</v>
      </c>
      <c r="S12" s="58"/>
      <c r="T12" s="51"/>
      <c r="U12" s="51"/>
      <c r="V12" s="51"/>
      <c r="W12" s="51"/>
      <c r="X12" s="51"/>
      <c r="Y12" s="131" t="s">
        <v>415</v>
      </c>
      <c r="Z12" s="51">
        <v>2</v>
      </c>
      <c r="AA12" s="51">
        <v>360</v>
      </c>
      <c r="AB12" s="51">
        <f t="shared" ref="AB12:AB19" si="0">Z12*AA12</f>
        <v>720</v>
      </c>
      <c r="AC12" s="51"/>
      <c r="AD12" s="51">
        <v>3</v>
      </c>
      <c r="AE12" s="51">
        <v>360</v>
      </c>
      <c r="AF12" s="51">
        <f t="shared" ref="AF12:AF13" si="1">AD12*AE12</f>
        <v>1080</v>
      </c>
      <c r="AG12" s="51"/>
    </row>
    <row r="13" spans="2:33">
      <c r="B13" s="51"/>
      <c r="C13" s="57">
        <v>5</v>
      </c>
      <c r="D13" s="51" t="s">
        <v>244</v>
      </c>
      <c r="E13" s="132"/>
      <c r="F13" s="53"/>
      <c r="G13" s="53"/>
      <c r="H13" s="58"/>
      <c r="I13" s="58"/>
      <c r="J13" s="51"/>
      <c r="K13" s="51"/>
      <c r="L13" s="51"/>
      <c r="M13" s="51"/>
      <c r="N13" s="132"/>
      <c r="O13" s="53"/>
      <c r="P13" s="53"/>
      <c r="Q13" s="53"/>
      <c r="R13" s="58"/>
      <c r="S13" s="58"/>
      <c r="T13" s="51"/>
      <c r="U13" s="51"/>
      <c r="V13" s="51"/>
      <c r="W13" s="51"/>
      <c r="X13" s="51"/>
      <c r="Y13" s="131" t="s">
        <v>521</v>
      </c>
      <c r="Z13" s="51">
        <v>15</v>
      </c>
      <c r="AA13" s="51">
        <v>15</v>
      </c>
      <c r="AB13" s="51">
        <f t="shared" si="0"/>
        <v>225</v>
      </c>
      <c r="AC13" s="51"/>
      <c r="AD13" s="51">
        <v>15</v>
      </c>
      <c r="AE13" s="51">
        <v>15</v>
      </c>
      <c r="AF13" s="51">
        <f t="shared" si="1"/>
        <v>225</v>
      </c>
      <c r="AG13" s="51"/>
    </row>
    <row r="14" spans="2:33" ht="15.75">
      <c r="B14" s="51"/>
      <c r="C14" s="57">
        <v>6</v>
      </c>
      <c r="D14" s="51" t="s">
        <v>244</v>
      </c>
      <c r="E14" s="178" t="s">
        <v>217</v>
      </c>
      <c r="F14" s="53"/>
      <c r="G14" s="53"/>
      <c r="H14" s="58"/>
      <c r="I14" s="58"/>
      <c r="J14" s="51"/>
      <c r="K14" s="51"/>
      <c r="L14" s="51"/>
      <c r="M14" s="51"/>
      <c r="N14" s="178" t="s">
        <v>227</v>
      </c>
      <c r="O14" s="53"/>
      <c r="P14" s="53"/>
      <c r="Q14" s="53"/>
      <c r="R14" s="58"/>
      <c r="S14" s="58"/>
      <c r="T14" s="51"/>
      <c r="U14" s="51"/>
      <c r="V14" s="51"/>
      <c r="W14" s="51"/>
      <c r="X14" s="51"/>
      <c r="Y14" s="131" t="s">
        <v>522</v>
      </c>
      <c r="Z14" s="51"/>
      <c r="AA14" s="51"/>
      <c r="AB14" s="51"/>
      <c r="AC14" s="51"/>
      <c r="AD14" s="51"/>
      <c r="AE14" s="51"/>
      <c r="AF14" s="51"/>
      <c r="AG14" s="51"/>
    </row>
    <row r="15" spans="2:33" ht="14.45" customHeight="1">
      <c r="B15" s="51"/>
      <c r="C15" s="51"/>
      <c r="D15" s="51"/>
      <c r="E15" s="131" t="s">
        <v>215</v>
      </c>
      <c r="F15" s="53" t="s">
        <v>218</v>
      </c>
      <c r="G15" s="53" t="s">
        <v>218</v>
      </c>
      <c r="H15" s="220" t="s">
        <v>518</v>
      </c>
      <c r="I15" s="220"/>
      <c r="J15" s="220"/>
      <c r="K15" s="220"/>
      <c r="L15" s="51"/>
      <c r="M15" s="51"/>
      <c r="N15" s="131" t="s">
        <v>215</v>
      </c>
      <c r="O15" s="53">
        <v>70</v>
      </c>
      <c r="P15" s="53">
        <v>70</v>
      </c>
      <c r="Q15" s="53">
        <v>70</v>
      </c>
      <c r="R15" s="58" t="s">
        <v>224</v>
      </c>
      <c r="S15" s="58"/>
      <c r="T15" s="51"/>
      <c r="U15" s="51"/>
      <c r="V15" s="51"/>
      <c r="W15" s="51"/>
      <c r="X15" s="51"/>
      <c r="Y15" s="131" t="s">
        <v>416</v>
      </c>
      <c r="Z15" s="51">
        <v>4</v>
      </c>
      <c r="AA15" s="51">
        <v>360</v>
      </c>
      <c r="AB15" s="51">
        <f t="shared" si="0"/>
        <v>1440</v>
      </c>
      <c r="AC15" s="51"/>
      <c r="AD15" s="51">
        <v>4</v>
      </c>
      <c r="AE15" s="51">
        <v>360</v>
      </c>
      <c r="AF15" s="51">
        <f t="shared" ref="AF15" si="2">AD15*AE15</f>
        <v>1440</v>
      </c>
      <c r="AG15" s="51"/>
    </row>
    <row r="16" spans="2:33">
      <c r="B16" s="51"/>
      <c r="C16" s="51"/>
      <c r="D16" s="51"/>
      <c r="E16" s="131"/>
      <c r="F16" s="53"/>
      <c r="G16" s="53"/>
      <c r="H16" s="220"/>
      <c r="I16" s="220"/>
      <c r="J16" s="220"/>
      <c r="K16" s="220"/>
      <c r="L16" s="51"/>
      <c r="M16" s="51"/>
      <c r="N16" s="131"/>
      <c r="O16" s="53"/>
      <c r="P16" s="53"/>
      <c r="Q16" s="53"/>
      <c r="R16" s="58" t="s">
        <v>225</v>
      </c>
      <c r="S16" s="58"/>
      <c r="T16" s="51"/>
      <c r="U16" s="51"/>
      <c r="V16" s="51"/>
      <c r="W16" s="51"/>
      <c r="X16" s="51"/>
      <c r="Y16" s="131" t="s">
        <v>417</v>
      </c>
      <c r="Z16" s="51">
        <v>0.6</v>
      </c>
      <c r="AA16" s="51">
        <v>500</v>
      </c>
      <c r="AB16" s="51">
        <f>Z16*AA16</f>
        <v>300</v>
      </c>
      <c r="AC16" s="51"/>
      <c r="AD16" s="51">
        <v>0.6</v>
      </c>
      <c r="AE16" s="51">
        <v>500</v>
      </c>
      <c r="AF16" s="51">
        <f>AD16*AE16</f>
        <v>300</v>
      </c>
      <c r="AG16" s="51"/>
    </row>
    <row r="17" spans="2:33">
      <c r="B17" s="51"/>
      <c r="C17" s="51"/>
      <c r="D17" s="51"/>
      <c r="E17" s="132"/>
      <c r="F17" s="53"/>
      <c r="G17" s="53"/>
      <c r="H17" s="220"/>
      <c r="I17" s="220"/>
      <c r="J17" s="220"/>
      <c r="K17" s="220"/>
      <c r="L17" s="51"/>
      <c r="M17" s="51"/>
      <c r="N17" s="132"/>
      <c r="O17" s="53"/>
      <c r="P17" s="53"/>
      <c r="Q17" s="53"/>
      <c r="R17" s="58"/>
      <c r="S17" s="58"/>
      <c r="T17" s="51"/>
      <c r="U17" s="51"/>
      <c r="V17" s="51"/>
      <c r="W17" s="51"/>
      <c r="X17" s="51"/>
      <c r="Y17" s="131" t="s">
        <v>421</v>
      </c>
      <c r="Z17" s="51"/>
      <c r="AA17" s="51"/>
      <c r="AB17" s="51"/>
      <c r="AC17" s="51"/>
      <c r="AD17" s="51"/>
      <c r="AE17" s="51"/>
      <c r="AF17" s="51"/>
      <c r="AG17" s="51"/>
    </row>
    <row r="18" spans="2:33" ht="15.75">
      <c r="B18" s="51"/>
      <c r="C18" s="51"/>
      <c r="D18" s="51"/>
      <c r="E18" s="178" t="s">
        <v>220</v>
      </c>
      <c r="F18" s="53"/>
      <c r="G18" s="53"/>
      <c r="H18" s="58"/>
      <c r="I18" s="58"/>
      <c r="J18" s="51"/>
      <c r="K18" s="51"/>
      <c r="L18" s="51"/>
      <c r="M18" s="51"/>
      <c r="N18" s="178" t="s">
        <v>232</v>
      </c>
      <c r="O18" s="53"/>
      <c r="P18" s="53"/>
      <c r="Q18" s="53"/>
      <c r="R18" s="58"/>
      <c r="S18" s="58"/>
      <c r="T18" s="51"/>
      <c r="U18" s="51"/>
      <c r="V18" s="51"/>
      <c r="W18" s="51"/>
      <c r="X18" s="51"/>
      <c r="Y18" s="131" t="s">
        <v>418</v>
      </c>
      <c r="Z18" s="51">
        <v>0.4</v>
      </c>
      <c r="AA18" s="51">
        <v>36</v>
      </c>
      <c r="AB18" s="51">
        <f>Z18*AA18</f>
        <v>14.4</v>
      </c>
      <c r="AC18" s="51"/>
      <c r="AD18" s="51">
        <v>0.4</v>
      </c>
      <c r="AE18" s="51">
        <v>36</v>
      </c>
      <c r="AF18" s="51">
        <f>AD18*AE18</f>
        <v>14.4</v>
      </c>
      <c r="AG18" s="51"/>
    </row>
    <row r="19" spans="2:33">
      <c r="B19" s="51"/>
      <c r="C19" s="51"/>
      <c r="D19" s="51"/>
      <c r="E19" s="131" t="s">
        <v>215</v>
      </c>
      <c r="F19" s="217" t="s">
        <v>519</v>
      </c>
      <c r="G19" s="218"/>
      <c r="H19" s="58" t="s">
        <v>229</v>
      </c>
      <c r="I19" s="58"/>
      <c r="J19" s="51"/>
      <c r="K19" s="51"/>
      <c r="L19" s="51"/>
      <c r="M19" s="51"/>
      <c r="N19" s="131" t="s">
        <v>215</v>
      </c>
      <c r="O19" s="53">
        <v>50</v>
      </c>
      <c r="P19" s="53">
        <v>50</v>
      </c>
      <c r="Q19" s="53">
        <v>50</v>
      </c>
      <c r="R19" s="58" t="s">
        <v>224</v>
      </c>
      <c r="S19" s="58"/>
      <c r="T19" s="51"/>
      <c r="U19" s="51"/>
      <c r="V19" s="51"/>
      <c r="W19" s="51"/>
      <c r="X19" s="51"/>
      <c r="Y19" s="131" t="s">
        <v>419</v>
      </c>
      <c r="Z19" s="51">
        <v>3</v>
      </c>
      <c r="AA19" s="51">
        <v>400</v>
      </c>
      <c r="AB19" s="51">
        <f t="shared" si="0"/>
        <v>1200</v>
      </c>
      <c r="AC19" s="51"/>
      <c r="AD19" s="51">
        <v>3</v>
      </c>
      <c r="AE19" s="51">
        <v>400</v>
      </c>
      <c r="AF19" s="51">
        <f t="shared" ref="AF19" si="3">AD19*AE19</f>
        <v>1200</v>
      </c>
      <c r="AG19" s="51"/>
    </row>
    <row r="20" spans="2:33">
      <c r="B20" s="51"/>
      <c r="C20" s="51"/>
      <c r="D20" s="51"/>
      <c r="E20" s="131"/>
      <c r="F20" s="217"/>
      <c r="G20" s="218"/>
      <c r="H20" s="58" t="s">
        <v>230</v>
      </c>
      <c r="I20" s="58"/>
      <c r="J20" s="51"/>
      <c r="K20" s="51"/>
      <c r="L20" s="51"/>
      <c r="M20" s="51"/>
      <c r="N20" s="131"/>
      <c r="O20" s="53"/>
      <c r="P20" s="53"/>
      <c r="Q20" s="53"/>
      <c r="R20" s="58" t="s">
        <v>225</v>
      </c>
      <c r="S20" s="58"/>
      <c r="T20" s="51"/>
      <c r="U20" s="51"/>
      <c r="V20" s="51"/>
      <c r="W20" s="51"/>
      <c r="X20" s="51"/>
      <c r="Y20" s="132"/>
      <c r="Z20" s="51"/>
      <c r="AA20" s="51"/>
      <c r="AB20" s="51"/>
      <c r="AC20" s="51"/>
      <c r="AD20" s="51"/>
      <c r="AE20" s="58"/>
      <c r="AF20" s="51"/>
      <c r="AG20" s="51"/>
    </row>
    <row r="21" spans="2:33">
      <c r="B21" s="51"/>
      <c r="C21" s="51"/>
      <c r="D21" s="51"/>
      <c r="E21" s="131"/>
      <c r="F21" s="57"/>
      <c r="G21" s="53"/>
      <c r="H21" s="58"/>
      <c r="I21" s="58"/>
      <c r="J21" s="51"/>
      <c r="K21" s="51"/>
      <c r="L21" s="51"/>
      <c r="M21" s="51"/>
      <c r="N21" s="63"/>
      <c r="O21" s="51"/>
      <c r="P21" s="51"/>
      <c r="Q21" s="51"/>
      <c r="R21" s="51"/>
      <c r="S21" s="58"/>
      <c r="T21" s="51"/>
      <c r="U21" s="51"/>
      <c r="V21" s="51"/>
      <c r="W21" s="51"/>
      <c r="X21" s="51"/>
      <c r="Y21" s="131" t="s">
        <v>422</v>
      </c>
      <c r="Z21" s="51"/>
      <c r="AA21" s="51"/>
      <c r="AB21" s="145">
        <f>SUM(AB11:AB19)</f>
        <v>4619.3999999999996</v>
      </c>
      <c r="AC21" s="51"/>
      <c r="AD21" s="51"/>
      <c r="AE21" s="58"/>
      <c r="AF21" s="145">
        <f>SUM(AF11:AF19)</f>
        <v>5339.4</v>
      </c>
      <c r="AG21" s="51"/>
    </row>
    <row r="22" spans="2:33">
      <c r="B22" s="51"/>
      <c r="C22" s="51"/>
      <c r="D22" s="51"/>
      <c r="E22" s="132"/>
      <c r="F22" s="57"/>
      <c r="G22" s="53"/>
      <c r="H22" s="58"/>
      <c r="I22" s="58"/>
      <c r="J22" s="51"/>
      <c r="K22" s="51"/>
      <c r="L22" s="51"/>
      <c r="M22" s="51"/>
      <c r="N22" s="63"/>
      <c r="O22" s="51"/>
      <c r="P22" s="51"/>
      <c r="Q22" s="51"/>
      <c r="R22" s="51"/>
      <c r="S22" s="58"/>
      <c r="T22" s="51"/>
      <c r="U22" s="51"/>
      <c r="V22" s="51"/>
      <c r="W22" s="51"/>
      <c r="X22" s="51"/>
      <c r="Y22" s="196" t="s">
        <v>485</v>
      </c>
      <c r="Z22" s="51"/>
      <c r="AA22" s="51"/>
      <c r="AB22" s="146">
        <f>AB21/500</f>
        <v>9.2387999999999995</v>
      </c>
      <c r="AC22" s="146"/>
      <c r="AD22" s="51"/>
      <c r="AE22" s="58"/>
      <c r="AF22" s="146">
        <f>AF21/500</f>
        <v>10.678799999999999</v>
      </c>
      <c r="AG22" s="51"/>
    </row>
    <row r="23" spans="2:33" ht="15.75">
      <c r="B23" s="51"/>
      <c r="C23" s="51"/>
      <c r="D23" s="51"/>
      <c r="E23" s="178" t="s">
        <v>351</v>
      </c>
      <c r="F23" s="57"/>
      <c r="G23" s="53"/>
      <c r="H23" s="58"/>
      <c r="I23" s="58"/>
      <c r="J23" s="51"/>
      <c r="K23" s="51"/>
      <c r="L23" s="51"/>
      <c r="M23" s="51"/>
      <c r="N23" s="51"/>
      <c r="O23" s="51"/>
      <c r="P23" s="51"/>
      <c r="Q23" s="51"/>
      <c r="R23" s="51"/>
      <c r="S23" s="51"/>
      <c r="T23" s="51"/>
      <c r="U23" s="51"/>
      <c r="V23" s="51"/>
      <c r="W23" s="51"/>
      <c r="X23" s="51"/>
      <c r="Y23" s="51"/>
      <c r="Z23" s="51"/>
      <c r="AA23" s="51"/>
      <c r="AB23" s="51"/>
      <c r="AC23" s="51"/>
      <c r="AD23" s="51"/>
      <c r="AE23" s="51"/>
      <c r="AF23" s="51"/>
      <c r="AG23" s="51"/>
    </row>
    <row r="24" spans="2:33">
      <c r="B24" s="51"/>
      <c r="C24" s="51"/>
      <c r="D24" s="51"/>
      <c r="E24" s="131" t="s">
        <v>215</v>
      </c>
      <c r="F24" s="87">
        <v>23</v>
      </c>
      <c r="G24" s="87">
        <v>23</v>
      </c>
      <c r="H24" s="58" t="s">
        <v>484</v>
      </c>
      <c r="I24" s="58"/>
      <c r="J24" s="51"/>
      <c r="K24" s="51"/>
      <c r="L24" s="51"/>
      <c r="M24" s="51"/>
      <c r="N24" s="51"/>
      <c r="O24" s="51"/>
      <c r="P24" s="51"/>
      <c r="Q24" s="51"/>
      <c r="R24" s="51"/>
      <c r="S24" s="51"/>
      <c r="T24" s="51"/>
      <c r="U24" s="51"/>
      <c r="V24" s="51"/>
      <c r="W24" s="51"/>
      <c r="X24" s="51"/>
      <c r="Y24" s="51"/>
      <c r="Z24" s="51"/>
      <c r="AA24" s="51"/>
      <c r="AB24" s="51"/>
      <c r="AC24" s="51"/>
      <c r="AD24" s="51"/>
      <c r="AE24" s="51"/>
      <c r="AF24" s="51"/>
      <c r="AG24" s="51"/>
    </row>
    <row r="25" spans="2:33" ht="15.75">
      <c r="B25" s="51"/>
      <c r="C25" s="51"/>
      <c r="D25" s="51"/>
      <c r="E25" s="131"/>
      <c r="F25" s="87"/>
      <c r="G25" s="87"/>
      <c r="H25" s="58" t="s">
        <v>483</v>
      </c>
      <c r="I25" s="58"/>
      <c r="J25" s="51"/>
      <c r="K25" s="51"/>
      <c r="L25" s="51"/>
      <c r="M25" s="51"/>
      <c r="N25" s="51"/>
      <c r="O25" s="51"/>
      <c r="P25" s="51"/>
      <c r="Q25" s="51"/>
      <c r="R25" s="51"/>
      <c r="S25" s="51"/>
      <c r="T25" s="51"/>
      <c r="U25" s="51"/>
      <c r="V25" s="51"/>
      <c r="W25" s="51"/>
      <c r="X25" s="51"/>
      <c r="Y25" s="178"/>
      <c r="Z25" s="51"/>
      <c r="AA25" s="51"/>
      <c r="AB25" s="51"/>
      <c r="AC25" s="51"/>
      <c r="AD25" s="51"/>
      <c r="AE25" s="51"/>
      <c r="AF25" s="51"/>
      <c r="AG25" s="51"/>
    </row>
    <row r="26" spans="2:33">
      <c r="B26" s="51"/>
      <c r="C26" s="51"/>
      <c r="D26" s="51"/>
      <c r="E26" s="132"/>
      <c r="F26" s="87"/>
      <c r="G26" s="87"/>
      <c r="H26" s="58"/>
      <c r="I26" s="58"/>
      <c r="J26" s="51"/>
      <c r="K26" s="51"/>
      <c r="L26" s="51"/>
      <c r="M26" s="51"/>
      <c r="N26" s="51"/>
      <c r="O26" s="51"/>
      <c r="P26" s="51"/>
      <c r="Q26" s="51"/>
      <c r="R26" s="51"/>
      <c r="S26" s="51"/>
      <c r="T26" s="51"/>
      <c r="U26" s="51"/>
      <c r="V26" s="51"/>
      <c r="W26" s="51"/>
      <c r="X26" s="51"/>
      <c r="Y26" s="51"/>
      <c r="Z26" s="51"/>
      <c r="AA26" s="51"/>
      <c r="AB26" s="51"/>
      <c r="AC26" s="51"/>
      <c r="AD26" s="51"/>
      <c r="AE26" s="51"/>
      <c r="AF26" s="51"/>
      <c r="AG26" s="51"/>
    </row>
    <row r="27" spans="2:33" ht="15.75">
      <c r="B27" s="51"/>
      <c r="C27" s="51"/>
      <c r="D27" s="51"/>
      <c r="E27" s="178" t="s">
        <v>350</v>
      </c>
      <c r="F27" s="57"/>
      <c r="G27" s="53"/>
      <c r="H27" s="58"/>
      <c r="I27" s="58"/>
      <c r="J27" s="51"/>
      <c r="K27" s="51"/>
      <c r="L27" s="51"/>
      <c r="M27" s="51"/>
      <c r="N27" s="51"/>
      <c r="O27" s="51"/>
      <c r="P27" s="51"/>
      <c r="Q27" s="51"/>
      <c r="R27" s="51"/>
      <c r="S27" s="51"/>
      <c r="T27" s="51"/>
      <c r="U27" s="51"/>
      <c r="V27" s="51"/>
      <c r="W27" s="51"/>
      <c r="X27" s="51"/>
      <c r="Y27" s="51"/>
      <c r="Z27" s="51"/>
      <c r="AA27" s="51"/>
      <c r="AB27" s="51"/>
      <c r="AC27" s="51"/>
      <c r="AD27" s="51"/>
      <c r="AE27" s="51"/>
      <c r="AF27" s="51"/>
      <c r="AG27" s="51"/>
    </row>
    <row r="28" spans="2:33">
      <c r="B28" s="51"/>
      <c r="C28" s="51"/>
      <c r="D28" s="51"/>
      <c r="E28" s="131" t="s">
        <v>215</v>
      </c>
      <c r="F28" s="88">
        <v>4</v>
      </c>
      <c r="G28" s="88">
        <v>6</v>
      </c>
      <c r="H28" s="220" t="s">
        <v>520</v>
      </c>
      <c r="I28" s="220"/>
      <c r="J28" s="220"/>
      <c r="K28" s="51"/>
      <c r="L28" s="51"/>
      <c r="M28" s="51"/>
      <c r="N28" s="51"/>
      <c r="O28" s="51"/>
      <c r="P28" s="51"/>
      <c r="Q28" s="51"/>
      <c r="R28" s="51"/>
      <c r="S28" s="51"/>
      <c r="T28" s="51"/>
      <c r="U28" s="51"/>
      <c r="V28" s="51"/>
      <c r="W28" s="51"/>
      <c r="X28" s="51"/>
      <c r="Y28" s="51"/>
      <c r="Z28" s="51"/>
      <c r="AA28" s="51"/>
      <c r="AB28" s="51"/>
      <c r="AC28" s="51"/>
      <c r="AD28" s="51"/>
      <c r="AE28" s="51"/>
      <c r="AF28" s="51"/>
      <c r="AG28" s="51"/>
    </row>
    <row r="29" spans="2:33">
      <c r="B29" s="51"/>
      <c r="C29" s="51"/>
      <c r="D29" s="51"/>
      <c r="E29" s="131"/>
      <c r="F29" s="89"/>
      <c r="G29" s="89"/>
      <c r="H29" s="220"/>
      <c r="I29" s="220"/>
      <c r="J29" s="220"/>
      <c r="K29" s="51"/>
      <c r="L29" s="51"/>
      <c r="M29" s="51"/>
      <c r="N29" s="51"/>
      <c r="O29" s="51"/>
      <c r="P29" s="51"/>
      <c r="Q29" s="51"/>
      <c r="R29" s="51"/>
      <c r="S29" s="51"/>
      <c r="T29" s="51"/>
      <c r="U29" s="51"/>
      <c r="V29" s="51"/>
      <c r="W29" s="51"/>
      <c r="X29" s="51"/>
      <c r="Y29" s="51"/>
      <c r="Z29" s="51"/>
      <c r="AA29" s="51"/>
      <c r="AB29" s="51"/>
      <c r="AC29" s="51"/>
      <c r="AD29" s="51"/>
      <c r="AE29" s="51"/>
      <c r="AF29" s="51"/>
      <c r="AG29" s="51"/>
    </row>
    <row r="30" spans="2:33">
      <c r="B30" s="51"/>
      <c r="C30" s="51"/>
      <c r="D30" s="51"/>
      <c r="E30" s="52"/>
      <c r="F30" s="51"/>
      <c r="G30" s="51"/>
      <c r="H30" s="58"/>
      <c r="I30" s="58"/>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ht="15.75">
      <c r="B31" s="51"/>
      <c r="C31" s="51"/>
      <c r="D31" s="51"/>
      <c r="E31" s="178" t="s">
        <v>352</v>
      </c>
      <c r="F31" s="57"/>
      <c r="G31" s="53"/>
      <c r="H31" s="58"/>
      <c r="I31" s="58"/>
      <c r="J31" s="51"/>
      <c r="K31" s="51"/>
      <c r="L31" s="51"/>
      <c r="M31" s="51"/>
      <c r="N31" s="51"/>
      <c r="O31" s="51"/>
      <c r="P31" s="51"/>
      <c r="Q31" s="51"/>
      <c r="R31" s="51"/>
      <c r="S31" s="51"/>
      <c r="T31" s="51"/>
      <c r="U31" s="51"/>
      <c r="V31" s="51"/>
      <c r="W31" s="51"/>
      <c r="X31" s="51"/>
      <c r="Y31" s="51"/>
      <c r="Z31" s="51"/>
      <c r="AA31" s="51"/>
      <c r="AB31" s="51"/>
      <c r="AC31" s="51"/>
      <c r="AD31" s="51"/>
      <c r="AE31" s="51"/>
      <c r="AF31" s="51"/>
      <c r="AG31" s="51"/>
    </row>
    <row r="32" spans="2:33" ht="14.45" customHeight="1">
      <c r="B32" s="51"/>
      <c r="C32" s="51"/>
      <c r="D32" s="51"/>
      <c r="E32" s="131" t="s">
        <v>215</v>
      </c>
      <c r="F32" s="88">
        <v>5</v>
      </c>
      <c r="G32" s="88">
        <v>5</v>
      </c>
      <c r="H32" s="220" t="s">
        <v>520</v>
      </c>
      <c r="I32" s="220"/>
      <c r="J32" s="220"/>
      <c r="K32" s="51"/>
      <c r="L32" s="51"/>
      <c r="M32" s="51"/>
      <c r="N32" s="51"/>
      <c r="O32" s="51"/>
      <c r="P32" s="51"/>
      <c r="Q32" s="51"/>
      <c r="R32" s="51"/>
      <c r="S32" s="51"/>
      <c r="T32" s="51"/>
      <c r="U32" s="51"/>
      <c r="V32" s="51"/>
      <c r="W32" s="51"/>
      <c r="X32" s="51"/>
      <c r="Y32" s="51"/>
      <c r="Z32" s="51"/>
      <c r="AA32" s="51"/>
      <c r="AB32" s="51"/>
      <c r="AC32" s="51"/>
      <c r="AD32" s="51"/>
      <c r="AE32" s="51"/>
      <c r="AF32" s="51"/>
      <c r="AG32" s="51"/>
    </row>
    <row r="33" spans="2:33">
      <c r="B33" s="51"/>
      <c r="C33" s="51"/>
      <c r="D33" s="51"/>
      <c r="E33" s="131"/>
      <c r="F33" s="88"/>
      <c r="G33" s="88"/>
      <c r="H33" s="220"/>
      <c r="I33" s="220"/>
      <c r="J33" s="220"/>
      <c r="K33" s="51"/>
      <c r="L33" s="51"/>
      <c r="M33" s="51"/>
      <c r="N33" s="51"/>
      <c r="O33" s="51"/>
      <c r="P33" s="51"/>
      <c r="Q33" s="51"/>
      <c r="R33" s="51"/>
      <c r="S33" s="51"/>
      <c r="T33" s="51"/>
      <c r="U33" s="51"/>
      <c r="V33" s="51"/>
      <c r="W33" s="51"/>
      <c r="X33" s="51"/>
      <c r="Y33" s="51"/>
      <c r="Z33" s="51"/>
      <c r="AA33" s="51"/>
      <c r="AB33" s="51"/>
      <c r="AC33" s="51"/>
      <c r="AD33" s="51"/>
      <c r="AE33" s="51"/>
      <c r="AF33" s="51"/>
      <c r="AG33" s="51"/>
    </row>
    <row r="34" spans="2:33">
      <c r="B34" s="51"/>
      <c r="C34" s="51"/>
      <c r="D34" s="51"/>
      <c r="E34" s="51"/>
      <c r="F34" s="51"/>
      <c r="G34" s="51"/>
      <c r="H34" s="51"/>
      <c r="I34" s="58"/>
      <c r="J34" s="51"/>
      <c r="K34" s="51"/>
      <c r="L34" s="51"/>
      <c r="M34" s="51"/>
      <c r="N34" s="51"/>
      <c r="O34" s="51"/>
      <c r="P34" s="51"/>
      <c r="Q34" s="51"/>
      <c r="R34" s="51"/>
      <c r="S34" s="51"/>
      <c r="T34" s="51"/>
      <c r="U34" s="51"/>
      <c r="V34" s="51"/>
      <c r="W34" s="51"/>
      <c r="X34" s="51"/>
      <c r="Y34" s="51"/>
      <c r="Z34" s="51"/>
      <c r="AA34" s="51"/>
      <c r="AB34" s="51"/>
      <c r="AC34" s="51"/>
      <c r="AD34" s="51"/>
      <c r="AE34" s="51"/>
      <c r="AF34" s="51"/>
      <c r="AG34" s="51"/>
    </row>
    <row r="35" spans="2:33">
      <c r="B35" s="51"/>
      <c r="C35" s="51"/>
      <c r="D35" s="51"/>
      <c r="E35" s="51"/>
      <c r="F35" s="51"/>
      <c r="G35" s="51"/>
      <c r="H35" s="51"/>
      <c r="I35" s="58"/>
      <c r="J35" s="51"/>
      <c r="K35" s="51"/>
      <c r="L35" s="51"/>
      <c r="M35" s="51"/>
      <c r="N35" s="51"/>
      <c r="O35" s="51"/>
      <c r="P35" s="51"/>
      <c r="Q35" s="51"/>
      <c r="R35" s="51"/>
      <c r="S35" s="51"/>
      <c r="T35" s="51"/>
      <c r="U35" s="51"/>
      <c r="V35" s="51"/>
      <c r="W35" s="51"/>
      <c r="X35" s="51"/>
      <c r="Y35" s="51"/>
      <c r="Z35" s="51"/>
      <c r="AA35" s="51"/>
      <c r="AB35" s="51"/>
      <c r="AC35" s="51"/>
      <c r="AD35" s="51"/>
      <c r="AE35" s="51"/>
      <c r="AF35" s="51"/>
      <c r="AG35" s="51"/>
    </row>
    <row r="36" spans="2:33">
      <c r="B36" s="108"/>
      <c r="C36" s="108" t="s">
        <v>410</v>
      </c>
      <c r="D36" s="51"/>
      <c r="E36" s="51"/>
      <c r="F36" s="51"/>
      <c r="G36" s="51"/>
      <c r="H36" s="51"/>
      <c r="I36" s="58"/>
      <c r="J36" s="51"/>
      <c r="K36" s="51"/>
      <c r="L36" s="51"/>
      <c r="M36" s="51"/>
      <c r="N36" s="51"/>
      <c r="O36" s="51"/>
      <c r="P36" s="51"/>
      <c r="Q36" s="51"/>
      <c r="R36" s="51"/>
      <c r="S36" s="51"/>
      <c r="T36" s="51"/>
      <c r="U36" s="51"/>
      <c r="V36" s="51"/>
      <c r="W36" s="51"/>
      <c r="X36" s="51"/>
      <c r="Y36" s="51"/>
      <c r="Z36" s="51"/>
      <c r="AA36" s="51"/>
      <c r="AB36" s="51"/>
      <c r="AC36" s="51"/>
      <c r="AD36" s="51"/>
      <c r="AE36" s="51"/>
      <c r="AF36" s="51"/>
      <c r="AG36" s="51"/>
    </row>
    <row r="37" spans="2:33">
      <c r="B37" s="111"/>
      <c r="C37" s="111" t="s">
        <v>222</v>
      </c>
      <c r="D37" s="51"/>
      <c r="E37" s="51"/>
      <c r="F37" s="51"/>
      <c r="G37" s="51"/>
      <c r="H37" s="51"/>
      <c r="I37" s="58"/>
      <c r="J37" s="51"/>
      <c r="K37" s="51"/>
      <c r="L37" s="51"/>
      <c r="M37" s="51"/>
      <c r="N37" s="51"/>
      <c r="O37" s="51"/>
      <c r="P37" s="51"/>
      <c r="Q37" s="51"/>
      <c r="R37" s="51"/>
      <c r="S37" s="51"/>
      <c r="T37" s="51"/>
      <c r="U37" s="51"/>
      <c r="V37" s="51"/>
      <c r="W37" s="51"/>
      <c r="X37" s="51"/>
      <c r="Y37" s="51"/>
      <c r="Z37" s="51"/>
      <c r="AA37" s="51"/>
      <c r="AB37" s="51"/>
      <c r="AC37" s="51"/>
      <c r="AD37" s="51"/>
      <c r="AE37" s="51"/>
      <c r="AF37" s="51"/>
      <c r="AG37" s="51"/>
    </row>
    <row r="38" spans="2:33">
      <c r="B38" s="111"/>
      <c r="C38" s="111" t="s">
        <v>231</v>
      </c>
      <c r="D38" s="51"/>
      <c r="E38" s="51"/>
      <c r="F38" s="51"/>
      <c r="G38" s="51"/>
      <c r="H38" s="51"/>
      <c r="I38" s="58"/>
      <c r="J38" s="51"/>
      <c r="K38" s="51"/>
      <c r="L38" s="51"/>
      <c r="M38" s="51"/>
      <c r="N38" s="51"/>
      <c r="O38" s="51"/>
      <c r="P38" s="51"/>
      <c r="Q38" s="51"/>
      <c r="R38" s="51"/>
      <c r="S38" s="51"/>
      <c r="T38" s="51"/>
      <c r="U38" s="51"/>
      <c r="V38" s="51"/>
      <c r="W38" s="51"/>
      <c r="X38" s="51"/>
      <c r="Y38" s="51"/>
      <c r="Z38" s="51"/>
      <c r="AA38" s="51"/>
      <c r="AB38" s="51"/>
      <c r="AC38" s="51"/>
      <c r="AD38" s="51"/>
      <c r="AE38" s="51"/>
      <c r="AF38" s="51"/>
      <c r="AG38" s="51"/>
    </row>
    <row r="39" spans="2:33">
      <c r="B39" s="111"/>
      <c r="C39" s="111"/>
      <c r="D39" s="51"/>
      <c r="E39" s="51"/>
      <c r="F39" s="51"/>
      <c r="G39" s="51"/>
      <c r="H39" s="51"/>
      <c r="I39" s="58"/>
      <c r="J39" s="51"/>
      <c r="K39" s="51"/>
      <c r="L39" s="51"/>
      <c r="M39" s="51"/>
      <c r="N39" s="132"/>
      <c r="O39" s="51"/>
      <c r="P39" s="51"/>
      <c r="Q39" s="51"/>
      <c r="R39" s="51"/>
      <c r="S39" s="58"/>
      <c r="T39" s="51"/>
      <c r="U39" s="51"/>
      <c r="V39" s="51"/>
      <c r="W39" s="51"/>
      <c r="X39" s="51"/>
      <c r="Y39" s="51"/>
      <c r="Z39" s="51"/>
      <c r="AA39" s="51"/>
      <c r="AB39" s="51"/>
      <c r="AC39" s="51"/>
      <c r="AD39" s="51"/>
      <c r="AE39" s="51"/>
      <c r="AF39" s="51"/>
      <c r="AG39" s="51"/>
    </row>
    <row r="40" spans="2:33">
      <c r="B40" s="51"/>
      <c r="C40" s="51"/>
      <c r="D40" s="51"/>
      <c r="E40" s="51"/>
      <c r="F40" s="51"/>
      <c r="G40" s="51"/>
      <c r="H40" s="51"/>
      <c r="I40" s="51"/>
      <c r="J40" s="51"/>
      <c r="K40" s="51"/>
      <c r="L40" s="51"/>
      <c r="M40" s="51"/>
      <c r="N40" s="51"/>
      <c r="O40" s="51"/>
      <c r="P40" s="51"/>
      <c r="Q40" s="51"/>
      <c r="R40" s="51"/>
      <c r="S40" s="58"/>
      <c r="T40" s="51"/>
      <c r="U40" s="51"/>
      <c r="V40" s="51"/>
      <c r="W40" s="51"/>
      <c r="X40" s="51"/>
      <c r="Y40" s="51"/>
      <c r="Z40" s="51"/>
      <c r="AA40" s="51"/>
      <c r="AB40" s="51"/>
      <c r="AC40" s="51"/>
      <c r="AD40" s="51"/>
      <c r="AE40" s="51"/>
      <c r="AF40" s="51"/>
      <c r="AG40" s="51"/>
    </row>
    <row r="43" spans="2:33" s="120" customFormat="1" ht="30" customHeight="1">
      <c r="B43" s="156" t="s">
        <v>411</v>
      </c>
      <c r="C43" s="156"/>
      <c r="D43" s="156"/>
      <c r="E43" s="156"/>
      <c r="F43" s="156"/>
      <c r="G43" s="156"/>
      <c r="H43" s="156"/>
      <c r="I43" s="156"/>
      <c r="J43" s="156"/>
      <c r="K43" s="156"/>
      <c r="L43" s="156"/>
      <c r="M43" s="156"/>
      <c r="N43" s="156"/>
      <c r="O43" s="156"/>
      <c r="P43" s="156"/>
      <c r="Q43" s="156"/>
      <c r="R43" s="156"/>
      <c r="S43" s="156"/>
      <c r="T43" s="156"/>
      <c r="U43" s="185"/>
      <c r="V43" s="185"/>
      <c r="W43" s="185"/>
      <c r="X43" s="185"/>
      <c r="Y43" s="185"/>
      <c r="Z43" s="185"/>
      <c r="AA43" s="185"/>
      <c r="AB43" s="185"/>
      <c r="AC43" s="185"/>
    </row>
    <row r="44" spans="2:33" s="117" customFormat="1" ht="15.75">
      <c r="B44" s="114"/>
      <c r="C44" s="114"/>
      <c r="D44" s="114"/>
      <c r="E44" s="216" t="s">
        <v>405</v>
      </c>
      <c r="F44" s="216"/>
      <c r="G44" s="182" t="s">
        <v>337</v>
      </c>
      <c r="H44" s="183"/>
      <c r="I44" s="183"/>
      <c r="J44" s="184" t="s">
        <v>338</v>
      </c>
      <c r="K44" s="180"/>
      <c r="L44" s="180"/>
      <c r="M44" s="180"/>
      <c r="N44" s="182" t="s">
        <v>339</v>
      </c>
      <c r="O44" s="183"/>
      <c r="P44" s="183"/>
      <c r="Q44" s="184" t="s">
        <v>340</v>
      </c>
      <c r="R44" s="180"/>
      <c r="S44" s="180"/>
      <c r="T44" s="181"/>
      <c r="U44" s="115"/>
      <c r="V44" s="115"/>
      <c r="W44" s="115"/>
      <c r="X44" s="115"/>
      <c r="Y44" s="115"/>
      <c r="Z44" s="115"/>
      <c r="AA44" s="115"/>
      <c r="AB44" s="115"/>
      <c r="AC44" s="115"/>
      <c r="AE44" s="115"/>
    </row>
    <row r="45" spans="2:33" ht="46.15" customHeight="1">
      <c r="B45" s="133"/>
      <c r="C45" s="133" t="s">
        <v>406</v>
      </c>
      <c r="D45" s="133"/>
      <c r="E45" s="174" t="s">
        <v>346</v>
      </c>
      <c r="F45" s="176" t="s">
        <v>347</v>
      </c>
      <c r="G45" s="135" t="s">
        <v>341</v>
      </c>
      <c r="H45" s="135" t="s">
        <v>342</v>
      </c>
      <c r="I45" s="136" t="s">
        <v>344</v>
      </c>
      <c r="J45" s="133" t="s">
        <v>341</v>
      </c>
      <c r="K45" s="133" t="s">
        <v>342</v>
      </c>
      <c r="L45" s="134" t="s">
        <v>344</v>
      </c>
      <c r="M45" s="133" t="s">
        <v>343</v>
      </c>
      <c r="N45" s="135" t="s">
        <v>341</v>
      </c>
      <c r="O45" s="135" t="s">
        <v>342</v>
      </c>
      <c r="P45" s="136" t="s">
        <v>344</v>
      </c>
      <c r="Q45" s="133" t="s">
        <v>341</v>
      </c>
      <c r="R45" s="133" t="s">
        <v>342</v>
      </c>
      <c r="S45" s="134" t="s">
        <v>344</v>
      </c>
      <c r="T45" s="136" t="s">
        <v>345</v>
      </c>
      <c r="U45" s="138"/>
      <c r="V45" s="138"/>
      <c r="W45" s="138"/>
      <c r="X45" s="138"/>
      <c r="Y45" s="138"/>
      <c r="Z45" s="138"/>
      <c r="AA45" s="138"/>
      <c r="AB45" s="138"/>
      <c r="AC45" s="138"/>
      <c r="AE45" s="138"/>
    </row>
    <row r="46" spans="2:33">
      <c r="B46" s="137"/>
      <c r="C46" s="137" t="s">
        <v>142</v>
      </c>
      <c r="D46" s="137" t="s">
        <v>244</v>
      </c>
      <c r="E46" s="175">
        <v>8.3173628589466091</v>
      </c>
      <c r="F46" s="53">
        <v>8.6</v>
      </c>
      <c r="G46" s="121">
        <v>11463897</v>
      </c>
      <c r="H46" s="122">
        <v>3138.5</v>
      </c>
      <c r="I46" s="123">
        <f>(H46*1000)/G46</f>
        <v>0.27377252255493922</v>
      </c>
      <c r="J46" s="60">
        <v>7270944</v>
      </c>
      <c r="K46" s="60">
        <v>3477.8</v>
      </c>
      <c r="L46" s="51">
        <f t="shared" ref="L46:L52" si="4">(K46*1000)/J46</f>
        <v>0.47831478278473882</v>
      </c>
      <c r="M46" s="51">
        <f>L46*0.81</f>
        <v>0.38743497405563848</v>
      </c>
      <c r="N46" s="121">
        <v>1305358</v>
      </c>
      <c r="O46" s="122">
        <v>27.6</v>
      </c>
      <c r="P46" s="122">
        <f t="shared" ref="P46:P52" si="5">(O46*1000)/N46</f>
        <v>2.1143624967250363E-2</v>
      </c>
      <c r="Q46" s="118">
        <v>4011183</v>
      </c>
      <c r="R46" s="119">
        <v>2008.6</v>
      </c>
      <c r="S46" s="51">
        <f>(R46*1000)/Q46</f>
        <v>0.50075002810891456</v>
      </c>
      <c r="T46" s="122">
        <f>SUM(I46,M46,P46,S46)</f>
        <v>1.1831011496867425</v>
      </c>
    </row>
    <row r="47" spans="2:33">
      <c r="B47" s="137"/>
      <c r="C47" s="137" t="s">
        <v>143</v>
      </c>
      <c r="D47" s="137" t="s">
        <v>247</v>
      </c>
      <c r="E47" s="175">
        <v>3.5052860799999999</v>
      </c>
      <c r="F47" s="53">
        <v>3.5</v>
      </c>
      <c r="G47" s="121">
        <v>2042188</v>
      </c>
      <c r="H47" s="122">
        <v>336.7</v>
      </c>
      <c r="I47" s="123">
        <f t="shared" ref="I47:I52" si="6">(H47*1000)/G47</f>
        <v>0.16487218610627424</v>
      </c>
      <c r="J47" s="118">
        <v>2308920</v>
      </c>
      <c r="K47" s="119">
        <v>1376.2</v>
      </c>
      <c r="L47" s="51">
        <f t="shared" si="4"/>
        <v>0.59603624205256134</v>
      </c>
      <c r="M47" s="51">
        <f>L47*0.86</f>
        <v>0.51259116816520278</v>
      </c>
      <c r="N47" s="121">
        <v>1278472</v>
      </c>
      <c r="O47" s="122">
        <v>24.6</v>
      </c>
      <c r="P47" s="122">
        <f t="shared" si="5"/>
        <v>1.924171980301485E-2</v>
      </c>
      <c r="Q47" s="118">
        <v>45713</v>
      </c>
      <c r="R47" s="51">
        <v>8.9</v>
      </c>
      <c r="S47" s="51">
        <f>(R47*1000)/Q47</f>
        <v>0.19469297573994268</v>
      </c>
      <c r="T47" s="122">
        <f t="shared" ref="T47:T52" si="7">SUM(I47,M47,P47,S47)</f>
        <v>0.89139804981443449</v>
      </c>
    </row>
    <row r="48" spans="2:33">
      <c r="B48" s="137"/>
      <c r="C48" s="137" t="s">
        <v>250</v>
      </c>
      <c r="D48" s="137" t="s">
        <v>251</v>
      </c>
      <c r="E48" s="175">
        <v>3.5519090900000001</v>
      </c>
      <c r="F48" s="53">
        <v>4.2</v>
      </c>
      <c r="G48" s="121">
        <v>383104</v>
      </c>
      <c r="H48" s="122">
        <v>143.6</v>
      </c>
      <c r="I48" s="123">
        <f t="shared" si="6"/>
        <v>0.37483294353491481</v>
      </c>
      <c r="J48" s="118">
        <v>557392</v>
      </c>
      <c r="K48" s="51">
        <v>415.4</v>
      </c>
      <c r="L48" s="51">
        <f t="shared" si="4"/>
        <v>0.74525648017911994</v>
      </c>
      <c r="M48" s="51">
        <f>0.93*L48</f>
        <v>0.6930885265665816</v>
      </c>
      <c r="N48" s="121">
        <v>338619</v>
      </c>
      <c r="O48" s="122">
        <v>6</v>
      </c>
      <c r="P48" s="122">
        <f t="shared" si="5"/>
        <v>1.7719029351572119E-2</v>
      </c>
      <c r="Q48" s="51">
        <v>0</v>
      </c>
      <c r="R48" s="51">
        <v>0</v>
      </c>
      <c r="S48" s="51">
        <v>0</v>
      </c>
      <c r="T48" s="122">
        <f t="shared" si="7"/>
        <v>1.0856404994530686</v>
      </c>
    </row>
    <row r="49" spans="2:31">
      <c r="B49" s="137"/>
      <c r="C49" s="137" t="s">
        <v>254</v>
      </c>
      <c r="D49" s="137" t="s">
        <v>348</v>
      </c>
      <c r="E49" s="175">
        <v>7.8497435900000001</v>
      </c>
      <c r="F49" s="53">
        <v>7.4</v>
      </c>
      <c r="G49" s="121">
        <v>1488848</v>
      </c>
      <c r="H49" s="122">
        <v>310.7</v>
      </c>
      <c r="I49" s="123">
        <f t="shared" si="6"/>
        <v>0.20868483552384126</v>
      </c>
      <c r="J49" s="118">
        <v>1539110</v>
      </c>
      <c r="K49" s="51">
        <v>715.7</v>
      </c>
      <c r="L49" s="51">
        <f t="shared" si="4"/>
        <v>0.46500899870704498</v>
      </c>
      <c r="M49" s="51">
        <f>0.9*L49</f>
        <v>0.41850809883634049</v>
      </c>
      <c r="N49" s="121">
        <v>290576</v>
      </c>
      <c r="O49" s="122">
        <v>3.7</v>
      </c>
      <c r="P49" s="122">
        <f t="shared" si="5"/>
        <v>1.2733329662463521E-2</v>
      </c>
      <c r="Q49" s="118">
        <v>786932</v>
      </c>
      <c r="R49" s="51">
        <v>347.4</v>
      </c>
      <c r="S49" s="51">
        <f t="shared" ref="S49" si="8">(R49*1000)/Q49</f>
        <v>0.44146126984288347</v>
      </c>
      <c r="T49" s="122">
        <f t="shared" si="7"/>
        <v>1.0813875338655288</v>
      </c>
    </row>
    <row r="50" spans="2:31">
      <c r="B50" s="137"/>
      <c r="C50" s="137" t="s">
        <v>257</v>
      </c>
      <c r="D50" s="137" t="s">
        <v>258</v>
      </c>
      <c r="E50" s="175">
        <v>2.6</v>
      </c>
      <c r="F50" s="53">
        <v>2.25</v>
      </c>
      <c r="G50" s="124">
        <v>2042188</v>
      </c>
      <c r="H50" s="125">
        <v>336.7</v>
      </c>
      <c r="I50" s="126">
        <f t="shared" si="6"/>
        <v>0.16487218610627424</v>
      </c>
      <c r="J50" s="127">
        <v>2308920</v>
      </c>
      <c r="K50" s="128">
        <v>1376.2</v>
      </c>
      <c r="L50" s="129">
        <f t="shared" si="4"/>
        <v>0.59603624205256134</v>
      </c>
      <c r="M50" s="129">
        <f>L50*0.86</f>
        <v>0.51259116816520278</v>
      </c>
      <c r="N50" s="124">
        <v>1278472</v>
      </c>
      <c r="O50" s="125">
        <v>24.6</v>
      </c>
      <c r="P50" s="125">
        <f t="shared" si="5"/>
        <v>1.924171980301485E-2</v>
      </c>
      <c r="Q50" s="127">
        <v>45713</v>
      </c>
      <c r="R50" s="129">
        <v>8.9</v>
      </c>
      <c r="S50" s="129">
        <f>(R50*1000)/Q50</f>
        <v>0.19469297573994268</v>
      </c>
      <c r="T50" s="125">
        <f t="shared" si="7"/>
        <v>0.89139804981443449</v>
      </c>
      <c r="U50" s="139"/>
      <c r="V50" s="139"/>
      <c r="W50" s="139"/>
      <c r="X50" s="139"/>
      <c r="Y50" s="139"/>
      <c r="Z50" s="139"/>
      <c r="AA50" s="139"/>
      <c r="AB50" s="139"/>
      <c r="AC50" s="139"/>
      <c r="AE50" s="139"/>
    </row>
    <row r="51" spans="2:31">
      <c r="B51" s="137"/>
      <c r="C51" s="137" t="s">
        <v>259</v>
      </c>
      <c r="D51" s="137" t="s">
        <v>260</v>
      </c>
      <c r="E51" s="175">
        <v>4.8970000000000002</v>
      </c>
      <c r="F51" s="53">
        <v>3.9</v>
      </c>
      <c r="G51" s="124">
        <v>383104</v>
      </c>
      <c r="H51" s="125">
        <v>143.6</v>
      </c>
      <c r="I51" s="126">
        <f t="shared" si="6"/>
        <v>0.37483294353491481</v>
      </c>
      <c r="J51" s="127">
        <v>557392</v>
      </c>
      <c r="K51" s="129">
        <v>415.4</v>
      </c>
      <c r="L51" s="129">
        <f t="shared" si="4"/>
        <v>0.74525648017911994</v>
      </c>
      <c r="M51" s="129">
        <f>0.93*L51</f>
        <v>0.6930885265665816</v>
      </c>
      <c r="N51" s="124">
        <v>338619</v>
      </c>
      <c r="O51" s="125">
        <v>6</v>
      </c>
      <c r="P51" s="125">
        <f t="shared" si="5"/>
        <v>1.7719029351572119E-2</v>
      </c>
      <c r="Q51" s="129">
        <v>0</v>
      </c>
      <c r="R51" s="129">
        <v>0</v>
      </c>
      <c r="S51" s="129">
        <v>0</v>
      </c>
      <c r="T51" s="125">
        <f t="shared" si="7"/>
        <v>1.0856404994530686</v>
      </c>
      <c r="U51" s="139"/>
      <c r="V51" s="139"/>
      <c r="W51" s="139"/>
      <c r="X51" s="139"/>
      <c r="Y51" s="139"/>
      <c r="Z51" s="139"/>
      <c r="AA51" s="139"/>
      <c r="AB51" s="139"/>
      <c r="AC51" s="139"/>
      <c r="AE51" s="139"/>
    </row>
    <row r="52" spans="2:31">
      <c r="B52" s="137"/>
      <c r="C52" s="137" t="s">
        <v>262</v>
      </c>
      <c r="D52" s="137" t="s">
        <v>349</v>
      </c>
      <c r="E52" s="175">
        <v>5.4954545454545398</v>
      </c>
      <c r="F52" s="53">
        <v>5.7</v>
      </c>
      <c r="G52" s="121">
        <v>1758555</v>
      </c>
      <c r="H52" s="122">
        <v>357.5</v>
      </c>
      <c r="I52" s="123">
        <f t="shared" si="6"/>
        <v>0.20329190727614432</v>
      </c>
      <c r="J52" s="118">
        <v>2086523</v>
      </c>
      <c r="K52" s="51">
        <v>711.7</v>
      </c>
      <c r="L52" s="51">
        <f t="shared" si="4"/>
        <v>0.34109377179163614</v>
      </c>
      <c r="M52" s="51">
        <v>0.34109377179163614</v>
      </c>
      <c r="N52" s="121">
        <v>162336</v>
      </c>
      <c r="O52" s="122">
        <v>1.7</v>
      </c>
      <c r="P52" s="122">
        <f t="shared" si="5"/>
        <v>1.0472107234378081E-2</v>
      </c>
      <c r="Q52" s="118">
        <v>323772</v>
      </c>
      <c r="R52" s="51">
        <v>95.2</v>
      </c>
      <c r="S52" s="51">
        <f>(R52*1000)/Q52</f>
        <v>0.29403407336026588</v>
      </c>
      <c r="T52" s="122">
        <f t="shared" si="7"/>
        <v>0.84889185966242442</v>
      </c>
    </row>
    <row r="53" spans="2:31">
      <c r="B53" s="137"/>
      <c r="C53" s="137" t="s">
        <v>266</v>
      </c>
      <c r="D53" s="137" t="s">
        <v>267</v>
      </c>
      <c r="E53" s="175">
        <v>0</v>
      </c>
      <c r="F53" s="53">
        <v>0</v>
      </c>
      <c r="G53" s="122"/>
      <c r="H53" s="122"/>
      <c r="I53" s="123"/>
      <c r="J53" s="51"/>
      <c r="K53" s="51"/>
      <c r="L53" s="51"/>
      <c r="M53" s="51"/>
      <c r="N53" s="122"/>
      <c r="O53" s="122"/>
      <c r="P53" s="122"/>
      <c r="Q53" s="51"/>
      <c r="R53" s="51"/>
      <c r="S53" s="51"/>
      <c r="T53" s="122"/>
    </row>
  </sheetData>
  <mergeCells count="12">
    <mergeCell ref="B5:U5"/>
    <mergeCell ref="H15:K17"/>
    <mergeCell ref="H11:J12"/>
    <mergeCell ref="H28:J29"/>
    <mergeCell ref="H32:J33"/>
    <mergeCell ref="AD8:AF8"/>
    <mergeCell ref="Z8:AB8"/>
    <mergeCell ref="E44:F44"/>
    <mergeCell ref="Z7:AF7"/>
    <mergeCell ref="F7:G7"/>
    <mergeCell ref="F19:G20"/>
    <mergeCell ref="O7:Q7"/>
  </mergeCells>
  <hyperlinks>
    <hyperlink ref="C2" location="'Management details'!E45" display="Yield data" xr:uid="{1539A4D6-4B85-47B2-8128-E831FF37F10C}"/>
    <hyperlink ref="C3" location="'Management details'!G45" display="Pesticide data" xr:uid="{C5CC2D3A-747A-46E6-A49D-38E3159B1862}"/>
  </hyperlink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442C-7EA6-4E06-8A6B-91F084052EE0}">
  <dimension ref="A1:DH28"/>
  <sheetViews>
    <sheetView tabSelected="1" workbookViewId="0">
      <pane xSplit="2" ySplit="1" topLeftCell="C2" activePane="bottomRight" state="frozen"/>
      <selection pane="topRight" activeCell="C1" sqref="C1"/>
      <selection pane="bottomLeft" activeCell="A2" sqref="A2"/>
      <selection pane="bottomRight" activeCell="E11" sqref="E11"/>
    </sheetView>
  </sheetViews>
  <sheetFormatPr defaultRowHeight="15"/>
  <cols>
    <col min="1" max="1" width="7.42578125" bestFit="1" customWidth="1"/>
    <col min="2" max="2" width="23" bestFit="1" customWidth="1"/>
    <col min="3" max="3" width="4.42578125" bestFit="1" customWidth="1"/>
    <col min="4" max="4" width="8" bestFit="1" customWidth="1"/>
    <col min="5" max="10" width="10.7109375" bestFit="1" customWidth="1"/>
    <col min="11" max="11" width="8.42578125" bestFit="1" customWidth="1"/>
    <col min="12" max="16" width="12.140625" bestFit="1" customWidth="1"/>
    <col min="17" max="22" width="8.5703125" bestFit="1" customWidth="1"/>
    <col min="23" max="28" width="7.42578125" bestFit="1" customWidth="1"/>
    <col min="29" max="34" width="5.85546875" bestFit="1" customWidth="1"/>
    <col min="35" max="46" width="5.7109375" bestFit="1" customWidth="1"/>
    <col min="47" max="52" width="11.140625" bestFit="1" customWidth="1"/>
    <col min="53" max="58" width="7.85546875" bestFit="1" customWidth="1"/>
    <col min="59" max="64" width="7.140625" bestFit="1" customWidth="1"/>
    <col min="65" max="65" width="6.85546875" bestFit="1" customWidth="1"/>
    <col min="66" max="71" width="10" bestFit="1" customWidth="1"/>
    <col min="72" max="77" width="9.140625" bestFit="1" customWidth="1"/>
    <col min="78" max="83" width="9" bestFit="1" customWidth="1"/>
    <col min="84" max="84" width="9.42578125" bestFit="1" customWidth="1"/>
    <col min="85" max="85" width="5.85546875" bestFit="1" customWidth="1"/>
    <col min="86" max="87" width="5.7109375" bestFit="1" customWidth="1"/>
    <col min="88" max="99" width="9.28515625" bestFit="1" customWidth="1"/>
    <col min="100" max="105" width="7.85546875" bestFit="1" customWidth="1"/>
    <col min="106" max="110" width="9" bestFit="1" customWidth="1"/>
    <col min="111" max="111" width="7.5703125" bestFit="1" customWidth="1"/>
    <col min="112" max="112" width="10" bestFit="1" customWidth="1"/>
  </cols>
  <sheetData>
    <row r="1" spans="1:112" ht="15.75" thickBot="1">
      <c r="A1" s="90" t="s">
        <v>0</v>
      </c>
      <c r="B1" s="90" t="s">
        <v>1</v>
      </c>
      <c r="C1" s="90" t="s">
        <v>2</v>
      </c>
      <c r="D1" s="90" t="s">
        <v>3</v>
      </c>
      <c r="E1" s="90" t="s">
        <v>4</v>
      </c>
      <c r="F1" s="90" t="s">
        <v>5</v>
      </c>
      <c r="G1" s="90" t="s">
        <v>6</v>
      </c>
      <c r="H1" s="90" t="s">
        <v>7</v>
      </c>
      <c r="I1" s="90" t="s">
        <v>8</v>
      </c>
      <c r="J1" s="90" t="s">
        <v>9</v>
      </c>
      <c r="K1" s="90" t="s">
        <v>10</v>
      </c>
      <c r="L1" s="90" t="s">
        <v>11</v>
      </c>
      <c r="M1" s="90" t="s">
        <v>12</v>
      </c>
      <c r="N1" s="90" t="s">
        <v>13</v>
      </c>
      <c r="O1" s="90" t="s">
        <v>14</v>
      </c>
      <c r="P1" s="90" t="s">
        <v>15</v>
      </c>
      <c r="Q1" s="90" t="s">
        <v>16</v>
      </c>
      <c r="R1" s="90" t="s">
        <v>17</v>
      </c>
      <c r="S1" s="90" t="s">
        <v>18</v>
      </c>
      <c r="T1" s="90" t="s">
        <v>19</v>
      </c>
      <c r="U1" s="90" t="s">
        <v>20</v>
      </c>
      <c r="V1" s="90" t="s">
        <v>21</v>
      </c>
      <c r="W1" s="90" t="s">
        <v>22</v>
      </c>
      <c r="X1" s="90" t="s">
        <v>23</v>
      </c>
      <c r="Y1" s="90" t="s">
        <v>24</v>
      </c>
      <c r="Z1" s="90" t="s">
        <v>25</v>
      </c>
      <c r="AA1" s="90" t="s">
        <v>26</v>
      </c>
      <c r="AB1" s="90" t="s">
        <v>27</v>
      </c>
      <c r="AC1" s="90" t="s">
        <v>28</v>
      </c>
      <c r="AD1" s="90" t="s">
        <v>29</v>
      </c>
      <c r="AE1" s="90" t="s">
        <v>30</v>
      </c>
      <c r="AF1" s="90" t="s">
        <v>31</v>
      </c>
      <c r="AG1" s="90" t="s">
        <v>32</v>
      </c>
      <c r="AH1" s="90" t="s">
        <v>33</v>
      </c>
      <c r="AI1" s="90" t="s">
        <v>34</v>
      </c>
      <c r="AJ1" s="90" t="s">
        <v>35</v>
      </c>
      <c r="AK1" s="90" t="s">
        <v>36</v>
      </c>
      <c r="AL1" s="90" t="s">
        <v>37</v>
      </c>
      <c r="AM1" s="90" t="s">
        <v>38</v>
      </c>
      <c r="AN1" s="90" t="s">
        <v>39</v>
      </c>
      <c r="AO1" s="90" t="s">
        <v>40</v>
      </c>
      <c r="AP1" s="90" t="s">
        <v>41</v>
      </c>
      <c r="AQ1" s="90" t="s">
        <v>42</v>
      </c>
      <c r="AR1" s="90" t="s">
        <v>43</v>
      </c>
      <c r="AS1" s="90" t="s">
        <v>44</v>
      </c>
      <c r="AT1" s="90" t="s">
        <v>45</v>
      </c>
      <c r="AU1" s="90" t="s">
        <v>46</v>
      </c>
      <c r="AV1" s="90" t="s">
        <v>47</v>
      </c>
      <c r="AW1" s="90" t="s">
        <v>48</v>
      </c>
      <c r="AX1" s="90" t="s">
        <v>49</v>
      </c>
      <c r="AY1" s="90" t="s">
        <v>50</v>
      </c>
      <c r="AZ1" s="90" t="s">
        <v>51</v>
      </c>
      <c r="BA1" s="90" t="s">
        <v>52</v>
      </c>
      <c r="BB1" s="90" t="s">
        <v>53</v>
      </c>
      <c r="BC1" s="90" t="s">
        <v>54</v>
      </c>
      <c r="BD1" s="90" t="s">
        <v>55</v>
      </c>
      <c r="BE1" s="90" t="s">
        <v>56</v>
      </c>
      <c r="BF1" s="90" t="s">
        <v>57</v>
      </c>
      <c r="BG1" s="90" t="s">
        <v>58</v>
      </c>
      <c r="BH1" s="90" t="s">
        <v>59</v>
      </c>
      <c r="BI1" s="90" t="s">
        <v>60</v>
      </c>
      <c r="BJ1" s="90" t="s">
        <v>61</v>
      </c>
      <c r="BK1" s="90" t="s">
        <v>62</v>
      </c>
      <c r="BL1" s="90" t="s">
        <v>63</v>
      </c>
      <c r="BM1" s="90" t="s">
        <v>64</v>
      </c>
      <c r="BN1" s="90" t="s">
        <v>65</v>
      </c>
      <c r="BO1" s="90" t="s">
        <v>66</v>
      </c>
      <c r="BP1" s="90" t="s">
        <v>67</v>
      </c>
      <c r="BQ1" s="90" t="s">
        <v>68</v>
      </c>
      <c r="BR1" s="90" t="s">
        <v>69</v>
      </c>
      <c r="BS1" s="90" t="s">
        <v>70</v>
      </c>
      <c r="BT1" s="90" t="s">
        <v>71</v>
      </c>
      <c r="BU1" s="90" t="s">
        <v>72</v>
      </c>
      <c r="BV1" s="90" t="s">
        <v>73</v>
      </c>
      <c r="BW1" s="90" t="s">
        <v>74</v>
      </c>
      <c r="BX1" s="90" t="s">
        <v>75</v>
      </c>
      <c r="BY1" s="90" t="s">
        <v>76</v>
      </c>
      <c r="BZ1" s="90" t="s">
        <v>77</v>
      </c>
      <c r="CA1" s="90" t="s">
        <v>78</v>
      </c>
      <c r="CB1" s="90" t="s">
        <v>79</v>
      </c>
      <c r="CC1" s="90" t="s">
        <v>80</v>
      </c>
      <c r="CD1" s="90" t="s">
        <v>81</v>
      </c>
      <c r="CE1" s="90" t="s">
        <v>82</v>
      </c>
      <c r="CF1" s="90" t="s">
        <v>83</v>
      </c>
      <c r="CG1" s="90" t="s">
        <v>84</v>
      </c>
      <c r="CH1" s="90" t="s">
        <v>85</v>
      </c>
      <c r="CI1" s="90" t="s">
        <v>86</v>
      </c>
      <c r="CJ1" s="90" t="s">
        <v>87</v>
      </c>
      <c r="CK1" s="90" t="s">
        <v>88</v>
      </c>
      <c r="CL1" s="90" t="s">
        <v>89</v>
      </c>
      <c r="CM1" s="90" t="s">
        <v>90</v>
      </c>
      <c r="CN1" s="90" t="s">
        <v>91</v>
      </c>
      <c r="CO1" s="90" t="s">
        <v>92</v>
      </c>
      <c r="CP1" s="90" t="s">
        <v>93</v>
      </c>
      <c r="CQ1" s="90" t="s">
        <v>94</v>
      </c>
      <c r="CR1" s="90" t="s">
        <v>95</v>
      </c>
      <c r="CS1" s="90" t="s">
        <v>96</v>
      </c>
      <c r="CT1" s="90" t="s">
        <v>97</v>
      </c>
      <c r="CU1" s="90" t="s">
        <v>98</v>
      </c>
      <c r="CV1" s="90" t="s">
        <v>99</v>
      </c>
      <c r="CW1" s="90" t="s">
        <v>100</v>
      </c>
      <c r="CX1" s="90" t="s">
        <v>101</v>
      </c>
      <c r="CY1" s="90" t="s">
        <v>102</v>
      </c>
      <c r="CZ1" s="90" t="s">
        <v>103</v>
      </c>
      <c r="DA1" s="90" t="s">
        <v>104</v>
      </c>
      <c r="DB1" s="90" t="s">
        <v>105</v>
      </c>
      <c r="DC1" s="90" t="s">
        <v>106</v>
      </c>
      <c r="DD1" s="90" t="s">
        <v>107</v>
      </c>
      <c r="DE1" s="90" t="s">
        <v>108</v>
      </c>
      <c r="DF1" s="90" t="s">
        <v>109</v>
      </c>
      <c r="DG1" s="90" t="s">
        <v>110</v>
      </c>
      <c r="DH1" s="90" t="s">
        <v>111</v>
      </c>
    </row>
    <row r="2" spans="1:112" ht="15.75" thickTop="1">
      <c r="A2" s="50">
        <v>1</v>
      </c>
      <c r="B2" t="s">
        <v>434</v>
      </c>
      <c r="C2" s="20" t="str">
        <f t="shared" ref="C2:C3" si="0">IF(ISNUMBER(SEARCH("heavy",B2))=TRUE,"2.25",
IF(ISNUMBER(SEARCH("medium",B2))=TRUE,"1.50",
IF(ISNUMBER(SEARCH("light",B2))=TRUE,"0.75")))</f>
        <v>2.25</v>
      </c>
      <c r="D2">
        <v>6</v>
      </c>
      <c r="E2" t="s">
        <v>112</v>
      </c>
      <c r="F2" t="s">
        <v>112</v>
      </c>
      <c r="G2" t="s">
        <v>112</v>
      </c>
      <c r="H2" t="s">
        <v>112</v>
      </c>
      <c r="I2" t="s">
        <v>112</v>
      </c>
      <c r="J2" t="s">
        <v>112</v>
      </c>
      <c r="K2" t="s">
        <v>356</v>
      </c>
      <c r="L2" t="s">
        <v>114</v>
      </c>
      <c r="M2" t="s">
        <v>114</v>
      </c>
      <c r="N2" t="s">
        <v>114</v>
      </c>
      <c r="O2" t="s">
        <v>114</v>
      </c>
      <c r="P2" t="s">
        <v>114</v>
      </c>
      <c r="Q2" s="55">
        <f>IF(AND(ISNUMBER(SEARCH("H-Dsty",$B2))=TRUE,E2="winterwheat"),'Management details'!$G$11,
'Management details'!$F$11)</f>
        <v>200</v>
      </c>
      <c r="R2" s="55">
        <f>IF(AND(ISNUMBER(SEARCH("H-Dsty",$B2))=TRUE,F2="winterwheat"),'Management details'!$G$11,
'Management details'!$F$11)</f>
        <v>200</v>
      </c>
      <c r="S2" s="55">
        <f>IF(AND(ISNUMBER(SEARCH("H-Dsty",$B2))=TRUE,G2="winterwheat"),'Management details'!$G$11,
'Management details'!$F$11)</f>
        <v>200</v>
      </c>
      <c r="T2" s="55">
        <f>IF(AND(ISNUMBER(SEARCH("H-Dsty",$B2))=TRUE,H2="winterwheat"),'Management details'!$G$11,
'Management details'!$F$11)</f>
        <v>200</v>
      </c>
      <c r="U2" s="55">
        <f>IF(AND(ISNUMBER(SEARCH("H-Dsty",$B2))=TRUE,I2="winterwheat"),'Management details'!$G$11,
'Management details'!$F$11)</f>
        <v>200</v>
      </c>
      <c r="V2" s="55">
        <f>IF(AND(ISNUMBER(SEARCH("H-Dsty",$B2))=TRUE,J2="winterwheat"),'Management details'!$G$11,
'Management details'!$F$11)</f>
        <v>200</v>
      </c>
      <c r="W2" t="str">
        <f>IF(E2="winterwheat","late","no")</f>
        <v>late</v>
      </c>
      <c r="X2" t="str">
        <f t="shared" ref="X2:AB2" si="1">IF(F2="winterwheat","late","no")</f>
        <v>late</v>
      </c>
      <c r="Y2" t="str">
        <f t="shared" si="1"/>
        <v>late</v>
      </c>
      <c r="Z2" t="str">
        <f t="shared" si="1"/>
        <v>late</v>
      </c>
      <c r="AA2" t="str">
        <f t="shared" si="1"/>
        <v>late</v>
      </c>
      <c r="AB2" t="str">
        <f t="shared" si="1"/>
        <v>late</v>
      </c>
      <c r="AC2">
        <f>IF(AND((ISNUMBER(SEARCH("heavy",$B2))=TRUE),E2="winterwheat"),'Management details'!$O$11,
IF(AND((ISNUMBER(SEARCH("medium",$B2))=TRUE),E2="winterwheat"),'Management details'!$P$11,
IF(AND((ISNUMBER(SEARCH("light",$B2))=TRUE),E2="winterwheat"),'Management details'!$Q$11,
IF(E2="wosr",'Management details'!$O$12))))</f>
        <v>220</v>
      </c>
      <c r="AD2">
        <f>IF(AND((ISNUMBER(SEARCH("heavy",$B2))=TRUE),F2="winterwheat"),'Management details'!$O$11,
IF(AND((ISNUMBER(SEARCH("medium",$B2))=TRUE),F2="winterwheat"),'Management details'!$P$11,
IF(AND((ISNUMBER(SEARCH("light",$B2))=TRUE),F2="winterwheat"),'Management details'!$Q$11,
IF(F2="wosr",'Management details'!$O$12))))</f>
        <v>220</v>
      </c>
      <c r="AE2">
        <f>IF(AND((ISNUMBER(SEARCH("heavy",$B2))=TRUE),G2="winterwheat"),'Management details'!$O$11,
IF(AND((ISNUMBER(SEARCH("medium",$B2))=TRUE),G2="winterwheat"),'Management details'!$P$11,
IF(AND((ISNUMBER(SEARCH("light",$B2))=TRUE),G2="winterwheat"),'Management details'!$Q$11,
IF(G2="wosr",'Management details'!$O$12))))</f>
        <v>220</v>
      </c>
      <c r="AF2">
        <f>IF(AND((ISNUMBER(SEARCH("heavy",$B2))=TRUE),H2="winterwheat"),'Management details'!$O$11,
IF(AND((ISNUMBER(SEARCH("medium",$B2))=TRUE),H2="winterwheat"),'Management details'!$P$11,
IF(AND((ISNUMBER(SEARCH("light",$B2))=TRUE),H2="winterwheat"),'Management details'!$Q$11,
IF(H2="wosr",'Management details'!$O$12))))</f>
        <v>220</v>
      </c>
      <c r="AG2">
        <f>IF(AND((ISNUMBER(SEARCH("heavy",$B2))=TRUE),I2="winterwheat"),'Management details'!$O$11,
IF(AND((ISNUMBER(SEARCH("medium",$B2))=TRUE),I2="winterwheat"),'Management details'!$P$11,
IF(AND((ISNUMBER(SEARCH("light",$B2))=TRUE),I2="winterwheat"),'Management details'!$Q$11,
IF(I2="wosr",'Management details'!$O$12))))</f>
        <v>220</v>
      </c>
      <c r="AH2">
        <f>IF(AND((ISNUMBER(SEARCH("heavy",$B2))=TRUE),J2="winterwheat"),'Management details'!$O$11,
IF(AND((ISNUMBER(SEARCH("medium",$B2))=TRUE),J2="winterwheat"),'Management details'!$P$11,
IF(AND((ISNUMBER(SEARCH("light",$B2))=TRUE),J2="winterwheat"),'Management details'!$Q$11,
IF(J2="wosr",'Management details'!$O$12))))</f>
        <v>220</v>
      </c>
      <c r="AI2">
        <f>IF(E2="winterwheat",'Management details'!$O$15,
IF(E2="wosr",'Management details'!$O$16))</f>
        <v>70</v>
      </c>
      <c r="AJ2">
        <f>IF(F2="winterwheat",'Management details'!$O$15,
IF(F2="wosr",'Management details'!$O$16))</f>
        <v>70</v>
      </c>
      <c r="AK2">
        <f>IF(G2="winterwheat",'Management details'!$O$15,
IF(G2="wosr",'Management details'!$O$16))</f>
        <v>70</v>
      </c>
      <c r="AL2">
        <f>IF(H2="winterwheat",'Management details'!$O$15,
IF(H2="wosr",'Management details'!$O$16))</f>
        <v>70</v>
      </c>
      <c r="AM2">
        <f>IF(I2="winterwheat",'Management details'!$O$15,
IF(I2="wosr",'Management details'!$O$16))</f>
        <v>70</v>
      </c>
      <c r="AN2">
        <f>IF(J2="winterwheat",'Management details'!$O$15,
IF(J2="wosr",'Management details'!$O$16))</f>
        <v>70</v>
      </c>
      <c r="AO2">
        <f>IF(E2="winterwheat",'Management details'!$O$19,
IF(E2="wosr",'Management details'!$O$20))</f>
        <v>50</v>
      </c>
      <c r="AP2">
        <f>IF(F2="winterwheat",'Management details'!$O$19,
IF(F2="wosr",'Management details'!$O$20))</f>
        <v>50</v>
      </c>
      <c r="AQ2">
        <f>IF(G2="winterwheat",'Management details'!$O$19,
IF(G2="wosr",'Management details'!$O$20))</f>
        <v>50</v>
      </c>
      <c r="AR2">
        <f>IF(H2="winterwheat",'Management details'!$O$19,
IF(H2="wosr",'Management details'!$O$20))</f>
        <v>50</v>
      </c>
      <c r="AS2">
        <f>IF(I2="winterwheat",'Management details'!$O$19,
IF(I2="wosr",'Management details'!$O$20))</f>
        <v>50</v>
      </c>
      <c r="AT2">
        <f>IF(J2="winterwheat",'Management details'!$O$19,
IF(J2="wosr",'Management details'!$O$20))</f>
        <v>50</v>
      </c>
      <c r="AU2">
        <f>IF(E2="winterwheat",'Management details'!$F$24,
IF(E2="wosr",'Management details'!$F$25))</f>
        <v>23</v>
      </c>
      <c r="AV2">
        <f>IF(F2="winterwheat",'Management details'!$F$24,
IF(F2="wosr",'Management details'!$F$25))</f>
        <v>23</v>
      </c>
      <c r="AW2">
        <f>IF(G2="winterwheat",'Management details'!$F$24,
IF(G2="wosr",'Management details'!$F$25))</f>
        <v>23</v>
      </c>
      <c r="AX2">
        <f>IF(H2="winterwheat",'Management details'!$F$24,
IF(H2="wosr",'Management details'!$F$25))</f>
        <v>23</v>
      </c>
      <c r="AY2">
        <f>IF(I2="winterwheat",'Management details'!$F$24,
IF(I2="wosr",'Management details'!$F$25))</f>
        <v>23</v>
      </c>
      <c r="AZ2">
        <f>IF(J2="winterwheat",'Management details'!$F$24,
IF(J2="wosr",'Management details'!$F$25))</f>
        <v>23</v>
      </c>
      <c r="BA2">
        <f>IF(AND(ISNUMBER(SEARCH("H-Dsty",$B2))=TRUE,E2="winterwheat"),'Management details'!$G$28,
IF(AND(ISNUMBER(SEARCH("H-Dsty",$B2))=FALSE,E2="winterwheat"),'Management details'!$F$28,
IF(E2="wosr",'Management details'!$F$29)))</f>
        <v>6</v>
      </c>
      <c r="BB2">
        <f>IF(AND(ISNUMBER(SEARCH("H-Dsty",$B2))=TRUE,F2="winterwheat"),'Management details'!$G$28,
IF(AND(ISNUMBER(SEARCH("H-Dsty",$B2))=FALSE,F2="winterwheat"),'Management details'!$F$28,
IF(F2="wosr",'Management details'!$F$29)))</f>
        <v>6</v>
      </c>
      <c r="BC2">
        <f>IF(AND(ISNUMBER(SEARCH("H-Dsty",$B2))=TRUE,G2="winterwheat"),'Management details'!$G$28,
IF(AND(ISNUMBER(SEARCH("H-Dsty",$B2))=FALSE,G2="winterwheat"),'Management details'!$F$28,
IF(G2="wosr",'Management details'!$F$29)))</f>
        <v>6</v>
      </c>
      <c r="BD2">
        <f>IF(AND(ISNUMBER(SEARCH("H-Dsty",$B2))=TRUE,H2="winterwheat"),'Management details'!$G$28,
IF(AND(ISNUMBER(SEARCH("H-Dsty",$B2))=FALSE,H2="winterwheat"),'Management details'!$F$28,
IF(H2="wosr",'Management details'!$F$29)))</f>
        <v>6</v>
      </c>
      <c r="BE2">
        <f>IF(AND(ISNUMBER(SEARCH("H-Dsty",$B2))=TRUE,I2="winterwheat"),'Management details'!$G$28,
IF(AND(ISNUMBER(SEARCH("H-Dsty",$B2))=FALSE,I2="winterwheat"),'Management details'!$F$28,
IF(I2="wosr",'Management details'!$F$29)))</f>
        <v>6</v>
      </c>
      <c r="BF2">
        <f>IF(AND(ISNUMBER(SEARCH("H-Dsty",$B2))=TRUE,J2="winterwheat"),'Management details'!$G$28,
IF(AND(ISNUMBER(SEARCH("H-Dsty",$B2))=FALSE,J2="winterwheat"),'Management details'!$F$28,
IF(J2="wosr",'Management details'!$F$29)))</f>
        <v>6</v>
      </c>
      <c r="BG2">
        <f>IF(E2="winterwheat",'Management details'!$F$32,
IF(E2="wosr",'Management details'!$F$33))</f>
        <v>5</v>
      </c>
      <c r="BH2">
        <f>IF(F2="winterwheat",'Management details'!$F$32,
IF(F2="wosr",'Management details'!$F$33))</f>
        <v>5</v>
      </c>
      <c r="BI2">
        <f>IF(G2="winterwheat",'Management details'!$F$32,
IF(G2="wosr",'Management details'!$F$33))</f>
        <v>5</v>
      </c>
      <c r="BJ2">
        <f>IF(H2="winterwheat",'Management details'!$F$32,
IF(H2="wosr",'Management details'!$F$33))</f>
        <v>5</v>
      </c>
      <c r="BK2">
        <f>IF(I2="winterwheat",'Management details'!$F$32,
IF(I2="wosr",'Management details'!$F$33))</f>
        <v>5</v>
      </c>
      <c r="BL2">
        <f>IF(J2="winterwheat",'Management details'!$F$32,
IF(J2="wosr",'Management details'!$F$33))</f>
        <v>5</v>
      </c>
      <c r="BM2" t="s">
        <v>116</v>
      </c>
      <c r="BN2" t="str">
        <f>IF(ISNUMBER(SEARCH("H-Dsty",$B2))=TRUE,"high","low")</f>
        <v>high</v>
      </c>
      <c r="BO2" t="s">
        <v>129</v>
      </c>
      <c r="BP2" t="s">
        <v>129</v>
      </c>
      <c r="BQ2" t="s">
        <v>129</v>
      </c>
      <c r="BR2" t="s">
        <v>129</v>
      </c>
      <c r="BS2" t="s">
        <v>129</v>
      </c>
      <c r="BT2">
        <f>IF(E2="winterwheat",'[1]Crop Data'!$F$24,
IF(E2="wosr",'[1]Crop Data'!$M$24))</f>
        <v>150</v>
      </c>
      <c r="BU2">
        <f>IF(F2="winterwheat",'[1]Crop Data'!$F$24,
IF(F2="wosr",'[1]Crop Data'!$M$24))</f>
        <v>150</v>
      </c>
      <c r="BV2">
        <f>IF(G2="winterwheat",'[1]Crop Data'!$F$24,
IF(G2="wosr",'[1]Crop Data'!$M$24))</f>
        <v>150</v>
      </c>
      <c r="BW2">
        <f>IF(H2="winterwheat",'[1]Crop Data'!$F$24,
IF(H2="wosr",'[1]Crop Data'!$M$24))</f>
        <v>150</v>
      </c>
      <c r="BX2">
        <f>IF(I2="winterwheat",'[1]Crop Data'!$F$24,
IF(I2="wosr",'[1]Crop Data'!$M$24))</f>
        <v>150</v>
      </c>
      <c r="BY2">
        <f>IF(J2="winterwheat",'[1]Crop Data'!$F$24,
IF(J2="wosr",'[1]Crop Data'!$M$24))</f>
        <v>150</v>
      </c>
      <c r="BZ2">
        <v>0</v>
      </c>
      <c r="CA2">
        <v>0</v>
      </c>
      <c r="CB2">
        <v>0</v>
      </c>
      <c r="CC2">
        <v>0</v>
      </c>
      <c r="CD2">
        <v>0</v>
      </c>
      <c r="CE2">
        <v>0</v>
      </c>
      <c r="CF2" t="s">
        <v>119</v>
      </c>
      <c r="CG2" s="20">
        <f>'[1]Crop Data'!$F$12</f>
        <v>0.78</v>
      </c>
      <c r="CH2" s="20">
        <f>'[1]Crop Data'!$F$13</f>
        <v>0.71</v>
      </c>
      <c r="CI2">
        <f>'[1]Crop Data'!$F$14</f>
        <v>0.44</v>
      </c>
      <c r="CJ2">
        <f>IF(E2="winterwheat",'[1]Crop Data'!$F$16,
IF(E2="wosr",'[1]Crop Data'!$M$16))</f>
        <v>0.36</v>
      </c>
      <c r="CK2">
        <f>IF(F2="winterwheat",'[1]Crop Data'!$F$16,
IF(F2="wosr",'[1]Crop Data'!$M$16))</f>
        <v>0.36</v>
      </c>
      <c r="CL2">
        <f>IF(G2="winterwheat",'[1]Crop Data'!$F$16,
IF(G2="wosr",'[1]Crop Data'!$M$16))</f>
        <v>0.36</v>
      </c>
      <c r="CM2">
        <f>IF(H2="winterwheat",'[1]Crop Data'!$F$16,
IF(H2="wosr",'[1]Crop Data'!$M$16))</f>
        <v>0.36</v>
      </c>
      <c r="CN2">
        <f>IF(I2="winterwheat",'[1]Crop Data'!$F$16,
IF(I2="wosr",'[1]Crop Data'!$M$16))</f>
        <v>0.36</v>
      </c>
      <c r="CO2">
        <f>IF(J2="winterwheat",'[1]Crop Data'!$F$16,
IF(J2="wosr",'[1]Crop Data'!$M$16))</f>
        <v>0.36</v>
      </c>
      <c r="CP2">
        <f>'[1]Crop Data'!$F$18</f>
        <v>19.5</v>
      </c>
      <c r="CQ2">
        <f>'[1]Crop Data'!$F$18</f>
        <v>19.5</v>
      </c>
      <c r="CR2">
        <f>'[1]Crop Data'!$F$18</f>
        <v>19.5</v>
      </c>
      <c r="CS2">
        <f>'[1]Crop Data'!$F$18</f>
        <v>19.5</v>
      </c>
      <c r="CT2">
        <f>'[1]Crop Data'!$F$18</f>
        <v>19.5</v>
      </c>
      <c r="CU2">
        <f>'[1]Crop Data'!$F$18</f>
        <v>19.5</v>
      </c>
      <c r="CV2">
        <f>'[1]Crop Data'!$F$20</f>
        <v>2.4300000000000002</v>
      </c>
      <c r="CW2">
        <f>'[1]Crop Data'!$F$20</f>
        <v>2.4300000000000002</v>
      </c>
      <c r="CX2">
        <f>'[1]Crop Data'!$F$20</f>
        <v>2.4300000000000002</v>
      </c>
      <c r="CY2">
        <f>'[1]Crop Data'!$F$20</f>
        <v>2.4300000000000002</v>
      </c>
      <c r="CZ2">
        <f>'[1]Crop Data'!$F$20</f>
        <v>2.4300000000000002</v>
      </c>
      <c r="DA2">
        <f>'[1]Crop Data'!$F$20</f>
        <v>2.4300000000000002</v>
      </c>
      <c r="DB2">
        <v>102</v>
      </c>
      <c r="DC2">
        <v>6</v>
      </c>
      <c r="DD2">
        <v>4</v>
      </c>
      <c r="DE2">
        <v>1400</v>
      </c>
      <c r="DF2">
        <v>125</v>
      </c>
      <c r="DG2">
        <f>'[1]Soil Index &amp; Farm Data'!$M$6</f>
        <v>0.625</v>
      </c>
      <c r="DH2">
        <f>'[1]Soil Index &amp; Farm Data'!$M$7</f>
        <v>10.08</v>
      </c>
    </row>
    <row r="3" spans="1:112">
      <c r="A3">
        <v>2</v>
      </c>
      <c r="B3" t="s">
        <v>435</v>
      </c>
      <c r="C3" s="20" t="str">
        <f t="shared" si="0"/>
        <v>2.25</v>
      </c>
      <c r="D3">
        <v>6</v>
      </c>
      <c r="E3" t="s">
        <v>112</v>
      </c>
      <c r="F3" t="s">
        <v>112</v>
      </c>
      <c r="G3" t="s">
        <v>112</v>
      </c>
      <c r="H3" t="s">
        <v>112</v>
      </c>
      <c r="I3" t="s">
        <v>112</v>
      </c>
      <c r="J3" t="s">
        <v>112</v>
      </c>
      <c r="K3" t="s">
        <v>356</v>
      </c>
      <c r="L3" t="s">
        <v>114</v>
      </c>
      <c r="M3" t="s">
        <v>114</v>
      </c>
      <c r="N3" t="s">
        <v>114</v>
      </c>
      <c r="O3" t="s">
        <v>114</v>
      </c>
      <c r="P3" t="s">
        <v>114</v>
      </c>
      <c r="Q3" s="55">
        <f>IF(AND(ISNUMBER(SEARCH("H-Dsty",$B3))=TRUE,E3="winterwheat"),'Management details'!$G$11,
'Management details'!$F$11)</f>
        <v>200</v>
      </c>
      <c r="R3" s="55">
        <f>IF(AND(ISNUMBER(SEARCH("H-Dsty",$B3))=TRUE,F3="winterwheat"),'Management details'!$G$11,
'Management details'!$F$11)</f>
        <v>200</v>
      </c>
      <c r="S3" s="55">
        <f>IF(AND(ISNUMBER(SEARCH("H-Dsty",$B3))=TRUE,G3="winterwheat"),'Management details'!$G$11,
'Management details'!$F$11)</f>
        <v>200</v>
      </c>
      <c r="T3" s="55">
        <f>IF(AND(ISNUMBER(SEARCH("H-Dsty",$B3))=TRUE,H3="winterwheat"),'Management details'!$G$11,
'Management details'!$F$11)</f>
        <v>200</v>
      </c>
      <c r="U3" s="55">
        <f>IF(AND(ISNUMBER(SEARCH("H-Dsty",$B3))=TRUE,I3="winterwheat"),'Management details'!$G$11,
'Management details'!$F$11)</f>
        <v>200</v>
      </c>
      <c r="V3" s="55">
        <f>IF(AND(ISNUMBER(SEARCH("H-Dsty",$B3))=TRUE,J3="winterwheat"),'Management details'!$G$11,
'Management details'!$F$11)</f>
        <v>200</v>
      </c>
      <c r="W3" t="str">
        <f t="shared" ref="W3:W28" si="2">IF(E3="winterwheat","late","no")</f>
        <v>late</v>
      </c>
      <c r="X3" t="str">
        <f t="shared" ref="X3:X28" si="3">IF(F3="winterwheat","late","no")</f>
        <v>late</v>
      </c>
      <c r="Y3" t="str">
        <f t="shared" ref="Y3:Y28" si="4">IF(G3="winterwheat","late","no")</f>
        <v>late</v>
      </c>
      <c r="Z3" t="str">
        <f t="shared" ref="Z3:Z28" si="5">IF(H3="winterwheat","late","no")</f>
        <v>late</v>
      </c>
      <c r="AA3" t="str">
        <f t="shared" ref="AA3:AA28" si="6">IF(I3="winterwheat","late","no")</f>
        <v>late</v>
      </c>
      <c r="AB3" t="str">
        <f t="shared" ref="AB3:AB28" si="7">IF(J3="winterwheat","late","no")</f>
        <v>late</v>
      </c>
      <c r="AC3">
        <f>IF(AND((ISNUMBER(SEARCH("heavy",$B3))=TRUE),E3="winterwheat"),'Management details'!$O$11,
IF(AND((ISNUMBER(SEARCH("medium",$B3))=TRUE),E3="winterwheat"),'Management details'!$P$11,
IF(AND((ISNUMBER(SEARCH("light",$B3))=TRUE),E3="winterwheat"),'Management details'!$Q$11,
IF(E3="wosr",'Management details'!$O$12))))</f>
        <v>220</v>
      </c>
      <c r="AD3">
        <f>IF(AND((ISNUMBER(SEARCH("heavy",$B3))=TRUE),F3="winterwheat"),'Management details'!$O$11,
IF(AND((ISNUMBER(SEARCH("medium",$B3))=TRUE),F3="winterwheat"),'Management details'!$P$11,
IF(AND((ISNUMBER(SEARCH("light",$B3))=TRUE),F3="winterwheat"),'Management details'!$Q$11,
IF(F3="wosr",'Management details'!$O$12))))</f>
        <v>220</v>
      </c>
      <c r="AE3">
        <f>IF(AND((ISNUMBER(SEARCH("heavy",$B3))=TRUE),G3="winterwheat"),'Management details'!$O$11,
IF(AND((ISNUMBER(SEARCH("medium",$B3))=TRUE),G3="winterwheat"),'Management details'!$P$11,
IF(AND((ISNUMBER(SEARCH("light",$B3))=TRUE),G3="winterwheat"),'Management details'!$Q$11,
IF(G3="wosr",'Management details'!$O$12))))</f>
        <v>220</v>
      </c>
      <c r="AF3">
        <f>IF(AND((ISNUMBER(SEARCH("heavy",$B3))=TRUE),H3="winterwheat"),'Management details'!$O$11,
IF(AND((ISNUMBER(SEARCH("medium",$B3))=TRUE),H3="winterwheat"),'Management details'!$P$11,
IF(AND((ISNUMBER(SEARCH("light",$B3))=TRUE),H3="winterwheat"),'Management details'!$Q$11,
IF(H3="wosr",'Management details'!$O$12))))</f>
        <v>220</v>
      </c>
      <c r="AG3">
        <f>IF(AND((ISNUMBER(SEARCH("heavy",$B3))=TRUE),I3="winterwheat"),'Management details'!$O$11,
IF(AND((ISNUMBER(SEARCH("medium",$B3))=TRUE),I3="winterwheat"),'Management details'!$P$11,
IF(AND((ISNUMBER(SEARCH("light",$B3))=TRUE),I3="winterwheat"),'Management details'!$Q$11,
IF(I3="wosr",'Management details'!$O$12))))</f>
        <v>220</v>
      </c>
      <c r="AH3">
        <f>IF(AND((ISNUMBER(SEARCH("heavy",$B3))=TRUE),J3="winterwheat"),'Management details'!$O$11,
IF(AND((ISNUMBER(SEARCH("medium",$B3))=TRUE),J3="winterwheat"),'Management details'!$P$11,
IF(AND((ISNUMBER(SEARCH("light",$B3))=TRUE),J3="winterwheat"),'Management details'!$Q$11,
IF(J3="wosr",'Management details'!$O$12))))</f>
        <v>220</v>
      </c>
      <c r="AI3">
        <f>IF(E3="winterwheat",'Management details'!$O$15,
IF(E3="wosr",'Management details'!$O$16))</f>
        <v>70</v>
      </c>
      <c r="AJ3">
        <f>IF(F3="winterwheat",'Management details'!$O$15,
IF(F3="wosr",'Management details'!$O$16))</f>
        <v>70</v>
      </c>
      <c r="AK3">
        <f>IF(G3="winterwheat",'Management details'!$O$15,
IF(G3="wosr",'Management details'!$O$16))</f>
        <v>70</v>
      </c>
      <c r="AL3">
        <f>IF(H3="winterwheat",'Management details'!$O$15,
IF(H3="wosr",'Management details'!$O$16))</f>
        <v>70</v>
      </c>
      <c r="AM3">
        <f>IF(I3="winterwheat",'Management details'!$O$15,
IF(I3="wosr",'Management details'!$O$16))</f>
        <v>70</v>
      </c>
      <c r="AN3">
        <f>IF(J3="winterwheat",'Management details'!$O$15,
IF(J3="wosr",'Management details'!$O$16))</f>
        <v>70</v>
      </c>
      <c r="AO3">
        <f>IF(E3="winterwheat",'Management details'!$O$19,
IF(E3="wosr",'Management details'!$O$20))</f>
        <v>50</v>
      </c>
      <c r="AP3">
        <f>IF(F3="winterwheat",'Management details'!$O$19,
IF(F3="wosr",'Management details'!$O$20))</f>
        <v>50</v>
      </c>
      <c r="AQ3">
        <f>IF(G3="winterwheat",'Management details'!$O$19,
IF(G3="wosr",'Management details'!$O$20))</f>
        <v>50</v>
      </c>
      <c r="AR3">
        <f>IF(H3="winterwheat",'Management details'!$O$19,
IF(H3="wosr",'Management details'!$O$20))</f>
        <v>50</v>
      </c>
      <c r="AS3">
        <f>IF(I3="winterwheat",'Management details'!$O$19,
IF(I3="wosr",'Management details'!$O$20))</f>
        <v>50</v>
      </c>
      <c r="AT3">
        <f>IF(J3="winterwheat",'Management details'!$O$19,
IF(J3="wosr",'Management details'!$O$20))</f>
        <v>50</v>
      </c>
      <c r="AU3">
        <f>IF(E3="winterwheat",'Management details'!$F$24,
IF(E3="wosr",'Management details'!$F$25))</f>
        <v>23</v>
      </c>
      <c r="AV3">
        <f>IF(F3="winterwheat",'Management details'!$F$24,
IF(F3="wosr",'Management details'!$F$25))</f>
        <v>23</v>
      </c>
      <c r="AW3">
        <f>IF(G3="winterwheat",'Management details'!$F$24,
IF(G3="wosr",'Management details'!$F$25))</f>
        <v>23</v>
      </c>
      <c r="AX3">
        <f>IF(H3="winterwheat",'Management details'!$F$24,
IF(H3="wosr",'Management details'!$F$25))</f>
        <v>23</v>
      </c>
      <c r="AY3">
        <f>IF(I3="winterwheat",'Management details'!$F$24,
IF(I3="wosr",'Management details'!$F$25))</f>
        <v>23</v>
      </c>
      <c r="AZ3">
        <f>IF(J3="winterwheat",'Management details'!$F$24,
IF(J3="wosr",'Management details'!$F$25))</f>
        <v>23</v>
      </c>
      <c r="BA3">
        <f>IF(AND(ISNUMBER(SEARCH("H-Dsty",$B3))=TRUE,E3="winterwheat"),'Management details'!$G$28,
IF(AND(ISNUMBER(SEARCH("H-Dsty",$B3))=FALSE,E3="winterwheat"),'Management details'!$F$28,
IF(E3="wosr",'Management details'!$F$29)))</f>
        <v>4</v>
      </c>
      <c r="BB3">
        <f>IF(AND(ISNUMBER(SEARCH("H-Dsty",$B3))=TRUE,F3="winterwheat"),'Management details'!$G$28,
IF(AND(ISNUMBER(SEARCH("H-Dsty",$B3))=FALSE,F3="winterwheat"),'Management details'!$F$28,
IF(F3="wosr",'Management details'!$F$29)))</f>
        <v>4</v>
      </c>
      <c r="BC3">
        <f>IF(AND(ISNUMBER(SEARCH("H-Dsty",$B3))=TRUE,G3="winterwheat"),'Management details'!$G$28,
IF(AND(ISNUMBER(SEARCH("H-Dsty",$B3))=FALSE,G3="winterwheat"),'Management details'!$F$28,
IF(G3="wosr",'Management details'!$F$29)))</f>
        <v>4</v>
      </c>
      <c r="BD3">
        <f>IF(AND(ISNUMBER(SEARCH("H-Dsty",$B3))=TRUE,H3="winterwheat"),'Management details'!$G$28,
IF(AND(ISNUMBER(SEARCH("H-Dsty",$B3))=FALSE,H3="winterwheat"),'Management details'!$F$28,
IF(H3="wosr",'Management details'!$F$29)))</f>
        <v>4</v>
      </c>
      <c r="BE3">
        <f>IF(AND(ISNUMBER(SEARCH("H-Dsty",$B3))=TRUE,I3="winterwheat"),'Management details'!$G$28,
IF(AND(ISNUMBER(SEARCH("H-Dsty",$B3))=FALSE,I3="winterwheat"),'Management details'!$F$28,
IF(I3="wosr",'Management details'!$F$29)))</f>
        <v>4</v>
      </c>
      <c r="BF3">
        <f>IF(AND(ISNUMBER(SEARCH("H-Dsty",$B3))=TRUE,J3="winterwheat"),'Management details'!$G$28,
IF(AND(ISNUMBER(SEARCH("H-Dsty",$B3))=FALSE,J3="winterwheat"),'Management details'!$F$28,
IF(J3="wosr",'Management details'!$F$29)))</f>
        <v>4</v>
      </c>
      <c r="BG3">
        <f>IF(E3="winterwheat",'Management details'!$F$32,
IF(E3="wosr",'Management details'!$F$33))</f>
        <v>5</v>
      </c>
      <c r="BH3">
        <f>IF(F3="winterwheat",'Management details'!$F$32,
IF(F3="wosr",'Management details'!$F$33))</f>
        <v>5</v>
      </c>
      <c r="BI3">
        <f>IF(G3="winterwheat",'Management details'!$F$32,
IF(G3="wosr",'Management details'!$F$33))</f>
        <v>5</v>
      </c>
      <c r="BJ3">
        <f>IF(H3="winterwheat",'Management details'!$F$32,
IF(H3="wosr",'Management details'!$F$33))</f>
        <v>5</v>
      </c>
      <c r="BK3">
        <f>IF(I3="winterwheat",'Management details'!$F$32,
IF(I3="wosr",'Management details'!$F$33))</f>
        <v>5</v>
      </c>
      <c r="BL3">
        <f>IF(J3="winterwheat",'Management details'!$F$32,
IF(J3="wosr",'Management details'!$F$33))</f>
        <v>5</v>
      </c>
      <c r="BM3" t="s">
        <v>116</v>
      </c>
      <c r="BN3" t="str">
        <f t="shared" ref="BN3:BN28" si="8">IF(ISNUMBER(SEARCH("H-Dsty",$B3))=TRUE,"high","low")</f>
        <v>low</v>
      </c>
      <c r="BO3" t="s">
        <v>129</v>
      </c>
      <c r="BP3" t="s">
        <v>129</v>
      </c>
      <c r="BQ3" t="s">
        <v>129</v>
      </c>
      <c r="BR3" t="s">
        <v>129</v>
      </c>
      <c r="BS3" t="s">
        <v>129</v>
      </c>
      <c r="BT3">
        <f>IF(E3="winterwheat",'[1]Crop Data'!$F$24,
IF(E3="wosr",'[1]Crop Data'!$M$24))</f>
        <v>150</v>
      </c>
      <c r="BU3">
        <f>IF(F3="winterwheat",'[1]Crop Data'!$F$24,
IF(F3="wosr",'[1]Crop Data'!$M$24))</f>
        <v>150</v>
      </c>
      <c r="BV3">
        <f>IF(G3="winterwheat",'[1]Crop Data'!$F$24,
IF(G3="wosr",'[1]Crop Data'!$M$24))</f>
        <v>150</v>
      </c>
      <c r="BW3">
        <f>IF(H3="winterwheat",'[1]Crop Data'!$F$24,
IF(H3="wosr",'[1]Crop Data'!$M$24))</f>
        <v>150</v>
      </c>
      <c r="BX3">
        <f>IF(I3="winterwheat",'[1]Crop Data'!$F$24,
IF(I3="wosr",'[1]Crop Data'!$M$24))</f>
        <v>150</v>
      </c>
      <c r="BY3">
        <f>IF(J3="winterwheat",'[1]Crop Data'!$F$24,
IF(J3="wosr",'[1]Crop Data'!$M$24))</f>
        <v>150</v>
      </c>
      <c r="BZ3">
        <v>0</v>
      </c>
      <c r="CA3">
        <v>0</v>
      </c>
      <c r="CB3">
        <v>0</v>
      </c>
      <c r="CC3">
        <v>0</v>
      </c>
      <c r="CD3">
        <v>0</v>
      </c>
      <c r="CE3">
        <v>0</v>
      </c>
      <c r="CF3" t="s">
        <v>119</v>
      </c>
      <c r="CG3" s="20">
        <f>'[1]Crop Data'!$F$12</f>
        <v>0.78</v>
      </c>
      <c r="CH3" s="20">
        <f>'[1]Crop Data'!$F$13</f>
        <v>0.71</v>
      </c>
      <c r="CI3">
        <f>'[1]Crop Data'!$F$14</f>
        <v>0.44</v>
      </c>
      <c r="CJ3">
        <f>IF(E3="winterwheat",'[1]Crop Data'!$F$16,
IF(E3="wosr",'[1]Crop Data'!$M$16))</f>
        <v>0.36</v>
      </c>
      <c r="CK3">
        <f>IF(F3="winterwheat",'[1]Crop Data'!$F$16,
IF(F3="wosr",'[1]Crop Data'!$M$16))</f>
        <v>0.36</v>
      </c>
      <c r="CL3">
        <f>IF(G3="winterwheat",'[1]Crop Data'!$F$16,
IF(G3="wosr",'[1]Crop Data'!$M$16))</f>
        <v>0.36</v>
      </c>
      <c r="CM3">
        <f>IF(H3="winterwheat",'[1]Crop Data'!$F$16,
IF(H3="wosr",'[1]Crop Data'!$M$16))</f>
        <v>0.36</v>
      </c>
      <c r="CN3">
        <f>IF(I3="winterwheat",'[1]Crop Data'!$F$16,
IF(I3="wosr",'[1]Crop Data'!$M$16))</f>
        <v>0.36</v>
      </c>
      <c r="CO3">
        <f>IF(J3="winterwheat",'[1]Crop Data'!$F$16,
IF(J3="wosr",'[1]Crop Data'!$M$16))</f>
        <v>0.36</v>
      </c>
      <c r="CP3">
        <f>'[1]Crop Data'!$F$18</f>
        <v>19.5</v>
      </c>
      <c r="CQ3">
        <f>'[1]Crop Data'!$F$18</f>
        <v>19.5</v>
      </c>
      <c r="CR3">
        <f>'[1]Crop Data'!$F$18</f>
        <v>19.5</v>
      </c>
      <c r="CS3">
        <f>'[1]Crop Data'!$F$18</f>
        <v>19.5</v>
      </c>
      <c r="CT3">
        <f>'[1]Crop Data'!$F$18</f>
        <v>19.5</v>
      </c>
      <c r="CU3">
        <f>'[1]Crop Data'!$F$18</f>
        <v>19.5</v>
      </c>
      <c r="CV3">
        <f>'[1]Crop Data'!$F$20</f>
        <v>2.4300000000000002</v>
      </c>
      <c r="CW3">
        <f>'[1]Crop Data'!$F$20</f>
        <v>2.4300000000000002</v>
      </c>
      <c r="CX3">
        <f>'[1]Crop Data'!$F$20</f>
        <v>2.4300000000000002</v>
      </c>
      <c r="CY3">
        <f>'[1]Crop Data'!$F$20</f>
        <v>2.4300000000000002</v>
      </c>
      <c r="CZ3">
        <f>'[1]Crop Data'!$F$20</f>
        <v>2.4300000000000002</v>
      </c>
      <c r="DA3">
        <f>'[1]Crop Data'!$F$20</f>
        <v>2.4300000000000002</v>
      </c>
      <c r="DB3">
        <v>102</v>
      </c>
      <c r="DC3">
        <v>6</v>
      </c>
      <c r="DD3">
        <v>4</v>
      </c>
      <c r="DE3">
        <v>1400</v>
      </c>
      <c r="DF3">
        <v>125</v>
      </c>
      <c r="DG3">
        <f>'[1]Soil Index &amp; Farm Data'!$M$6</f>
        <v>0.625</v>
      </c>
      <c r="DH3">
        <f>'[1]Soil Index &amp; Farm Data'!$M$7</f>
        <v>10.08</v>
      </c>
    </row>
    <row r="4" spans="1:112">
      <c r="A4" s="50">
        <v>3</v>
      </c>
      <c r="B4" t="s">
        <v>436</v>
      </c>
      <c r="C4" s="20" t="str">
        <f>IF(ISNUMBER(SEARCH("heavy",B4))=TRUE,"2.25",
IF(ISNUMBER(SEARCH("medium",B4))=TRUE,"1.50",
IF(ISNUMBER(SEARCH("light",B4))=TRUE,"0.75")))</f>
        <v>2.25</v>
      </c>
      <c r="D4">
        <v>6</v>
      </c>
      <c r="E4" t="s">
        <v>112</v>
      </c>
      <c r="F4" t="s">
        <v>112</v>
      </c>
      <c r="G4" t="s">
        <v>112</v>
      </c>
      <c r="H4" t="s">
        <v>112</v>
      </c>
      <c r="I4" t="s">
        <v>112</v>
      </c>
      <c r="J4" t="s">
        <v>112</v>
      </c>
      <c r="K4" t="s">
        <v>356</v>
      </c>
      <c r="L4" t="s">
        <v>114</v>
      </c>
      <c r="M4" t="s">
        <v>114</v>
      </c>
      <c r="N4" t="s">
        <v>114</v>
      </c>
      <c r="O4" t="s">
        <v>114</v>
      </c>
      <c r="P4" t="s">
        <v>114</v>
      </c>
      <c r="Q4" s="55">
        <f>IF(AND(ISNUMBER(SEARCH("H-Dsty",$B4))=TRUE,E4="winterwheat"),'Management details'!$G$11,
'Management details'!$F$11)</f>
        <v>200</v>
      </c>
      <c r="R4" s="55">
        <f>IF(AND(ISNUMBER(SEARCH("H-Dsty",$B4))=TRUE,F4="winterwheat"),'Management details'!$G$11,
'Management details'!$F$11)</f>
        <v>200</v>
      </c>
      <c r="S4" s="55">
        <f>IF(AND(ISNUMBER(SEARCH("H-Dsty",$B4))=TRUE,G4="winterwheat"),'Management details'!$G$11,
'Management details'!$F$11)</f>
        <v>200</v>
      </c>
      <c r="T4" s="55">
        <f>IF(AND(ISNUMBER(SEARCH("H-Dsty",$B4))=TRUE,H4="winterwheat"),'Management details'!$G$11,
'Management details'!$F$11)</f>
        <v>200</v>
      </c>
      <c r="U4" s="55">
        <f>IF(AND(ISNUMBER(SEARCH("H-Dsty",$B4))=TRUE,I4="winterwheat"),'Management details'!$G$11,
'Management details'!$F$11)</f>
        <v>200</v>
      </c>
      <c r="V4" s="55">
        <f>IF(AND(ISNUMBER(SEARCH("H-Dsty",$B4))=TRUE,J4="winterwheat"),'Management details'!$G$11,
'Management details'!$F$11)</f>
        <v>200</v>
      </c>
      <c r="W4" t="str">
        <f t="shared" si="2"/>
        <v>late</v>
      </c>
      <c r="X4" t="str">
        <f t="shared" si="3"/>
        <v>late</v>
      </c>
      <c r="Y4" t="str">
        <f t="shared" si="4"/>
        <v>late</v>
      </c>
      <c r="Z4" t="str">
        <f t="shared" si="5"/>
        <v>late</v>
      </c>
      <c r="AA4" t="str">
        <f t="shared" si="6"/>
        <v>late</v>
      </c>
      <c r="AB4" t="str">
        <f t="shared" si="7"/>
        <v>late</v>
      </c>
      <c r="AC4">
        <f>IF(AND((ISNUMBER(SEARCH("heavy",$B4))=TRUE),E4="winterwheat"),'Management details'!$O$11,
IF(AND((ISNUMBER(SEARCH("medium",$B4))=TRUE),E4="winterwheat"),'Management details'!$P$11,
IF(AND((ISNUMBER(SEARCH("light",$B4))=TRUE),E4="winterwheat"),'Management details'!$Q$11,
IF(E4="wosr",'Management details'!$O$12))))</f>
        <v>220</v>
      </c>
      <c r="AD4">
        <f>IF(AND((ISNUMBER(SEARCH("heavy",$B4))=TRUE),F4="winterwheat"),'Management details'!$O$11,
IF(AND((ISNUMBER(SEARCH("medium",$B4))=TRUE),F4="winterwheat"),'Management details'!$P$11,
IF(AND((ISNUMBER(SEARCH("light",$B4))=TRUE),F4="winterwheat"),'Management details'!$Q$11,
IF(F4="wosr",'Management details'!$O$12))))</f>
        <v>220</v>
      </c>
      <c r="AE4">
        <f>IF(AND((ISNUMBER(SEARCH("heavy",$B4))=TRUE),G4="winterwheat"),'Management details'!$O$11,
IF(AND((ISNUMBER(SEARCH("medium",$B4))=TRUE),G4="winterwheat"),'Management details'!$P$11,
IF(AND((ISNUMBER(SEARCH("light",$B4))=TRUE),G4="winterwheat"),'Management details'!$Q$11,
IF(G4="wosr",'Management details'!$O$12))))</f>
        <v>220</v>
      </c>
      <c r="AF4">
        <f>IF(AND((ISNUMBER(SEARCH("heavy",$B4))=TRUE),H4="winterwheat"),'Management details'!$O$11,
IF(AND((ISNUMBER(SEARCH("medium",$B4))=TRUE),H4="winterwheat"),'Management details'!$P$11,
IF(AND((ISNUMBER(SEARCH("light",$B4))=TRUE),H4="winterwheat"),'Management details'!$Q$11,
IF(H4="wosr",'Management details'!$O$12))))</f>
        <v>220</v>
      </c>
      <c r="AG4">
        <f>IF(AND((ISNUMBER(SEARCH("heavy",$B4))=TRUE),I4="winterwheat"),'Management details'!$O$11,
IF(AND((ISNUMBER(SEARCH("medium",$B4))=TRUE),I4="winterwheat"),'Management details'!$P$11,
IF(AND((ISNUMBER(SEARCH("light",$B4))=TRUE),I4="winterwheat"),'Management details'!$Q$11,
IF(I4="wosr",'Management details'!$O$12))))</f>
        <v>220</v>
      </c>
      <c r="AH4">
        <f>IF(AND((ISNUMBER(SEARCH("heavy",$B4))=TRUE),J4="winterwheat"),'Management details'!$O$11,
IF(AND((ISNUMBER(SEARCH("medium",$B4))=TRUE),J4="winterwheat"),'Management details'!$P$11,
IF(AND((ISNUMBER(SEARCH("light",$B4))=TRUE),J4="winterwheat"),'Management details'!$Q$11,
IF(J4="wosr",'Management details'!$O$12))))</f>
        <v>220</v>
      </c>
      <c r="AI4">
        <f>IF(E4="winterwheat",'Management details'!$O$15,
IF(E4="wosr",'Management details'!$O$16))</f>
        <v>70</v>
      </c>
      <c r="AJ4">
        <f>IF(F4="winterwheat",'Management details'!$O$15,
IF(F4="wosr",'Management details'!$O$16))</f>
        <v>70</v>
      </c>
      <c r="AK4">
        <f>IF(G4="winterwheat",'Management details'!$O$15,
IF(G4="wosr",'Management details'!$O$16))</f>
        <v>70</v>
      </c>
      <c r="AL4">
        <f>IF(H4="winterwheat",'Management details'!$O$15,
IF(H4="wosr",'Management details'!$O$16))</f>
        <v>70</v>
      </c>
      <c r="AM4">
        <f>IF(I4="winterwheat",'Management details'!$O$15,
IF(I4="wosr",'Management details'!$O$16))</f>
        <v>70</v>
      </c>
      <c r="AN4">
        <f>IF(J4="winterwheat",'Management details'!$O$15,
IF(J4="wosr",'Management details'!$O$16))</f>
        <v>70</v>
      </c>
      <c r="AO4">
        <f>IF(E4="winterwheat",'Management details'!$O$19,
IF(E4="wosr",'Management details'!$O$20))</f>
        <v>50</v>
      </c>
      <c r="AP4">
        <f>IF(F4="winterwheat",'Management details'!$O$19,
IF(F4="wosr",'Management details'!$O$20))</f>
        <v>50</v>
      </c>
      <c r="AQ4">
        <f>IF(G4="winterwheat",'Management details'!$O$19,
IF(G4="wosr",'Management details'!$O$20))</f>
        <v>50</v>
      </c>
      <c r="AR4">
        <f>IF(H4="winterwheat",'Management details'!$O$19,
IF(H4="wosr",'Management details'!$O$20))</f>
        <v>50</v>
      </c>
      <c r="AS4">
        <f>IF(I4="winterwheat",'Management details'!$O$19,
IF(I4="wosr",'Management details'!$O$20))</f>
        <v>50</v>
      </c>
      <c r="AT4">
        <f>IF(J4="winterwheat",'Management details'!$O$19,
IF(J4="wosr",'Management details'!$O$20))</f>
        <v>50</v>
      </c>
      <c r="AU4">
        <f>IF(E4="winterwheat",'Management details'!$F$24,
IF(E4="wosr",'Management details'!$F$25))</f>
        <v>23</v>
      </c>
      <c r="AV4">
        <f>IF(F4="winterwheat",'Management details'!$F$24,
IF(F4="wosr",'Management details'!$F$25))</f>
        <v>23</v>
      </c>
      <c r="AW4">
        <f>IF(G4="winterwheat",'Management details'!$F$24,
IF(G4="wosr",'Management details'!$F$25))</f>
        <v>23</v>
      </c>
      <c r="AX4">
        <f>IF(H4="winterwheat",'Management details'!$F$24,
IF(H4="wosr",'Management details'!$F$25))</f>
        <v>23</v>
      </c>
      <c r="AY4">
        <f>IF(I4="winterwheat",'Management details'!$F$24,
IF(I4="wosr",'Management details'!$F$25))</f>
        <v>23</v>
      </c>
      <c r="AZ4">
        <f>IF(J4="winterwheat",'Management details'!$F$24,
IF(J4="wosr",'Management details'!$F$25))</f>
        <v>23</v>
      </c>
      <c r="BA4">
        <f>IF(AND(ISNUMBER(SEARCH("H-Dsty",$B4))=TRUE,E4="winterwheat"),'Management details'!$G$28,
IF(AND(ISNUMBER(SEARCH("H-Dsty",$B4))=FALSE,E4="winterwheat"),'Management details'!$F$28,
IF(E4="wosr",'Management details'!$F$29)))</f>
        <v>4</v>
      </c>
      <c r="BB4">
        <f>IF(AND(ISNUMBER(SEARCH("H-Dsty",$B4))=TRUE,F4="winterwheat"),'Management details'!$G$28,
IF(AND(ISNUMBER(SEARCH("H-Dsty",$B4))=FALSE,F4="winterwheat"),'Management details'!$F$28,
IF(F4="wosr",'Management details'!$F$29)))</f>
        <v>4</v>
      </c>
      <c r="BC4">
        <f>IF(AND(ISNUMBER(SEARCH("H-Dsty",$B4))=TRUE,G4="winterwheat"),'Management details'!$G$28,
IF(AND(ISNUMBER(SEARCH("H-Dsty",$B4))=FALSE,G4="winterwheat"),'Management details'!$F$28,
IF(G4="wosr",'Management details'!$F$29)))</f>
        <v>4</v>
      </c>
      <c r="BD4">
        <f>IF(AND(ISNUMBER(SEARCH("H-Dsty",$B4))=TRUE,H4="winterwheat"),'Management details'!$G$28,
IF(AND(ISNUMBER(SEARCH("H-Dsty",$B4))=FALSE,H4="winterwheat"),'Management details'!$F$28,
IF(H4="wosr",'Management details'!$F$29)))</f>
        <v>4</v>
      </c>
      <c r="BE4">
        <f>IF(AND(ISNUMBER(SEARCH("H-Dsty",$B4))=TRUE,I4="winterwheat"),'Management details'!$G$28,
IF(AND(ISNUMBER(SEARCH("H-Dsty",$B4))=FALSE,I4="winterwheat"),'Management details'!$F$28,
IF(I4="wosr",'Management details'!$F$29)))</f>
        <v>4</v>
      </c>
      <c r="BF4">
        <f>IF(AND(ISNUMBER(SEARCH("H-Dsty",$B4))=TRUE,J4="winterwheat"),'Management details'!$G$28,
IF(AND(ISNUMBER(SEARCH("H-Dsty",$B4))=FALSE,J4="winterwheat"),'Management details'!$F$28,
IF(J4="wosr",'Management details'!$F$29)))</f>
        <v>4</v>
      </c>
      <c r="BG4">
        <f>IF(E4="winterwheat",'Management details'!$F$32,
IF(E4="wosr",'Management details'!$F$33))</f>
        <v>5</v>
      </c>
      <c r="BH4">
        <f>IF(F4="winterwheat",'Management details'!$F$32,
IF(F4="wosr",'Management details'!$F$33))</f>
        <v>5</v>
      </c>
      <c r="BI4">
        <f>IF(G4="winterwheat",'Management details'!$F$32,
IF(G4="wosr",'Management details'!$F$33))</f>
        <v>5</v>
      </c>
      <c r="BJ4">
        <f>IF(H4="winterwheat",'Management details'!$F$32,
IF(H4="wosr",'Management details'!$F$33))</f>
        <v>5</v>
      </c>
      <c r="BK4">
        <f>IF(I4="winterwheat",'Management details'!$F$32,
IF(I4="wosr",'Management details'!$F$33))</f>
        <v>5</v>
      </c>
      <c r="BL4">
        <f>IF(J4="winterwheat",'Management details'!$F$32,
IF(J4="wosr",'Management details'!$F$33))</f>
        <v>5</v>
      </c>
      <c r="BM4" t="s">
        <v>116</v>
      </c>
      <c r="BN4" t="str">
        <f t="shared" si="8"/>
        <v>low</v>
      </c>
      <c r="BO4" t="s">
        <v>129</v>
      </c>
      <c r="BP4" t="s">
        <v>129</v>
      </c>
      <c r="BQ4" t="s">
        <v>129</v>
      </c>
      <c r="BR4" t="s">
        <v>129</v>
      </c>
      <c r="BS4" t="s">
        <v>129</v>
      </c>
      <c r="BT4">
        <f>IF(E4="winterwheat",'[1]Crop Data'!$F$24,
IF(E4="wosr",'[1]Crop Data'!$M$24))</f>
        <v>150</v>
      </c>
      <c r="BU4">
        <f>IF(F4="winterwheat",'[1]Crop Data'!$F$24,
IF(F4="wosr",'[1]Crop Data'!$M$24))</f>
        <v>150</v>
      </c>
      <c r="BV4">
        <f>IF(G4="winterwheat",'[1]Crop Data'!$F$24,
IF(G4="wosr",'[1]Crop Data'!$M$24))</f>
        <v>150</v>
      </c>
      <c r="BW4">
        <f>IF(H4="winterwheat",'[1]Crop Data'!$F$24,
IF(H4="wosr",'[1]Crop Data'!$M$24))</f>
        <v>150</v>
      </c>
      <c r="BX4">
        <f>IF(I4="winterwheat",'[1]Crop Data'!$F$24,
IF(I4="wosr",'[1]Crop Data'!$M$24))</f>
        <v>150</v>
      </c>
      <c r="BY4">
        <f>IF(J4="winterwheat",'[1]Crop Data'!$F$24,
IF(J4="wosr",'[1]Crop Data'!$M$24))</f>
        <v>150</v>
      </c>
      <c r="BZ4">
        <v>0</v>
      </c>
      <c r="CA4">
        <v>0</v>
      </c>
      <c r="CB4">
        <v>0</v>
      </c>
      <c r="CC4">
        <v>0</v>
      </c>
      <c r="CD4">
        <v>0</v>
      </c>
      <c r="CE4">
        <v>0</v>
      </c>
      <c r="CF4" t="s">
        <v>119</v>
      </c>
      <c r="CG4" s="20">
        <f>'[1]Crop Data'!$F$12</f>
        <v>0.78</v>
      </c>
      <c r="CH4" s="20">
        <f>'[1]Crop Data'!$F$13</f>
        <v>0.71</v>
      </c>
      <c r="CI4">
        <f>'[1]Crop Data'!$F$14</f>
        <v>0.44</v>
      </c>
      <c r="CJ4">
        <f>IF(E4="winterwheat",'[1]Crop Data'!$F$16,
IF(E4="wosr",'[1]Crop Data'!$M$16))</f>
        <v>0.36</v>
      </c>
      <c r="CK4">
        <f>IF(F4="winterwheat",'[1]Crop Data'!$F$16,
IF(F4="wosr",'[1]Crop Data'!$M$16))</f>
        <v>0.36</v>
      </c>
      <c r="CL4">
        <f>IF(G4="winterwheat",'[1]Crop Data'!$F$16,
IF(G4="wosr",'[1]Crop Data'!$M$16))</f>
        <v>0.36</v>
      </c>
      <c r="CM4">
        <f>IF(H4="winterwheat",'[1]Crop Data'!$F$16,
IF(H4="wosr",'[1]Crop Data'!$M$16))</f>
        <v>0.36</v>
      </c>
      <c r="CN4">
        <f>IF(I4="winterwheat",'[1]Crop Data'!$F$16,
IF(I4="wosr",'[1]Crop Data'!$M$16))</f>
        <v>0.36</v>
      </c>
      <c r="CO4">
        <f>IF(J4="winterwheat",'[1]Crop Data'!$F$16,
IF(J4="wosr",'[1]Crop Data'!$M$16))</f>
        <v>0.36</v>
      </c>
      <c r="CP4">
        <f>'[1]Crop Data'!$F$18</f>
        <v>19.5</v>
      </c>
      <c r="CQ4">
        <f>'[1]Crop Data'!$F$18</f>
        <v>19.5</v>
      </c>
      <c r="CR4">
        <f>'[1]Crop Data'!$F$18</f>
        <v>19.5</v>
      </c>
      <c r="CS4">
        <f>'[1]Crop Data'!$F$18</f>
        <v>19.5</v>
      </c>
      <c r="CT4">
        <f>'[1]Crop Data'!$F$18</f>
        <v>19.5</v>
      </c>
      <c r="CU4">
        <f>'[1]Crop Data'!$F$18</f>
        <v>19.5</v>
      </c>
      <c r="CV4">
        <f>'[1]Crop Data'!$F$20</f>
        <v>2.4300000000000002</v>
      </c>
      <c r="CW4">
        <f>'[1]Crop Data'!$F$20</f>
        <v>2.4300000000000002</v>
      </c>
      <c r="CX4">
        <f>'[1]Crop Data'!$F$20</f>
        <v>2.4300000000000002</v>
      </c>
      <c r="CY4">
        <f>'[1]Crop Data'!$F$20</f>
        <v>2.4300000000000002</v>
      </c>
      <c r="CZ4">
        <f>'[1]Crop Data'!$F$20</f>
        <v>2.4300000000000002</v>
      </c>
      <c r="DA4">
        <f>'[1]Crop Data'!$F$20</f>
        <v>2.4300000000000002</v>
      </c>
      <c r="DB4">
        <v>102</v>
      </c>
      <c r="DC4">
        <v>6</v>
      </c>
      <c r="DD4">
        <v>4</v>
      </c>
      <c r="DE4">
        <v>1400</v>
      </c>
      <c r="DF4">
        <v>125</v>
      </c>
      <c r="DG4">
        <f>'[1]Soil Index &amp; Farm Data'!$M$6</f>
        <v>0.625</v>
      </c>
      <c r="DH4">
        <f>'[1]Soil Index &amp; Farm Data'!$M$7</f>
        <v>10.08</v>
      </c>
    </row>
    <row r="5" spans="1:112">
      <c r="A5">
        <v>4</v>
      </c>
      <c r="B5" t="s">
        <v>437</v>
      </c>
      <c r="C5" s="20" t="str">
        <f t="shared" ref="C5:C28" si="9">IF(ISNUMBER(SEARCH("heavy",B5))=TRUE,"2.25",
IF(ISNUMBER(SEARCH("medium",B5))=TRUE,"1.50",
IF(ISNUMBER(SEARCH("light",B5))=TRUE,"0.75")))</f>
        <v>1.50</v>
      </c>
      <c r="D5">
        <v>6</v>
      </c>
      <c r="E5" t="s">
        <v>112</v>
      </c>
      <c r="F5" t="s">
        <v>112</v>
      </c>
      <c r="G5" t="s">
        <v>112</v>
      </c>
      <c r="H5" t="s">
        <v>112</v>
      </c>
      <c r="I5" t="s">
        <v>112</v>
      </c>
      <c r="J5" t="s">
        <v>112</v>
      </c>
      <c r="K5" t="s">
        <v>356</v>
      </c>
      <c r="L5" t="s">
        <v>114</v>
      </c>
      <c r="M5" t="s">
        <v>114</v>
      </c>
      <c r="N5" t="s">
        <v>114</v>
      </c>
      <c r="O5" t="s">
        <v>114</v>
      </c>
      <c r="P5" t="s">
        <v>114</v>
      </c>
      <c r="Q5" s="55">
        <f>IF(AND(ISNUMBER(SEARCH("H-Dsty",$B5))=TRUE,E5="winterwheat"),'Management details'!$G$11,
'Management details'!$F$11)</f>
        <v>200</v>
      </c>
      <c r="R5" s="55">
        <f>IF(AND(ISNUMBER(SEARCH("H-Dsty",$B5))=TRUE,F5="winterwheat"),'Management details'!$G$11,
'Management details'!$F$11)</f>
        <v>200</v>
      </c>
      <c r="S5" s="55">
        <f>IF(AND(ISNUMBER(SEARCH("H-Dsty",$B5))=TRUE,G5="winterwheat"),'Management details'!$G$11,
'Management details'!$F$11)</f>
        <v>200</v>
      </c>
      <c r="T5" s="55">
        <f>IF(AND(ISNUMBER(SEARCH("H-Dsty",$B5))=TRUE,H5="winterwheat"),'Management details'!$G$11,
'Management details'!$F$11)</f>
        <v>200</v>
      </c>
      <c r="U5" s="55">
        <f>IF(AND(ISNUMBER(SEARCH("H-Dsty",$B5))=TRUE,I5="winterwheat"),'Management details'!$G$11,
'Management details'!$F$11)</f>
        <v>200</v>
      </c>
      <c r="V5" s="55">
        <f>IF(AND(ISNUMBER(SEARCH("H-Dsty",$B5))=TRUE,J5="winterwheat"),'Management details'!$G$11,
'Management details'!$F$11)</f>
        <v>200</v>
      </c>
      <c r="W5" t="str">
        <f t="shared" si="2"/>
        <v>late</v>
      </c>
      <c r="X5" t="str">
        <f t="shared" si="3"/>
        <v>late</v>
      </c>
      <c r="Y5" t="str">
        <f t="shared" si="4"/>
        <v>late</v>
      </c>
      <c r="Z5" t="str">
        <f t="shared" si="5"/>
        <v>late</v>
      </c>
      <c r="AA5" t="str">
        <f t="shared" si="6"/>
        <v>late</v>
      </c>
      <c r="AB5" t="str">
        <f t="shared" si="7"/>
        <v>late</v>
      </c>
      <c r="AC5">
        <f>IF(AND((ISNUMBER(SEARCH("heavy",$B5))=TRUE),E5="winterwheat"),'Management details'!$O$11,
IF(AND((ISNUMBER(SEARCH("medium",$B5))=TRUE),E5="winterwheat"),'Management details'!$P$11,
IF(AND((ISNUMBER(SEARCH("light",$B5))=TRUE),E5="winterwheat"),'Management details'!$Q$11,
IF(E5="wosr",'Management details'!$O$12))))</f>
        <v>220</v>
      </c>
      <c r="AD5">
        <f>IF(AND((ISNUMBER(SEARCH("heavy",$B5))=TRUE),F5="winterwheat"),'Management details'!$O$11,
IF(AND((ISNUMBER(SEARCH("medium",$B5))=TRUE),F5="winterwheat"),'Management details'!$P$11,
IF(AND((ISNUMBER(SEARCH("light",$B5))=TRUE),F5="winterwheat"),'Management details'!$Q$11,
IF(F5="wosr",'Management details'!$O$12))))</f>
        <v>220</v>
      </c>
      <c r="AE5">
        <f>IF(AND((ISNUMBER(SEARCH("heavy",$B5))=TRUE),G5="winterwheat"),'Management details'!$O$11,
IF(AND((ISNUMBER(SEARCH("medium",$B5))=TRUE),G5="winterwheat"),'Management details'!$P$11,
IF(AND((ISNUMBER(SEARCH("light",$B5))=TRUE),G5="winterwheat"),'Management details'!$Q$11,
IF(G5="wosr",'Management details'!$O$12))))</f>
        <v>220</v>
      </c>
      <c r="AF5">
        <f>IF(AND((ISNUMBER(SEARCH("heavy",$B5))=TRUE),H5="winterwheat"),'Management details'!$O$11,
IF(AND((ISNUMBER(SEARCH("medium",$B5))=TRUE),H5="winterwheat"),'Management details'!$P$11,
IF(AND((ISNUMBER(SEARCH("light",$B5))=TRUE),H5="winterwheat"),'Management details'!$Q$11,
IF(H5="wosr",'Management details'!$O$12))))</f>
        <v>220</v>
      </c>
      <c r="AG5">
        <f>IF(AND((ISNUMBER(SEARCH("heavy",$B5))=TRUE),I5="winterwheat"),'Management details'!$O$11,
IF(AND((ISNUMBER(SEARCH("medium",$B5))=TRUE),I5="winterwheat"),'Management details'!$P$11,
IF(AND((ISNUMBER(SEARCH("light",$B5))=TRUE),I5="winterwheat"),'Management details'!$Q$11,
IF(I5="wosr",'Management details'!$O$12))))</f>
        <v>220</v>
      </c>
      <c r="AH5">
        <f>IF(AND((ISNUMBER(SEARCH("heavy",$B5))=TRUE),J5="winterwheat"),'Management details'!$O$11,
IF(AND((ISNUMBER(SEARCH("medium",$B5))=TRUE),J5="winterwheat"),'Management details'!$P$11,
IF(AND((ISNUMBER(SEARCH("light",$B5))=TRUE),J5="winterwheat"),'Management details'!$Q$11,
IF(J5="wosr",'Management details'!$O$12))))</f>
        <v>220</v>
      </c>
      <c r="AI5">
        <f>IF(E5="winterwheat",'Management details'!$O$15,
IF(E5="wosr",'Management details'!$O$16))</f>
        <v>70</v>
      </c>
      <c r="AJ5">
        <f>IF(F5="winterwheat",'Management details'!$O$15,
IF(F5="wosr",'Management details'!$O$16))</f>
        <v>70</v>
      </c>
      <c r="AK5">
        <f>IF(G5="winterwheat",'Management details'!$O$15,
IF(G5="wosr",'Management details'!$O$16))</f>
        <v>70</v>
      </c>
      <c r="AL5">
        <f>IF(H5="winterwheat",'Management details'!$O$15,
IF(H5="wosr",'Management details'!$O$16))</f>
        <v>70</v>
      </c>
      <c r="AM5">
        <f>IF(I5="winterwheat",'Management details'!$O$15,
IF(I5="wosr",'Management details'!$O$16))</f>
        <v>70</v>
      </c>
      <c r="AN5">
        <f>IF(J5="winterwheat",'Management details'!$O$15,
IF(J5="wosr",'Management details'!$O$16))</f>
        <v>70</v>
      </c>
      <c r="AO5">
        <f>IF(E5="winterwheat",'Management details'!$O$19,
IF(E5="wosr",'Management details'!$O$20))</f>
        <v>50</v>
      </c>
      <c r="AP5">
        <f>IF(F5="winterwheat",'Management details'!$O$19,
IF(F5="wosr",'Management details'!$O$20))</f>
        <v>50</v>
      </c>
      <c r="AQ5">
        <f>IF(G5="winterwheat",'Management details'!$O$19,
IF(G5="wosr",'Management details'!$O$20))</f>
        <v>50</v>
      </c>
      <c r="AR5">
        <f>IF(H5="winterwheat",'Management details'!$O$19,
IF(H5="wosr",'Management details'!$O$20))</f>
        <v>50</v>
      </c>
      <c r="AS5">
        <f>IF(I5="winterwheat",'Management details'!$O$19,
IF(I5="wosr",'Management details'!$O$20))</f>
        <v>50</v>
      </c>
      <c r="AT5">
        <f>IF(J5="winterwheat",'Management details'!$O$19,
IF(J5="wosr",'Management details'!$O$20))</f>
        <v>50</v>
      </c>
      <c r="AU5">
        <f>IF(E5="winterwheat",'Management details'!$F$24,
IF(E5="wosr",'Management details'!$F$25))</f>
        <v>23</v>
      </c>
      <c r="AV5">
        <f>IF(F5="winterwheat",'Management details'!$F$24,
IF(F5="wosr",'Management details'!$F$25))</f>
        <v>23</v>
      </c>
      <c r="AW5">
        <f>IF(G5="winterwheat",'Management details'!$F$24,
IF(G5="wosr",'Management details'!$F$25))</f>
        <v>23</v>
      </c>
      <c r="AX5">
        <f>IF(H5="winterwheat",'Management details'!$F$24,
IF(H5="wosr",'Management details'!$F$25))</f>
        <v>23</v>
      </c>
      <c r="AY5">
        <f>IF(I5="winterwheat",'Management details'!$F$24,
IF(I5="wosr",'Management details'!$F$25))</f>
        <v>23</v>
      </c>
      <c r="AZ5">
        <f>IF(J5="winterwheat",'Management details'!$F$24,
IF(J5="wosr",'Management details'!$F$25))</f>
        <v>23</v>
      </c>
      <c r="BA5">
        <f>IF(AND(ISNUMBER(SEARCH("H-Dsty",$B5))=TRUE,E5="winterwheat"),'Management details'!$G$28,
IF(AND(ISNUMBER(SEARCH("H-Dsty",$B5))=FALSE,E5="winterwheat"),'Management details'!$F$28,
IF(E5="wosr",'Management details'!$F$29)))</f>
        <v>6</v>
      </c>
      <c r="BB5">
        <f>IF(AND(ISNUMBER(SEARCH("H-Dsty",$B5))=TRUE,F5="winterwheat"),'Management details'!$G$28,
IF(AND(ISNUMBER(SEARCH("H-Dsty",$B5))=FALSE,F5="winterwheat"),'Management details'!$F$28,
IF(F5="wosr",'Management details'!$F$29)))</f>
        <v>6</v>
      </c>
      <c r="BC5">
        <f>IF(AND(ISNUMBER(SEARCH("H-Dsty",$B5))=TRUE,G5="winterwheat"),'Management details'!$G$28,
IF(AND(ISNUMBER(SEARCH("H-Dsty",$B5))=FALSE,G5="winterwheat"),'Management details'!$F$28,
IF(G5="wosr",'Management details'!$F$29)))</f>
        <v>6</v>
      </c>
      <c r="BD5">
        <f>IF(AND(ISNUMBER(SEARCH("H-Dsty",$B5))=TRUE,H5="winterwheat"),'Management details'!$G$28,
IF(AND(ISNUMBER(SEARCH("H-Dsty",$B5))=FALSE,H5="winterwheat"),'Management details'!$F$28,
IF(H5="wosr",'Management details'!$F$29)))</f>
        <v>6</v>
      </c>
      <c r="BE5">
        <f>IF(AND(ISNUMBER(SEARCH("H-Dsty",$B5))=TRUE,I5="winterwheat"),'Management details'!$G$28,
IF(AND(ISNUMBER(SEARCH("H-Dsty",$B5))=FALSE,I5="winterwheat"),'Management details'!$F$28,
IF(I5="wosr",'Management details'!$F$29)))</f>
        <v>6</v>
      </c>
      <c r="BF5">
        <f>IF(AND(ISNUMBER(SEARCH("H-Dsty",$B5))=TRUE,J5="winterwheat"),'Management details'!$G$28,
IF(AND(ISNUMBER(SEARCH("H-Dsty",$B5))=FALSE,J5="winterwheat"),'Management details'!$F$28,
IF(J5="wosr",'Management details'!$F$29)))</f>
        <v>6</v>
      </c>
      <c r="BG5">
        <f>IF(E5="winterwheat",'Management details'!$F$32,
IF(E5="wosr",'Management details'!$F$33))</f>
        <v>5</v>
      </c>
      <c r="BH5">
        <f>IF(F5="winterwheat",'Management details'!$F$32,
IF(F5="wosr",'Management details'!$F$33))</f>
        <v>5</v>
      </c>
      <c r="BI5">
        <f>IF(G5="winterwheat",'Management details'!$F$32,
IF(G5="wosr",'Management details'!$F$33))</f>
        <v>5</v>
      </c>
      <c r="BJ5">
        <f>IF(H5="winterwheat",'Management details'!$F$32,
IF(H5="wosr",'Management details'!$F$33))</f>
        <v>5</v>
      </c>
      <c r="BK5">
        <f>IF(I5="winterwheat",'Management details'!$F$32,
IF(I5="wosr",'Management details'!$F$33))</f>
        <v>5</v>
      </c>
      <c r="BL5">
        <f>IF(J5="winterwheat",'Management details'!$F$32,
IF(J5="wosr",'Management details'!$F$33))</f>
        <v>5</v>
      </c>
      <c r="BM5" t="s">
        <v>116</v>
      </c>
      <c r="BN5" t="str">
        <f t="shared" si="8"/>
        <v>high</v>
      </c>
      <c r="BO5" t="s">
        <v>129</v>
      </c>
      <c r="BP5" t="s">
        <v>129</v>
      </c>
      <c r="BQ5" t="s">
        <v>129</v>
      </c>
      <c r="BR5" t="s">
        <v>129</v>
      </c>
      <c r="BS5" t="s">
        <v>129</v>
      </c>
      <c r="BT5">
        <f>IF(E5="winterwheat",'[1]Crop Data'!$F$24,
IF(E5="wosr",'[1]Crop Data'!$M$24))</f>
        <v>150</v>
      </c>
      <c r="BU5">
        <f>IF(F5="winterwheat",'[1]Crop Data'!$F$24,
IF(F5="wosr",'[1]Crop Data'!$M$24))</f>
        <v>150</v>
      </c>
      <c r="BV5">
        <f>IF(G5="winterwheat",'[1]Crop Data'!$F$24,
IF(G5="wosr",'[1]Crop Data'!$M$24))</f>
        <v>150</v>
      </c>
      <c r="BW5">
        <f>IF(H5="winterwheat",'[1]Crop Data'!$F$24,
IF(H5="wosr",'[1]Crop Data'!$M$24))</f>
        <v>150</v>
      </c>
      <c r="BX5">
        <f>IF(I5="winterwheat",'[1]Crop Data'!$F$24,
IF(I5="wosr",'[1]Crop Data'!$M$24))</f>
        <v>150</v>
      </c>
      <c r="BY5">
        <f>IF(J5="winterwheat",'[1]Crop Data'!$F$24,
IF(J5="wosr",'[1]Crop Data'!$M$24))</f>
        <v>150</v>
      </c>
      <c r="BZ5">
        <v>0</v>
      </c>
      <c r="CA5">
        <v>0</v>
      </c>
      <c r="CB5">
        <v>0</v>
      </c>
      <c r="CC5">
        <v>0</v>
      </c>
      <c r="CD5">
        <v>0</v>
      </c>
      <c r="CE5">
        <v>0</v>
      </c>
      <c r="CF5" t="s">
        <v>119</v>
      </c>
      <c r="CG5" s="20">
        <f>'[1]Crop Data'!$F$12</f>
        <v>0.78</v>
      </c>
      <c r="CH5" s="20">
        <f>'[1]Crop Data'!$F$13</f>
        <v>0.71</v>
      </c>
      <c r="CI5">
        <f>'[1]Crop Data'!$F$14</f>
        <v>0.44</v>
      </c>
      <c r="CJ5">
        <f>IF(E5="winterwheat",'[1]Crop Data'!$F$16,
IF(E5="wosr",'[1]Crop Data'!$M$16))</f>
        <v>0.36</v>
      </c>
      <c r="CK5">
        <f>IF(F5="winterwheat",'[1]Crop Data'!$F$16,
IF(F5="wosr",'[1]Crop Data'!$M$16))</f>
        <v>0.36</v>
      </c>
      <c r="CL5">
        <f>IF(G5="winterwheat",'[1]Crop Data'!$F$16,
IF(G5="wosr",'[1]Crop Data'!$M$16))</f>
        <v>0.36</v>
      </c>
      <c r="CM5">
        <f>IF(H5="winterwheat",'[1]Crop Data'!$F$16,
IF(H5="wosr",'[1]Crop Data'!$M$16))</f>
        <v>0.36</v>
      </c>
      <c r="CN5">
        <f>IF(I5="winterwheat",'[1]Crop Data'!$F$16,
IF(I5="wosr",'[1]Crop Data'!$M$16))</f>
        <v>0.36</v>
      </c>
      <c r="CO5">
        <f>IF(J5="winterwheat",'[1]Crop Data'!$F$16,
IF(J5="wosr",'[1]Crop Data'!$M$16))</f>
        <v>0.36</v>
      </c>
      <c r="CP5">
        <f>'[1]Crop Data'!$F$18</f>
        <v>19.5</v>
      </c>
      <c r="CQ5">
        <f>'[1]Crop Data'!$F$18</f>
        <v>19.5</v>
      </c>
      <c r="CR5">
        <f>'[1]Crop Data'!$F$18</f>
        <v>19.5</v>
      </c>
      <c r="CS5">
        <f>'[1]Crop Data'!$F$18</f>
        <v>19.5</v>
      </c>
      <c r="CT5">
        <f>'[1]Crop Data'!$F$18</f>
        <v>19.5</v>
      </c>
      <c r="CU5">
        <f>'[1]Crop Data'!$F$18</f>
        <v>19.5</v>
      </c>
      <c r="CV5">
        <f>'[1]Crop Data'!$F$20</f>
        <v>2.4300000000000002</v>
      </c>
      <c r="CW5">
        <f>'[1]Crop Data'!$F$20</f>
        <v>2.4300000000000002</v>
      </c>
      <c r="CX5">
        <f>'[1]Crop Data'!$F$20</f>
        <v>2.4300000000000002</v>
      </c>
      <c r="CY5">
        <f>'[1]Crop Data'!$F$20</f>
        <v>2.4300000000000002</v>
      </c>
      <c r="CZ5">
        <f>'[1]Crop Data'!$F$20</f>
        <v>2.4300000000000002</v>
      </c>
      <c r="DA5">
        <f>'[1]Crop Data'!$F$20</f>
        <v>2.4300000000000002</v>
      </c>
      <c r="DB5">
        <v>102</v>
      </c>
      <c r="DC5">
        <v>6</v>
      </c>
      <c r="DD5">
        <v>4</v>
      </c>
      <c r="DE5">
        <v>1400</v>
      </c>
      <c r="DF5">
        <v>125</v>
      </c>
      <c r="DG5">
        <f>'[1]Soil Index &amp; Farm Data'!$M$6</f>
        <v>0.625</v>
      </c>
      <c r="DH5">
        <f>'[1]Soil Index &amp; Farm Data'!$M$7</f>
        <v>10.08</v>
      </c>
    </row>
    <row r="6" spans="1:112">
      <c r="A6" s="50">
        <v>5</v>
      </c>
      <c r="B6" t="s">
        <v>438</v>
      </c>
      <c r="C6" s="20" t="str">
        <f t="shared" si="9"/>
        <v>1.50</v>
      </c>
      <c r="D6">
        <v>6</v>
      </c>
      <c r="E6" t="s">
        <v>112</v>
      </c>
      <c r="F6" t="s">
        <v>112</v>
      </c>
      <c r="G6" t="s">
        <v>112</v>
      </c>
      <c r="H6" t="s">
        <v>112</v>
      </c>
      <c r="I6" t="s">
        <v>112</v>
      </c>
      <c r="J6" t="s">
        <v>112</v>
      </c>
      <c r="K6" t="s">
        <v>356</v>
      </c>
      <c r="L6" t="s">
        <v>114</v>
      </c>
      <c r="M6" t="s">
        <v>114</v>
      </c>
      <c r="N6" t="s">
        <v>114</v>
      </c>
      <c r="O6" t="s">
        <v>114</v>
      </c>
      <c r="P6" t="s">
        <v>114</v>
      </c>
      <c r="Q6" s="55">
        <f>IF(AND(ISNUMBER(SEARCH("H-Dsty",$B6))=TRUE,E6="winterwheat"),'Management details'!$G$11,
'Management details'!$F$11)</f>
        <v>200</v>
      </c>
      <c r="R6" s="55">
        <f>IF(AND(ISNUMBER(SEARCH("H-Dsty",$B6))=TRUE,F6="winterwheat"),'Management details'!$G$11,
'Management details'!$F$11)</f>
        <v>200</v>
      </c>
      <c r="S6" s="55">
        <f>IF(AND(ISNUMBER(SEARCH("H-Dsty",$B6))=TRUE,G6="winterwheat"),'Management details'!$G$11,
'Management details'!$F$11)</f>
        <v>200</v>
      </c>
      <c r="T6" s="55">
        <f>IF(AND(ISNUMBER(SEARCH("H-Dsty",$B6))=TRUE,H6="winterwheat"),'Management details'!$G$11,
'Management details'!$F$11)</f>
        <v>200</v>
      </c>
      <c r="U6" s="55">
        <f>IF(AND(ISNUMBER(SEARCH("H-Dsty",$B6))=TRUE,I6="winterwheat"),'Management details'!$G$11,
'Management details'!$F$11)</f>
        <v>200</v>
      </c>
      <c r="V6" s="55">
        <f>IF(AND(ISNUMBER(SEARCH("H-Dsty",$B6))=TRUE,J6="winterwheat"),'Management details'!$G$11,
'Management details'!$F$11)</f>
        <v>200</v>
      </c>
      <c r="W6" t="str">
        <f t="shared" si="2"/>
        <v>late</v>
      </c>
      <c r="X6" t="str">
        <f t="shared" si="3"/>
        <v>late</v>
      </c>
      <c r="Y6" t="str">
        <f t="shared" si="4"/>
        <v>late</v>
      </c>
      <c r="Z6" t="str">
        <f t="shared" si="5"/>
        <v>late</v>
      </c>
      <c r="AA6" t="str">
        <f t="shared" si="6"/>
        <v>late</v>
      </c>
      <c r="AB6" t="str">
        <f t="shared" si="7"/>
        <v>late</v>
      </c>
      <c r="AC6">
        <f>IF(AND((ISNUMBER(SEARCH("heavy",$B6))=TRUE),E6="winterwheat"),'Management details'!$O$11,
IF(AND((ISNUMBER(SEARCH("medium",$B6))=TRUE),E6="winterwheat"),'Management details'!$P$11,
IF(AND((ISNUMBER(SEARCH("light",$B6))=TRUE),E6="winterwheat"),'Management details'!$Q$11,
IF(E6="wosr",'Management details'!$O$12))))</f>
        <v>220</v>
      </c>
      <c r="AD6">
        <f>IF(AND((ISNUMBER(SEARCH("heavy",$B6))=TRUE),F6="winterwheat"),'Management details'!$O$11,
IF(AND((ISNUMBER(SEARCH("medium",$B6))=TRUE),F6="winterwheat"),'Management details'!$P$11,
IF(AND((ISNUMBER(SEARCH("light",$B6))=TRUE),F6="winterwheat"),'Management details'!$Q$11,
IF(F6="wosr",'Management details'!$O$12))))</f>
        <v>220</v>
      </c>
      <c r="AE6">
        <f>IF(AND((ISNUMBER(SEARCH("heavy",$B6))=TRUE),G6="winterwheat"),'Management details'!$O$11,
IF(AND((ISNUMBER(SEARCH("medium",$B6))=TRUE),G6="winterwheat"),'Management details'!$P$11,
IF(AND((ISNUMBER(SEARCH("light",$B6))=TRUE),G6="winterwheat"),'Management details'!$Q$11,
IF(G6="wosr",'Management details'!$O$12))))</f>
        <v>220</v>
      </c>
      <c r="AF6">
        <f>IF(AND((ISNUMBER(SEARCH("heavy",$B6))=TRUE),H6="winterwheat"),'Management details'!$O$11,
IF(AND((ISNUMBER(SEARCH("medium",$B6))=TRUE),H6="winterwheat"),'Management details'!$P$11,
IF(AND((ISNUMBER(SEARCH("light",$B6))=TRUE),H6="winterwheat"),'Management details'!$Q$11,
IF(H6="wosr",'Management details'!$O$12))))</f>
        <v>220</v>
      </c>
      <c r="AG6">
        <f>IF(AND((ISNUMBER(SEARCH("heavy",$B6))=TRUE),I6="winterwheat"),'Management details'!$O$11,
IF(AND((ISNUMBER(SEARCH("medium",$B6))=TRUE),I6="winterwheat"),'Management details'!$P$11,
IF(AND((ISNUMBER(SEARCH("light",$B6))=TRUE),I6="winterwheat"),'Management details'!$Q$11,
IF(I6="wosr",'Management details'!$O$12))))</f>
        <v>220</v>
      </c>
      <c r="AH6">
        <f>IF(AND((ISNUMBER(SEARCH("heavy",$B6))=TRUE),J6="winterwheat"),'Management details'!$O$11,
IF(AND((ISNUMBER(SEARCH("medium",$B6))=TRUE),J6="winterwheat"),'Management details'!$P$11,
IF(AND((ISNUMBER(SEARCH("light",$B6))=TRUE),J6="winterwheat"),'Management details'!$Q$11,
IF(J6="wosr",'Management details'!$O$12))))</f>
        <v>220</v>
      </c>
      <c r="AI6">
        <f>IF(E6="winterwheat",'Management details'!$O$15,
IF(E6="wosr",'Management details'!$O$16))</f>
        <v>70</v>
      </c>
      <c r="AJ6">
        <f>IF(F6="winterwheat",'Management details'!$O$15,
IF(F6="wosr",'Management details'!$O$16))</f>
        <v>70</v>
      </c>
      <c r="AK6">
        <f>IF(G6="winterwheat",'Management details'!$O$15,
IF(G6="wosr",'Management details'!$O$16))</f>
        <v>70</v>
      </c>
      <c r="AL6">
        <f>IF(H6="winterwheat",'Management details'!$O$15,
IF(H6="wosr",'Management details'!$O$16))</f>
        <v>70</v>
      </c>
      <c r="AM6">
        <f>IF(I6="winterwheat",'Management details'!$O$15,
IF(I6="wosr",'Management details'!$O$16))</f>
        <v>70</v>
      </c>
      <c r="AN6">
        <f>IF(J6="winterwheat",'Management details'!$O$15,
IF(J6="wosr",'Management details'!$O$16))</f>
        <v>70</v>
      </c>
      <c r="AO6">
        <f>IF(E6="winterwheat",'Management details'!$O$19,
IF(E6="wosr",'Management details'!$O$20))</f>
        <v>50</v>
      </c>
      <c r="AP6">
        <f>IF(F6="winterwheat",'Management details'!$O$19,
IF(F6="wosr",'Management details'!$O$20))</f>
        <v>50</v>
      </c>
      <c r="AQ6">
        <f>IF(G6="winterwheat",'Management details'!$O$19,
IF(G6="wosr",'Management details'!$O$20))</f>
        <v>50</v>
      </c>
      <c r="AR6">
        <f>IF(H6="winterwheat",'Management details'!$O$19,
IF(H6="wosr",'Management details'!$O$20))</f>
        <v>50</v>
      </c>
      <c r="AS6">
        <f>IF(I6="winterwheat",'Management details'!$O$19,
IF(I6="wosr",'Management details'!$O$20))</f>
        <v>50</v>
      </c>
      <c r="AT6">
        <f>IF(J6="winterwheat",'Management details'!$O$19,
IF(J6="wosr",'Management details'!$O$20))</f>
        <v>50</v>
      </c>
      <c r="AU6">
        <f>IF(E6="winterwheat",'Management details'!$F$24,
IF(E6="wosr",'Management details'!$F$25))</f>
        <v>23</v>
      </c>
      <c r="AV6">
        <f>IF(F6="winterwheat",'Management details'!$F$24,
IF(F6="wosr",'Management details'!$F$25))</f>
        <v>23</v>
      </c>
      <c r="AW6">
        <f>IF(G6="winterwheat",'Management details'!$F$24,
IF(G6="wosr",'Management details'!$F$25))</f>
        <v>23</v>
      </c>
      <c r="AX6">
        <f>IF(H6="winterwheat",'Management details'!$F$24,
IF(H6="wosr",'Management details'!$F$25))</f>
        <v>23</v>
      </c>
      <c r="AY6">
        <f>IF(I6="winterwheat",'Management details'!$F$24,
IF(I6="wosr",'Management details'!$F$25))</f>
        <v>23</v>
      </c>
      <c r="AZ6">
        <f>IF(J6="winterwheat",'Management details'!$F$24,
IF(J6="wosr",'Management details'!$F$25))</f>
        <v>23</v>
      </c>
      <c r="BA6">
        <f>IF(AND(ISNUMBER(SEARCH("H-Dsty",$B6))=TRUE,E6="winterwheat"),'Management details'!$G$28,
IF(AND(ISNUMBER(SEARCH("H-Dsty",$B6))=FALSE,E6="winterwheat"),'Management details'!$F$28,
IF(E6="wosr",'Management details'!$F$29)))</f>
        <v>4</v>
      </c>
      <c r="BB6">
        <f>IF(AND(ISNUMBER(SEARCH("H-Dsty",$B6))=TRUE,F6="winterwheat"),'Management details'!$G$28,
IF(AND(ISNUMBER(SEARCH("H-Dsty",$B6))=FALSE,F6="winterwheat"),'Management details'!$F$28,
IF(F6="wosr",'Management details'!$F$29)))</f>
        <v>4</v>
      </c>
      <c r="BC6">
        <f>IF(AND(ISNUMBER(SEARCH("H-Dsty",$B6))=TRUE,G6="winterwheat"),'Management details'!$G$28,
IF(AND(ISNUMBER(SEARCH("H-Dsty",$B6))=FALSE,G6="winterwheat"),'Management details'!$F$28,
IF(G6="wosr",'Management details'!$F$29)))</f>
        <v>4</v>
      </c>
      <c r="BD6">
        <f>IF(AND(ISNUMBER(SEARCH("H-Dsty",$B6))=TRUE,H6="winterwheat"),'Management details'!$G$28,
IF(AND(ISNUMBER(SEARCH("H-Dsty",$B6))=FALSE,H6="winterwheat"),'Management details'!$F$28,
IF(H6="wosr",'Management details'!$F$29)))</f>
        <v>4</v>
      </c>
      <c r="BE6">
        <f>IF(AND(ISNUMBER(SEARCH("H-Dsty",$B6))=TRUE,I6="winterwheat"),'Management details'!$G$28,
IF(AND(ISNUMBER(SEARCH("H-Dsty",$B6))=FALSE,I6="winterwheat"),'Management details'!$F$28,
IF(I6="wosr",'Management details'!$F$29)))</f>
        <v>4</v>
      </c>
      <c r="BF6">
        <f>IF(AND(ISNUMBER(SEARCH("H-Dsty",$B6))=TRUE,J6="winterwheat"),'Management details'!$G$28,
IF(AND(ISNUMBER(SEARCH("H-Dsty",$B6))=FALSE,J6="winterwheat"),'Management details'!$F$28,
IF(J6="wosr",'Management details'!$F$29)))</f>
        <v>4</v>
      </c>
      <c r="BG6">
        <f>IF(E6="winterwheat",'Management details'!$F$32,
IF(E6="wosr",'Management details'!$F$33))</f>
        <v>5</v>
      </c>
      <c r="BH6">
        <f>IF(F6="winterwheat",'Management details'!$F$32,
IF(F6="wosr",'Management details'!$F$33))</f>
        <v>5</v>
      </c>
      <c r="BI6">
        <f>IF(G6="winterwheat",'Management details'!$F$32,
IF(G6="wosr",'Management details'!$F$33))</f>
        <v>5</v>
      </c>
      <c r="BJ6">
        <f>IF(H6="winterwheat",'Management details'!$F$32,
IF(H6="wosr",'Management details'!$F$33))</f>
        <v>5</v>
      </c>
      <c r="BK6">
        <f>IF(I6="winterwheat",'Management details'!$F$32,
IF(I6="wosr",'Management details'!$F$33))</f>
        <v>5</v>
      </c>
      <c r="BL6">
        <f>IF(J6="winterwheat",'Management details'!$F$32,
IF(J6="wosr",'Management details'!$F$33))</f>
        <v>5</v>
      </c>
      <c r="BM6" t="s">
        <v>116</v>
      </c>
      <c r="BN6" t="str">
        <f t="shared" si="8"/>
        <v>low</v>
      </c>
      <c r="BO6" t="s">
        <v>129</v>
      </c>
      <c r="BP6" t="s">
        <v>129</v>
      </c>
      <c r="BQ6" t="s">
        <v>129</v>
      </c>
      <c r="BR6" t="s">
        <v>129</v>
      </c>
      <c r="BS6" t="s">
        <v>129</v>
      </c>
      <c r="BT6">
        <f>IF(E6="winterwheat",'[1]Crop Data'!$F$24,
IF(E6="wosr",'[1]Crop Data'!$M$24))</f>
        <v>150</v>
      </c>
      <c r="BU6">
        <f>IF(F6="winterwheat",'[1]Crop Data'!$F$24,
IF(F6="wosr",'[1]Crop Data'!$M$24))</f>
        <v>150</v>
      </c>
      <c r="BV6">
        <f>IF(G6="winterwheat",'[1]Crop Data'!$F$24,
IF(G6="wosr",'[1]Crop Data'!$M$24))</f>
        <v>150</v>
      </c>
      <c r="BW6">
        <f>IF(H6="winterwheat",'[1]Crop Data'!$F$24,
IF(H6="wosr",'[1]Crop Data'!$M$24))</f>
        <v>150</v>
      </c>
      <c r="BX6">
        <f>IF(I6="winterwheat",'[1]Crop Data'!$F$24,
IF(I6="wosr",'[1]Crop Data'!$M$24))</f>
        <v>150</v>
      </c>
      <c r="BY6">
        <f>IF(J6="winterwheat",'[1]Crop Data'!$F$24,
IF(J6="wosr",'[1]Crop Data'!$M$24))</f>
        <v>150</v>
      </c>
      <c r="BZ6">
        <v>0</v>
      </c>
      <c r="CA6">
        <v>0</v>
      </c>
      <c r="CB6">
        <v>0</v>
      </c>
      <c r="CC6">
        <v>0</v>
      </c>
      <c r="CD6">
        <v>0</v>
      </c>
      <c r="CE6">
        <v>0</v>
      </c>
      <c r="CF6" t="s">
        <v>119</v>
      </c>
      <c r="CG6" s="20">
        <f>'[1]Crop Data'!$F$12</f>
        <v>0.78</v>
      </c>
      <c r="CH6" s="20">
        <f>'[1]Crop Data'!$F$13</f>
        <v>0.71</v>
      </c>
      <c r="CI6">
        <f>'[1]Crop Data'!$F$14</f>
        <v>0.44</v>
      </c>
      <c r="CJ6">
        <f>IF(E6="winterwheat",'[1]Crop Data'!$F$16,
IF(E6="wosr",'[1]Crop Data'!$M$16))</f>
        <v>0.36</v>
      </c>
      <c r="CK6">
        <f>IF(F6="winterwheat",'[1]Crop Data'!$F$16,
IF(F6="wosr",'[1]Crop Data'!$M$16))</f>
        <v>0.36</v>
      </c>
      <c r="CL6">
        <f>IF(G6="winterwheat",'[1]Crop Data'!$F$16,
IF(G6="wosr",'[1]Crop Data'!$M$16))</f>
        <v>0.36</v>
      </c>
      <c r="CM6">
        <f>IF(H6="winterwheat",'[1]Crop Data'!$F$16,
IF(H6="wosr",'[1]Crop Data'!$M$16))</f>
        <v>0.36</v>
      </c>
      <c r="CN6">
        <f>IF(I6="winterwheat",'[1]Crop Data'!$F$16,
IF(I6="wosr",'[1]Crop Data'!$M$16))</f>
        <v>0.36</v>
      </c>
      <c r="CO6">
        <f>IF(J6="winterwheat",'[1]Crop Data'!$F$16,
IF(J6="wosr",'[1]Crop Data'!$M$16))</f>
        <v>0.36</v>
      </c>
      <c r="CP6">
        <f>'[1]Crop Data'!$F$18</f>
        <v>19.5</v>
      </c>
      <c r="CQ6">
        <f>'[1]Crop Data'!$F$18</f>
        <v>19.5</v>
      </c>
      <c r="CR6">
        <f>'[1]Crop Data'!$F$18</f>
        <v>19.5</v>
      </c>
      <c r="CS6">
        <f>'[1]Crop Data'!$F$18</f>
        <v>19.5</v>
      </c>
      <c r="CT6">
        <f>'[1]Crop Data'!$F$18</f>
        <v>19.5</v>
      </c>
      <c r="CU6">
        <f>'[1]Crop Data'!$F$18</f>
        <v>19.5</v>
      </c>
      <c r="CV6">
        <f>'[1]Crop Data'!$F$20</f>
        <v>2.4300000000000002</v>
      </c>
      <c r="CW6">
        <f>'[1]Crop Data'!$F$20</f>
        <v>2.4300000000000002</v>
      </c>
      <c r="CX6">
        <f>'[1]Crop Data'!$F$20</f>
        <v>2.4300000000000002</v>
      </c>
      <c r="CY6">
        <f>'[1]Crop Data'!$F$20</f>
        <v>2.4300000000000002</v>
      </c>
      <c r="CZ6">
        <f>'[1]Crop Data'!$F$20</f>
        <v>2.4300000000000002</v>
      </c>
      <c r="DA6">
        <f>'[1]Crop Data'!$F$20</f>
        <v>2.4300000000000002</v>
      </c>
      <c r="DB6">
        <v>102</v>
      </c>
      <c r="DC6">
        <v>6</v>
      </c>
      <c r="DD6">
        <v>4</v>
      </c>
      <c r="DE6">
        <v>1400</v>
      </c>
      <c r="DF6">
        <v>125</v>
      </c>
      <c r="DG6">
        <f>'[1]Soil Index &amp; Farm Data'!$M$6</f>
        <v>0.625</v>
      </c>
      <c r="DH6">
        <f>'[1]Soil Index &amp; Farm Data'!$M$7</f>
        <v>10.08</v>
      </c>
    </row>
    <row r="7" spans="1:112">
      <c r="A7">
        <v>6</v>
      </c>
      <c r="B7" t="s">
        <v>439</v>
      </c>
      <c r="C7" s="20" t="str">
        <f t="shared" si="9"/>
        <v>1.50</v>
      </c>
      <c r="D7">
        <v>6</v>
      </c>
      <c r="E7" t="s">
        <v>112</v>
      </c>
      <c r="F7" t="s">
        <v>112</v>
      </c>
      <c r="G7" t="s">
        <v>112</v>
      </c>
      <c r="H7" t="s">
        <v>112</v>
      </c>
      <c r="I7" t="s">
        <v>112</v>
      </c>
      <c r="J7" t="s">
        <v>112</v>
      </c>
      <c r="K7" t="s">
        <v>356</v>
      </c>
      <c r="L7" t="s">
        <v>114</v>
      </c>
      <c r="M7" t="s">
        <v>114</v>
      </c>
      <c r="N7" t="s">
        <v>114</v>
      </c>
      <c r="O7" t="s">
        <v>114</v>
      </c>
      <c r="P7" t="s">
        <v>114</v>
      </c>
      <c r="Q7" s="55">
        <f>IF(AND(ISNUMBER(SEARCH("H-Dsty",$B7))=TRUE,E7="winterwheat"),'Management details'!$G$11,
'Management details'!$F$11)</f>
        <v>200</v>
      </c>
      <c r="R7" s="55">
        <f>IF(AND(ISNUMBER(SEARCH("H-Dsty",$B7))=TRUE,F7="winterwheat"),'Management details'!$G$11,
'Management details'!$F$11)</f>
        <v>200</v>
      </c>
      <c r="S7" s="55">
        <f>IF(AND(ISNUMBER(SEARCH("H-Dsty",$B7))=TRUE,G7="winterwheat"),'Management details'!$G$11,
'Management details'!$F$11)</f>
        <v>200</v>
      </c>
      <c r="T7" s="55">
        <f>IF(AND(ISNUMBER(SEARCH("H-Dsty",$B7))=TRUE,H7="winterwheat"),'Management details'!$G$11,
'Management details'!$F$11)</f>
        <v>200</v>
      </c>
      <c r="U7" s="55">
        <f>IF(AND(ISNUMBER(SEARCH("H-Dsty",$B7))=TRUE,I7="winterwheat"),'Management details'!$G$11,
'Management details'!$F$11)</f>
        <v>200</v>
      </c>
      <c r="V7" s="55">
        <f>IF(AND(ISNUMBER(SEARCH("H-Dsty",$B7))=TRUE,J7="winterwheat"),'Management details'!$G$11,
'Management details'!$F$11)</f>
        <v>200</v>
      </c>
      <c r="W7" t="str">
        <f t="shared" si="2"/>
        <v>late</v>
      </c>
      <c r="X7" t="str">
        <f t="shared" si="3"/>
        <v>late</v>
      </c>
      <c r="Y7" t="str">
        <f t="shared" si="4"/>
        <v>late</v>
      </c>
      <c r="Z7" t="str">
        <f t="shared" si="5"/>
        <v>late</v>
      </c>
      <c r="AA7" t="str">
        <f t="shared" si="6"/>
        <v>late</v>
      </c>
      <c r="AB7" t="str">
        <f t="shared" si="7"/>
        <v>late</v>
      </c>
      <c r="AC7">
        <f>IF(AND((ISNUMBER(SEARCH("heavy",$B7))=TRUE),E7="winterwheat"),'Management details'!$O$11,
IF(AND((ISNUMBER(SEARCH("medium",$B7))=TRUE),E7="winterwheat"),'Management details'!$P$11,
IF(AND((ISNUMBER(SEARCH("light",$B7))=TRUE),E7="winterwheat"),'Management details'!$Q$11,
IF(E7="wosr",'Management details'!$O$12))))</f>
        <v>220</v>
      </c>
      <c r="AD7">
        <f>IF(AND((ISNUMBER(SEARCH("heavy",$B7))=TRUE),F7="winterwheat"),'Management details'!$O$11,
IF(AND((ISNUMBER(SEARCH("medium",$B7))=TRUE),F7="winterwheat"),'Management details'!$P$11,
IF(AND((ISNUMBER(SEARCH("light",$B7))=TRUE),F7="winterwheat"),'Management details'!$Q$11,
IF(F7="wosr",'Management details'!$O$12))))</f>
        <v>220</v>
      </c>
      <c r="AE7">
        <f>IF(AND((ISNUMBER(SEARCH("heavy",$B7))=TRUE),G7="winterwheat"),'Management details'!$O$11,
IF(AND((ISNUMBER(SEARCH("medium",$B7))=TRUE),G7="winterwheat"),'Management details'!$P$11,
IF(AND((ISNUMBER(SEARCH("light",$B7))=TRUE),G7="winterwheat"),'Management details'!$Q$11,
IF(G7="wosr",'Management details'!$O$12))))</f>
        <v>220</v>
      </c>
      <c r="AF7">
        <f>IF(AND((ISNUMBER(SEARCH("heavy",$B7))=TRUE),H7="winterwheat"),'Management details'!$O$11,
IF(AND((ISNUMBER(SEARCH("medium",$B7))=TRUE),H7="winterwheat"),'Management details'!$P$11,
IF(AND((ISNUMBER(SEARCH("light",$B7))=TRUE),H7="winterwheat"),'Management details'!$Q$11,
IF(H7="wosr",'Management details'!$O$12))))</f>
        <v>220</v>
      </c>
      <c r="AG7">
        <f>IF(AND((ISNUMBER(SEARCH("heavy",$B7))=TRUE),I7="winterwheat"),'Management details'!$O$11,
IF(AND((ISNUMBER(SEARCH("medium",$B7))=TRUE),I7="winterwheat"),'Management details'!$P$11,
IF(AND((ISNUMBER(SEARCH("light",$B7))=TRUE),I7="winterwheat"),'Management details'!$Q$11,
IF(I7="wosr",'Management details'!$O$12))))</f>
        <v>220</v>
      </c>
      <c r="AH7">
        <f>IF(AND((ISNUMBER(SEARCH("heavy",$B7))=TRUE),J7="winterwheat"),'Management details'!$O$11,
IF(AND((ISNUMBER(SEARCH("medium",$B7))=TRUE),J7="winterwheat"),'Management details'!$P$11,
IF(AND((ISNUMBER(SEARCH("light",$B7))=TRUE),J7="winterwheat"),'Management details'!$Q$11,
IF(J7="wosr",'Management details'!$O$12))))</f>
        <v>220</v>
      </c>
      <c r="AI7">
        <f>IF(E7="winterwheat",'Management details'!$O$15,
IF(E7="wosr",'Management details'!$O$16))</f>
        <v>70</v>
      </c>
      <c r="AJ7">
        <f>IF(F7="winterwheat",'Management details'!$O$15,
IF(F7="wosr",'Management details'!$O$16))</f>
        <v>70</v>
      </c>
      <c r="AK7">
        <f>IF(G7="winterwheat",'Management details'!$O$15,
IF(G7="wosr",'Management details'!$O$16))</f>
        <v>70</v>
      </c>
      <c r="AL7">
        <f>IF(H7="winterwheat",'Management details'!$O$15,
IF(H7="wosr",'Management details'!$O$16))</f>
        <v>70</v>
      </c>
      <c r="AM7">
        <f>IF(I7="winterwheat",'Management details'!$O$15,
IF(I7="wosr",'Management details'!$O$16))</f>
        <v>70</v>
      </c>
      <c r="AN7">
        <f>IF(J7="winterwheat",'Management details'!$O$15,
IF(J7="wosr",'Management details'!$O$16))</f>
        <v>70</v>
      </c>
      <c r="AO7">
        <f>IF(E7="winterwheat",'Management details'!$O$19,
IF(E7="wosr",'Management details'!$O$20))</f>
        <v>50</v>
      </c>
      <c r="AP7">
        <f>IF(F7="winterwheat",'Management details'!$O$19,
IF(F7="wosr",'Management details'!$O$20))</f>
        <v>50</v>
      </c>
      <c r="AQ7">
        <f>IF(G7="winterwheat",'Management details'!$O$19,
IF(G7="wosr",'Management details'!$O$20))</f>
        <v>50</v>
      </c>
      <c r="AR7">
        <f>IF(H7="winterwheat",'Management details'!$O$19,
IF(H7="wosr",'Management details'!$O$20))</f>
        <v>50</v>
      </c>
      <c r="AS7">
        <f>IF(I7="winterwheat",'Management details'!$O$19,
IF(I7="wosr",'Management details'!$O$20))</f>
        <v>50</v>
      </c>
      <c r="AT7">
        <f>IF(J7="winterwheat",'Management details'!$O$19,
IF(J7="wosr",'Management details'!$O$20))</f>
        <v>50</v>
      </c>
      <c r="AU7">
        <f>IF(E7="winterwheat",'Management details'!$F$24,
IF(E7="wosr",'Management details'!$F$25))</f>
        <v>23</v>
      </c>
      <c r="AV7">
        <f>IF(F7="winterwheat",'Management details'!$F$24,
IF(F7="wosr",'Management details'!$F$25))</f>
        <v>23</v>
      </c>
      <c r="AW7">
        <f>IF(G7="winterwheat",'Management details'!$F$24,
IF(G7="wosr",'Management details'!$F$25))</f>
        <v>23</v>
      </c>
      <c r="AX7">
        <f>IF(H7="winterwheat",'Management details'!$F$24,
IF(H7="wosr",'Management details'!$F$25))</f>
        <v>23</v>
      </c>
      <c r="AY7">
        <f>IF(I7="winterwheat",'Management details'!$F$24,
IF(I7="wosr",'Management details'!$F$25))</f>
        <v>23</v>
      </c>
      <c r="AZ7">
        <f>IF(J7="winterwheat",'Management details'!$F$24,
IF(J7="wosr",'Management details'!$F$25))</f>
        <v>23</v>
      </c>
      <c r="BA7">
        <f>IF(AND(ISNUMBER(SEARCH("H-Dsty",$B7))=TRUE,E7="winterwheat"),'Management details'!$G$28,
IF(AND(ISNUMBER(SEARCH("H-Dsty",$B7))=FALSE,E7="winterwheat"),'Management details'!$F$28,
IF(E7="wosr",'Management details'!$F$29)))</f>
        <v>4</v>
      </c>
      <c r="BB7">
        <f>IF(AND(ISNUMBER(SEARCH("H-Dsty",$B7))=TRUE,F7="winterwheat"),'Management details'!$G$28,
IF(AND(ISNUMBER(SEARCH("H-Dsty",$B7))=FALSE,F7="winterwheat"),'Management details'!$F$28,
IF(F7="wosr",'Management details'!$F$29)))</f>
        <v>4</v>
      </c>
      <c r="BC7">
        <f>IF(AND(ISNUMBER(SEARCH("H-Dsty",$B7))=TRUE,G7="winterwheat"),'Management details'!$G$28,
IF(AND(ISNUMBER(SEARCH("H-Dsty",$B7))=FALSE,G7="winterwheat"),'Management details'!$F$28,
IF(G7="wosr",'Management details'!$F$29)))</f>
        <v>4</v>
      </c>
      <c r="BD7">
        <f>IF(AND(ISNUMBER(SEARCH("H-Dsty",$B7))=TRUE,H7="winterwheat"),'Management details'!$G$28,
IF(AND(ISNUMBER(SEARCH("H-Dsty",$B7))=FALSE,H7="winterwheat"),'Management details'!$F$28,
IF(H7="wosr",'Management details'!$F$29)))</f>
        <v>4</v>
      </c>
      <c r="BE7">
        <f>IF(AND(ISNUMBER(SEARCH("H-Dsty",$B7))=TRUE,I7="winterwheat"),'Management details'!$G$28,
IF(AND(ISNUMBER(SEARCH("H-Dsty",$B7))=FALSE,I7="winterwheat"),'Management details'!$F$28,
IF(I7="wosr",'Management details'!$F$29)))</f>
        <v>4</v>
      </c>
      <c r="BF7">
        <f>IF(AND(ISNUMBER(SEARCH("H-Dsty",$B7))=TRUE,J7="winterwheat"),'Management details'!$G$28,
IF(AND(ISNUMBER(SEARCH("H-Dsty",$B7))=FALSE,J7="winterwheat"),'Management details'!$F$28,
IF(J7="wosr",'Management details'!$F$29)))</f>
        <v>4</v>
      </c>
      <c r="BG7">
        <f>IF(E7="winterwheat",'Management details'!$F$32,
IF(E7="wosr",'Management details'!$F$33))</f>
        <v>5</v>
      </c>
      <c r="BH7">
        <f>IF(F7="winterwheat",'Management details'!$F$32,
IF(F7="wosr",'Management details'!$F$33))</f>
        <v>5</v>
      </c>
      <c r="BI7">
        <f>IF(G7="winterwheat",'Management details'!$F$32,
IF(G7="wosr",'Management details'!$F$33))</f>
        <v>5</v>
      </c>
      <c r="BJ7">
        <f>IF(H7="winterwheat",'Management details'!$F$32,
IF(H7="wosr",'Management details'!$F$33))</f>
        <v>5</v>
      </c>
      <c r="BK7">
        <f>IF(I7="winterwheat",'Management details'!$F$32,
IF(I7="wosr",'Management details'!$F$33))</f>
        <v>5</v>
      </c>
      <c r="BL7">
        <f>IF(J7="winterwheat",'Management details'!$F$32,
IF(J7="wosr",'Management details'!$F$33))</f>
        <v>5</v>
      </c>
      <c r="BM7" t="s">
        <v>116</v>
      </c>
      <c r="BN7" t="str">
        <f t="shared" si="8"/>
        <v>low</v>
      </c>
      <c r="BO7" t="s">
        <v>129</v>
      </c>
      <c r="BP7" t="s">
        <v>129</v>
      </c>
      <c r="BQ7" t="s">
        <v>129</v>
      </c>
      <c r="BR7" t="s">
        <v>129</v>
      </c>
      <c r="BS7" t="s">
        <v>129</v>
      </c>
      <c r="BT7">
        <f>IF(E7="winterwheat",'[1]Crop Data'!$F$24,
IF(E7="wosr",'[1]Crop Data'!$M$24))</f>
        <v>150</v>
      </c>
      <c r="BU7">
        <f>IF(F7="winterwheat",'[1]Crop Data'!$F$24,
IF(F7="wosr",'[1]Crop Data'!$M$24))</f>
        <v>150</v>
      </c>
      <c r="BV7">
        <f>IF(G7="winterwheat",'[1]Crop Data'!$F$24,
IF(G7="wosr",'[1]Crop Data'!$M$24))</f>
        <v>150</v>
      </c>
      <c r="BW7">
        <f>IF(H7="winterwheat",'[1]Crop Data'!$F$24,
IF(H7="wosr",'[1]Crop Data'!$M$24))</f>
        <v>150</v>
      </c>
      <c r="BX7">
        <f>IF(I7="winterwheat",'[1]Crop Data'!$F$24,
IF(I7="wosr",'[1]Crop Data'!$M$24))</f>
        <v>150</v>
      </c>
      <c r="BY7">
        <f>IF(J7="winterwheat",'[1]Crop Data'!$F$24,
IF(J7="wosr",'[1]Crop Data'!$M$24))</f>
        <v>150</v>
      </c>
      <c r="BZ7">
        <v>0</v>
      </c>
      <c r="CA7">
        <v>0</v>
      </c>
      <c r="CB7">
        <v>0</v>
      </c>
      <c r="CC7">
        <v>0</v>
      </c>
      <c r="CD7">
        <v>0</v>
      </c>
      <c r="CE7">
        <v>0</v>
      </c>
      <c r="CF7" t="s">
        <v>119</v>
      </c>
      <c r="CG7" s="20">
        <f>'[1]Crop Data'!$F$12</f>
        <v>0.78</v>
      </c>
      <c r="CH7" s="20">
        <f>'[1]Crop Data'!$F$13</f>
        <v>0.71</v>
      </c>
      <c r="CI7">
        <f>'[1]Crop Data'!$F$14</f>
        <v>0.44</v>
      </c>
      <c r="CJ7">
        <f>IF(E7="winterwheat",'[1]Crop Data'!$F$16,
IF(E7="wosr",'[1]Crop Data'!$M$16))</f>
        <v>0.36</v>
      </c>
      <c r="CK7">
        <f>IF(F7="winterwheat",'[1]Crop Data'!$F$16,
IF(F7="wosr",'[1]Crop Data'!$M$16))</f>
        <v>0.36</v>
      </c>
      <c r="CL7">
        <f>IF(G7="winterwheat",'[1]Crop Data'!$F$16,
IF(G7="wosr",'[1]Crop Data'!$M$16))</f>
        <v>0.36</v>
      </c>
      <c r="CM7">
        <f>IF(H7="winterwheat",'[1]Crop Data'!$F$16,
IF(H7="wosr",'[1]Crop Data'!$M$16))</f>
        <v>0.36</v>
      </c>
      <c r="CN7">
        <f>IF(I7="winterwheat",'[1]Crop Data'!$F$16,
IF(I7="wosr",'[1]Crop Data'!$M$16))</f>
        <v>0.36</v>
      </c>
      <c r="CO7">
        <f>IF(J7="winterwheat",'[1]Crop Data'!$F$16,
IF(J7="wosr",'[1]Crop Data'!$M$16))</f>
        <v>0.36</v>
      </c>
      <c r="CP7">
        <f>'[1]Crop Data'!$F$18</f>
        <v>19.5</v>
      </c>
      <c r="CQ7">
        <f>'[1]Crop Data'!$F$18</f>
        <v>19.5</v>
      </c>
      <c r="CR7">
        <f>'[1]Crop Data'!$F$18</f>
        <v>19.5</v>
      </c>
      <c r="CS7">
        <f>'[1]Crop Data'!$F$18</f>
        <v>19.5</v>
      </c>
      <c r="CT7">
        <f>'[1]Crop Data'!$F$18</f>
        <v>19.5</v>
      </c>
      <c r="CU7">
        <f>'[1]Crop Data'!$F$18</f>
        <v>19.5</v>
      </c>
      <c r="CV7">
        <f>'[1]Crop Data'!$F$20</f>
        <v>2.4300000000000002</v>
      </c>
      <c r="CW7">
        <f>'[1]Crop Data'!$F$20</f>
        <v>2.4300000000000002</v>
      </c>
      <c r="CX7">
        <f>'[1]Crop Data'!$F$20</f>
        <v>2.4300000000000002</v>
      </c>
      <c r="CY7">
        <f>'[1]Crop Data'!$F$20</f>
        <v>2.4300000000000002</v>
      </c>
      <c r="CZ7">
        <f>'[1]Crop Data'!$F$20</f>
        <v>2.4300000000000002</v>
      </c>
      <c r="DA7">
        <f>'[1]Crop Data'!$F$20</f>
        <v>2.4300000000000002</v>
      </c>
      <c r="DB7">
        <v>102</v>
      </c>
      <c r="DC7">
        <v>6</v>
      </c>
      <c r="DD7">
        <v>4</v>
      </c>
      <c r="DE7">
        <v>1400</v>
      </c>
      <c r="DF7">
        <v>125</v>
      </c>
      <c r="DG7">
        <f>'[1]Soil Index &amp; Farm Data'!$M$6</f>
        <v>0.625</v>
      </c>
      <c r="DH7">
        <f>'[1]Soil Index &amp; Farm Data'!$M$7</f>
        <v>10.08</v>
      </c>
    </row>
    <row r="8" spans="1:112">
      <c r="A8" s="50">
        <v>7</v>
      </c>
      <c r="B8" t="s">
        <v>440</v>
      </c>
      <c r="C8" s="20" t="str">
        <f t="shared" si="9"/>
        <v>0.75</v>
      </c>
      <c r="D8">
        <v>6</v>
      </c>
      <c r="E8" t="s">
        <v>112</v>
      </c>
      <c r="F8" t="s">
        <v>112</v>
      </c>
      <c r="G8" t="s">
        <v>112</v>
      </c>
      <c r="H8" t="s">
        <v>112</v>
      </c>
      <c r="I8" t="s">
        <v>112</v>
      </c>
      <c r="J8" t="s">
        <v>112</v>
      </c>
      <c r="K8" t="s">
        <v>356</v>
      </c>
      <c r="L8" t="s">
        <v>114</v>
      </c>
      <c r="M8" t="s">
        <v>114</v>
      </c>
      <c r="N8" t="s">
        <v>114</v>
      </c>
      <c r="O8" t="s">
        <v>114</v>
      </c>
      <c r="P8" t="s">
        <v>114</v>
      </c>
      <c r="Q8" s="55">
        <f>IF(AND(ISNUMBER(SEARCH("H-Dsty",$B8))=TRUE,E8="winterwheat"),'Management details'!$G$11,
'Management details'!$F$11)</f>
        <v>200</v>
      </c>
      <c r="R8" s="55">
        <f>IF(AND(ISNUMBER(SEARCH("H-Dsty",$B8))=TRUE,F8="winterwheat"),'Management details'!$G$11,
'Management details'!$F$11)</f>
        <v>200</v>
      </c>
      <c r="S8" s="55">
        <f>IF(AND(ISNUMBER(SEARCH("H-Dsty",$B8))=TRUE,G8="winterwheat"),'Management details'!$G$11,
'Management details'!$F$11)</f>
        <v>200</v>
      </c>
      <c r="T8" s="55">
        <f>IF(AND(ISNUMBER(SEARCH("H-Dsty",$B8))=TRUE,H8="winterwheat"),'Management details'!$G$11,
'Management details'!$F$11)</f>
        <v>200</v>
      </c>
      <c r="U8" s="55">
        <f>IF(AND(ISNUMBER(SEARCH("H-Dsty",$B8))=TRUE,I8="winterwheat"),'Management details'!$G$11,
'Management details'!$F$11)</f>
        <v>200</v>
      </c>
      <c r="V8" s="55">
        <f>IF(AND(ISNUMBER(SEARCH("H-Dsty",$B8))=TRUE,J8="winterwheat"),'Management details'!$G$11,
'Management details'!$F$11)</f>
        <v>200</v>
      </c>
      <c r="W8" t="str">
        <f t="shared" si="2"/>
        <v>late</v>
      </c>
      <c r="X8" t="str">
        <f t="shared" si="3"/>
        <v>late</v>
      </c>
      <c r="Y8" t="str">
        <f t="shared" si="4"/>
        <v>late</v>
      </c>
      <c r="Z8" t="str">
        <f t="shared" si="5"/>
        <v>late</v>
      </c>
      <c r="AA8" t="str">
        <f t="shared" si="6"/>
        <v>late</v>
      </c>
      <c r="AB8" t="str">
        <f t="shared" si="7"/>
        <v>late</v>
      </c>
      <c r="AC8">
        <f>IF(AND((ISNUMBER(SEARCH("heavy",$B8))=TRUE),E8="winterwheat"),'Management details'!$O$11,
IF(AND((ISNUMBER(SEARCH("medium",$B8))=TRUE),E8="winterwheat"),'Management details'!$P$11,
IF(AND((ISNUMBER(SEARCH("light",$B8))=TRUE),E8="winterwheat"),'Management details'!$Q$11,
IF(E8="wosr",'Management details'!$O$12))))</f>
        <v>150</v>
      </c>
      <c r="AD8">
        <f>IF(AND((ISNUMBER(SEARCH("heavy",$B8))=TRUE),F8="winterwheat"),'Management details'!$O$11,
IF(AND((ISNUMBER(SEARCH("medium",$B8))=TRUE),F8="winterwheat"),'Management details'!$P$11,
IF(AND((ISNUMBER(SEARCH("light",$B8))=TRUE),F8="winterwheat"),'Management details'!$Q$11,
IF(F8="wosr",'Management details'!$O$12))))</f>
        <v>150</v>
      </c>
      <c r="AE8">
        <f>IF(AND((ISNUMBER(SEARCH("heavy",$B8))=TRUE),G8="winterwheat"),'Management details'!$O$11,
IF(AND((ISNUMBER(SEARCH("medium",$B8))=TRUE),G8="winterwheat"),'Management details'!$P$11,
IF(AND((ISNUMBER(SEARCH("light",$B8))=TRUE),G8="winterwheat"),'Management details'!$Q$11,
IF(G8="wosr",'Management details'!$O$12))))</f>
        <v>150</v>
      </c>
      <c r="AF8">
        <f>IF(AND((ISNUMBER(SEARCH("heavy",$B8))=TRUE),H8="winterwheat"),'Management details'!$O$11,
IF(AND((ISNUMBER(SEARCH("medium",$B8))=TRUE),H8="winterwheat"),'Management details'!$P$11,
IF(AND((ISNUMBER(SEARCH("light",$B8))=TRUE),H8="winterwheat"),'Management details'!$Q$11,
IF(H8="wosr",'Management details'!$O$12))))</f>
        <v>150</v>
      </c>
      <c r="AG8">
        <f>IF(AND((ISNUMBER(SEARCH("heavy",$B8))=TRUE),I8="winterwheat"),'Management details'!$O$11,
IF(AND((ISNUMBER(SEARCH("medium",$B8))=TRUE),I8="winterwheat"),'Management details'!$P$11,
IF(AND((ISNUMBER(SEARCH("light",$B8))=TRUE),I8="winterwheat"),'Management details'!$Q$11,
IF(I8="wosr",'Management details'!$O$12))))</f>
        <v>150</v>
      </c>
      <c r="AH8">
        <f>IF(AND((ISNUMBER(SEARCH("heavy",$B8))=TRUE),J8="winterwheat"),'Management details'!$O$11,
IF(AND((ISNUMBER(SEARCH("medium",$B8))=TRUE),J8="winterwheat"),'Management details'!$P$11,
IF(AND((ISNUMBER(SEARCH("light",$B8))=TRUE),J8="winterwheat"),'Management details'!$Q$11,
IF(J8="wosr",'Management details'!$O$12))))</f>
        <v>150</v>
      </c>
      <c r="AI8">
        <f>IF(E8="winterwheat",'Management details'!$O$15,
IF(E8="wosr",'Management details'!$O$16))</f>
        <v>70</v>
      </c>
      <c r="AJ8">
        <f>IF(F8="winterwheat",'Management details'!$O$15,
IF(F8="wosr",'Management details'!$O$16))</f>
        <v>70</v>
      </c>
      <c r="AK8">
        <f>IF(G8="winterwheat",'Management details'!$O$15,
IF(G8="wosr",'Management details'!$O$16))</f>
        <v>70</v>
      </c>
      <c r="AL8">
        <f>IF(H8="winterwheat",'Management details'!$O$15,
IF(H8="wosr",'Management details'!$O$16))</f>
        <v>70</v>
      </c>
      <c r="AM8">
        <f>IF(I8="winterwheat",'Management details'!$O$15,
IF(I8="wosr",'Management details'!$O$16))</f>
        <v>70</v>
      </c>
      <c r="AN8">
        <f>IF(J8="winterwheat",'Management details'!$O$15,
IF(J8="wosr",'Management details'!$O$16))</f>
        <v>70</v>
      </c>
      <c r="AO8">
        <f>IF(E8="winterwheat",'Management details'!$O$19,
IF(E8="wosr",'Management details'!$O$20))</f>
        <v>50</v>
      </c>
      <c r="AP8">
        <f>IF(F8="winterwheat",'Management details'!$O$19,
IF(F8="wosr",'Management details'!$O$20))</f>
        <v>50</v>
      </c>
      <c r="AQ8">
        <f>IF(G8="winterwheat",'Management details'!$O$19,
IF(G8="wosr",'Management details'!$O$20))</f>
        <v>50</v>
      </c>
      <c r="AR8">
        <f>IF(H8="winterwheat",'Management details'!$O$19,
IF(H8="wosr",'Management details'!$O$20))</f>
        <v>50</v>
      </c>
      <c r="AS8">
        <f>IF(I8="winterwheat",'Management details'!$O$19,
IF(I8="wosr",'Management details'!$O$20))</f>
        <v>50</v>
      </c>
      <c r="AT8">
        <f>IF(J8="winterwheat",'Management details'!$O$19,
IF(J8="wosr",'Management details'!$O$20))</f>
        <v>50</v>
      </c>
      <c r="AU8">
        <f>IF(E8="winterwheat",'Management details'!$F$24,
IF(E8="wosr",'Management details'!$F$25))</f>
        <v>23</v>
      </c>
      <c r="AV8">
        <f>IF(F8="winterwheat",'Management details'!$F$24,
IF(F8="wosr",'Management details'!$F$25))</f>
        <v>23</v>
      </c>
      <c r="AW8">
        <f>IF(G8="winterwheat",'Management details'!$F$24,
IF(G8="wosr",'Management details'!$F$25))</f>
        <v>23</v>
      </c>
      <c r="AX8">
        <f>IF(H8="winterwheat",'Management details'!$F$24,
IF(H8="wosr",'Management details'!$F$25))</f>
        <v>23</v>
      </c>
      <c r="AY8">
        <f>IF(I8="winterwheat",'Management details'!$F$24,
IF(I8="wosr",'Management details'!$F$25))</f>
        <v>23</v>
      </c>
      <c r="AZ8">
        <f>IF(J8="winterwheat",'Management details'!$F$24,
IF(J8="wosr",'Management details'!$F$25))</f>
        <v>23</v>
      </c>
      <c r="BA8">
        <f>IF(AND(ISNUMBER(SEARCH("H-Dsty",$B8))=TRUE,E8="winterwheat"),'Management details'!$G$28,
IF(AND(ISNUMBER(SEARCH("H-Dsty",$B8))=FALSE,E8="winterwheat"),'Management details'!$F$28,
IF(E8="wosr",'Management details'!$F$29)))</f>
        <v>6</v>
      </c>
      <c r="BB8">
        <f>IF(AND(ISNUMBER(SEARCH("H-Dsty",$B8))=TRUE,F8="winterwheat"),'Management details'!$G$28,
IF(AND(ISNUMBER(SEARCH("H-Dsty",$B8))=FALSE,F8="winterwheat"),'Management details'!$F$28,
IF(F8="wosr",'Management details'!$F$29)))</f>
        <v>6</v>
      </c>
      <c r="BC8">
        <f>IF(AND(ISNUMBER(SEARCH("H-Dsty",$B8))=TRUE,G8="winterwheat"),'Management details'!$G$28,
IF(AND(ISNUMBER(SEARCH("H-Dsty",$B8))=FALSE,G8="winterwheat"),'Management details'!$F$28,
IF(G8="wosr",'Management details'!$F$29)))</f>
        <v>6</v>
      </c>
      <c r="BD8">
        <f>IF(AND(ISNUMBER(SEARCH("H-Dsty",$B8))=TRUE,H8="winterwheat"),'Management details'!$G$28,
IF(AND(ISNUMBER(SEARCH("H-Dsty",$B8))=FALSE,H8="winterwheat"),'Management details'!$F$28,
IF(H8="wosr",'Management details'!$F$29)))</f>
        <v>6</v>
      </c>
      <c r="BE8">
        <f>IF(AND(ISNUMBER(SEARCH("H-Dsty",$B8))=TRUE,I8="winterwheat"),'Management details'!$G$28,
IF(AND(ISNUMBER(SEARCH("H-Dsty",$B8))=FALSE,I8="winterwheat"),'Management details'!$F$28,
IF(I8="wosr",'Management details'!$F$29)))</f>
        <v>6</v>
      </c>
      <c r="BF8">
        <f>IF(AND(ISNUMBER(SEARCH("H-Dsty",$B8))=TRUE,J8="winterwheat"),'Management details'!$G$28,
IF(AND(ISNUMBER(SEARCH("H-Dsty",$B8))=FALSE,J8="winterwheat"),'Management details'!$F$28,
IF(J8="wosr",'Management details'!$F$29)))</f>
        <v>6</v>
      </c>
      <c r="BG8">
        <f>IF(E8="winterwheat",'Management details'!$F$32,
IF(E8="wosr",'Management details'!$F$33))</f>
        <v>5</v>
      </c>
      <c r="BH8">
        <f>IF(F8="winterwheat",'Management details'!$F$32,
IF(F8="wosr",'Management details'!$F$33))</f>
        <v>5</v>
      </c>
      <c r="BI8">
        <f>IF(G8="winterwheat",'Management details'!$F$32,
IF(G8="wosr",'Management details'!$F$33))</f>
        <v>5</v>
      </c>
      <c r="BJ8">
        <f>IF(H8="winterwheat",'Management details'!$F$32,
IF(H8="wosr",'Management details'!$F$33))</f>
        <v>5</v>
      </c>
      <c r="BK8">
        <f>IF(I8="winterwheat",'Management details'!$F$32,
IF(I8="wosr",'Management details'!$F$33))</f>
        <v>5</v>
      </c>
      <c r="BL8">
        <f>IF(J8="winterwheat",'Management details'!$F$32,
IF(J8="wosr",'Management details'!$F$33))</f>
        <v>5</v>
      </c>
      <c r="BM8" t="s">
        <v>116</v>
      </c>
      <c r="BN8" t="str">
        <f t="shared" si="8"/>
        <v>high</v>
      </c>
      <c r="BO8" t="s">
        <v>129</v>
      </c>
      <c r="BP8" t="s">
        <v>129</v>
      </c>
      <c r="BQ8" t="s">
        <v>129</v>
      </c>
      <c r="BR8" t="s">
        <v>129</v>
      </c>
      <c r="BS8" t="s">
        <v>129</v>
      </c>
      <c r="BT8">
        <f>IF(E8="winterwheat",'[1]Crop Data'!$F$24,
IF(E8="wosr",'[1]Crop Data'!$M$24))</f>
        <v>150</v>
      </c>
      <c r="BU8">
        <f>IF(F8="winterwheat",'[1]Crop Data'!$F$24,
IF(F8="wosr",'[1]Crop Data'!$M$24))</f>
        <v>150</v>
      </c>
      <c r="BV8">
        <f>IF(G8="winterwheat",'[1]Crop Data'!$F$24,
IF(G8="wosr",'[1]Crop Data'!$M$24))</f>
        <v>150</v>
      </c>
      <c r="BW8">
        <f>IF(H8="winterwheat",'[1]Crop Data'!$F$24,
IF(H8="wosr",'[1]Crop Data'!$M$24))</f>
        <v>150</v>
      </c>
      <c r="BX8">
        <f>IF(I8="winterwheat",'[1]Crop Data'!$F$24,
IF(I8="wosr",'[1]Crop Data'!$M$24))</f>
        <v>150</v>
      </c>
      <c r="BY8">
        <f>IF(J8="winterwheat",'[1]Crop Data'!$F$24,
IF(J8="wosr",'[1]Crop Data'!$M$24))</f>
        <v>150</v>
      </c>
      <c r="BZ8">
        <v>0</v>
      </c>
      <c r="CA8">
        <v>0</v>
      </c>
      <c r="CB8">
        <v>0</v>
      </c>
      <c r="CC8">
        <v>0</v>
      </c>
      <c r="CD8">
        <v>0</v>
      </c>
      <c r="CE8">
        <v>0</v>
      </c>
      <c r="CF8" t="s">
        <v>119</v>
      </c>
      <c r="CG8" s="20">
        <f>'[1]Crop Data'!$F$12</f>
        <v>0.78</v>
      </c>
      <c r="CH8" s="20">
        <f>'[1]Crop Data'!$F$13</f>
        <v>0.71</v>
      </c>
      <c r="CI8">
        <f>'[1]Crop Data'!$F$14</f>
        <v>0.44</v>
      </c>
      <c r="CJ8">
        <f>IF(E8="winterwheat",'[1]Crop Data'!$F$16,
IF(E8="wosr",'[1]Crop Data'!$M$16))</f>
        <v>0.36</v>
      </c>
      <c r="CK8">
        <f>IF(F8="winterwheat",'[1]Crop Data'!$F$16,
IF(F8="wosr",'[1]Crop Data'!$M$16))</f>
        <v>0.36</v>
      </c>
      <c r="CL8">
        <f>IF(G8="winterwheat",'[1]Crop Data'!$F$16,
IF(G8="wosr",'[1]Crop Data'!$M$16))</f>
        <v>0.36</v>
      </c>
      <c r="CM8">
        <f>IF(H8="winterwheat",'[1]Crop Data'!$F$16,
IF(H8="wosr",'[1]Crop Data'!$M$16))</f>
        <v>0.36</v>
      </c>
      <c r="CN8">
        <f>IF(I8="winterwheat",'[1]Crop Data'!$F$16,
IF(I8="wosr",'[1]Crop Data'!$M$16))</f>
        <v>0.36</v>
      </c>
      <c r="CO8">
        <f>IF(J8="winterwheat",'[1]Crop Data'!$F$16,
IF(J8="wosr",'[1]Crop Data'!$M$16))</f>
        <v>0.36</v>
      </c>
      <c r="CP8">
        <f>'[1]Crop Data'!$F$18</f>
        <v>19.5</v>
      </c>
      <c r="CQ8">
        <f>'[1]Crop Data'!$F$18</f>
        <v>19.5</v>
      </c>
      <c r="CR8">
        <f>'[1]Crop Data'!$F$18</f>
        <v>19.5</v>
      </c>
      <c r="CS8">
        <f>'[1]Crop Data'!$F$18</f>
        <v>19.5</v>
      </c>
      <c r="CT8">
        <f>'[1]Crop Data'!$F$18</f>
        <v>19.5</v>
      </c>
      <c r="CU8">
        <f>'[1]Crop Data'!$F$18</f>
        <v>19.5</v>
      </c>
      <c r="CV8">
        <f>'[1]Crop Data'!$F$20</f>
        <v>2.4300000000000002</v>
      </c>
      <c r="CW8">
        <f>'[1]Crop Data'!$F$20</f>
        <v>2.4300000000000002</v>
      </c>
      <c r="CX8">
        <f>'[1]Crop Data'!$F$20</f>
        <v>2.4300000000000002</v>
      </c>
      <c r="CY8">
        <f>'[1]Crop Data'!$F$20</f>
        <v>2.4300000000000002</v>
      </c>
      <c r="CZ8">
        <f>'[1]Crop Data'!$F$20</f>
        <v>2.4300000000000002</v>
      </c>
      <c r="DA8">
        <f>'[1]Crop Data'!$F$20</f>
        <v>2.4300000000000002</v>
      </c>
      <c r="DB8">
        <v>102</v>
      </c>
      <c r="DC8">
        <v>6</v>
      </c>
      <c r="DD8">
        <v>4</v>
      </c>
      <c r="DE8">
        <v>1400</v>
      </c>
      <c r="DF8">
        <v>125</v>
      </c>
      <c r="DG8">
        <f>'[1]Soil Index &amp; Farm Data'!$M$6</f>
        <v>0.625</v>
      </c>
      <c r="DH8">
        <f>'[1]Soil Index &amp; Farm Data'!$M$7</f>
        <v>10.08</v>
      </c>
    </row>
    <row r="9" spans="1:112">
      <c r="A9">
        <v>8</v>
      </c>
      <c r="B9" t="s">
        <v>441</v>
      </c>
      <c r="C9" s="20" t="str">
        <f t="shared" si="9"/>
        <v>0.75</v>
      </c>
      <c r="D9">
        <v>6</v>
      </c>
      <c r="E9" t="s">
        <v>112</v>
      </c>
      <c r="F9" t="s">
        <v>112</v>
      </c>
      <c r="G9" t="s">
        <v>112</v>
      </c>
      <c r="H9" t="s">
        <v>112</v>
      </c>
      <c r="I9" t="s">
        <v>112</v>
      </c>
      <c r="J9" t="s">
        <v>112</v>
      </c>
      <c r="K9" t="s">
        <v>356</v>
      </c>
      <c r="L9" t="s">
        <v>114</v>
      </c>
      <c r="M9" t="s">
        <v>114</v>
      </c>
      <c r="N9" t="s">
        <v>114</v>
      </c>
      <c r="O9" t="s">
        <v>114</v>
      </c>
      <c r="P9" t="s">
        <v>114</v>
      </c>
      <c r="Q9" s="55">
        <f>IF(AND(ISNUMBER(SEARCH("H-Dsty",$B9))=TRUE,E9="winterwheat"),'Management details'!$G$11,
'Management details'!$F$11)</f>
        <v>200</v>
      </c>
      <c r="R9" s="55">
        <f>IF(AND(ISNUMBER(SEARCH("H-Dsty",$B9))=TRUE,F9="winterwheat"),'Management details'!$G$11,
'Management details'!$F$11)</f>
        <v>200</v>
      </c>
      <c r="S9" s="55">
        <f>IF(AND(ISNUMBER(SEARCH("H-Dsty",$B9))=TRUE,G9="winterwheat"),'Management details'!$G$11,
'Management details'!$F$11)</f>
        <v>200</v>
      </c>
      <c r="T9" s="55">
        <f>IF(AND(ISNUMBER(SEARCH("H-Dsty",$B9))=TRUE,H9="winterwheat"),'Management details'!$G$11,
'Management details'!$F$11)</f>
        <v>200</v>
      </c>
      <c r="U9" s="55">
        <f>IF(AND(ISNUMBER(SEARCH("H-Dsty",$B9))=TRUE,I9="winterwheat"),'Management details'!$G$11,
'Management details'!$F$11)</f>
        <v>200</v>
      </c>
      <c r="V9" s="55">
        <f>IF(AND(ISNUMBER(SEARCH("H-Dsty",$B9))=TRUE,J9="winterwheat"),'Management details'!$G$11,
'Management details'!$F$11)</f>
        <v>200</v>
      </c>
      <c r="W9" t="str">
        <f t="shared" si="2"/>
        <v>late</v>
      </c>
      <c r="X9" t="str">
        <f t="shared" si="3"/>
        <v>late</v>
      </c>
      <c r="Y9" t="str">
        <f t="shared" si="4"/>
        <v>late</v>
      </c>
      <c r="Z9" t="str">
        <f t="shared" si="5"/>
        <v>late</v>
      </c>
      <c r="AA9" t="str">
        <f t="shared" si="6"/>
        <v>late</v>
      </c>
      <c r="AB9" t="str">
        <f t="shared" si="7"/>
        <v>late</v>
      </c>
      <c r="AC9">
        <f>IF(AND((ISNUMBER(SEARCH("heavy",$B9))=TRUE),E9="winterwheat"),'Management details'!$O$11,
IF(AND((ISNUMBER(SEARCH("medium",$B9))=TRUE),E9="winterwheat"),'Management details'!$P$11,
IF(AND((ISNUMBER(SEARCH("light",$B9))=TRUE),E9="winterwheat"),'Management details'!$Q$11,
IF(E9="wosr",'Management details'!$O$12))))</f>
        <v>150</v>
      </c>
      <c r="AD9">
        <f>IF(AND((ISNUMBER(SEARCH("heavy",$B9))=TRUE),F9="winterwheat"),'Management details'!$O$11,
IF(AND((ISNUMBER(SEARCH("medium",$B9))=TRUE),F9="winterwheat"),'Management details'!$P$11,
IF(AND((ISNUMBER(SEARCH("light",$B9))=TRUE),F9="winterwheat"),'Management details'!$Q$11,
IF(F9="wosr",'Management details'!$O$12))))</f>
        <v>150</v>
      </c>
      <c r="AE9">
        <f>IF(AND((ISNUMBER(SEARCH("heavy",$B9))=TRUE),G9="winterwheat"),'Management details'!$O$11,
IF(AND((ISNUMBER(SEARCH("medium",$B9))=TRUE),G9="winterwheat"),'Management details'!$P$11,
IF(AND((ISNUMBER(SEARCH("light",$B9))=TRUE),G9="winterwheat"),'Management details'!$Q$11,
IF(G9="wosr",'Management details'!$O$12))))</f>
        <v>150</v>
      </c>
      <c r="AF9">
        <f>IF(AND((ISNUMBER(SEARCH("heavy",$B9))=TRUE),H9="winterwheat"),'Management details'!$O$11,
IF(AND((ISNUMBER(SEARCH("medium",$B9))=TRUE),H9="winterwheat"),'Management details'!$P$11,
IF(AND((ISNUMBER(SEARCH("light",$B9))=TRUE),H9="winterwheat"),'Management details'!$Q$11,
IF(H9="wosr",'Management details'!$O$12))))</f>
        <v>150</v>
      </c>
      <c r="AG9">
        <f>IF(AND((ISNUMBER(SEARCH("heavy",$B9))=TRUE),I9="winterwheat"),'Management details'!$O$11,
IF(AND((ISNUMBER(SEARCH("medium",$B9))=TRUE),I9="winterwheat"),'Management details'!$P$11,
IF(AND((ISNUMBER(SEARCH("light",$B9))=TRUE),I9="winterwheat"),'Management details'!$Q$11,
IF(I9="wosr",'Management details'!$O$12))))</f>
        <v>150</v>
      </c>
      <c r="AH9">
        <f>IF(AND((ISNUMBER(SEARCH("heavy",$B9))=TRUE),J9="winterwheat"),'Management details'!$O$11,
IF(AND((ISNUMBER(SEARCH("medium",$B9))=TRUE),J9="winterwheat"),'Management details'!$P$11,
IF(AND((ISNUMBER(SEARCH("light",$B9))=TRUE),J9="winterwheat"),'Management details'!$Q$11,
IF(J9="wosr",'Management details'!$O$12))))</f>
        <v>150</v>
      </c>
      <c r="AI9">
        <f>IF(E9="winterwheat",'Management details'!$O$15,
IF(E9="wosr",'Management details'!$O$16))</f>
        <v>70</v>
      </c>
      <c r="AJ9">
        <f>IF(F9="winterwheat",'Management details'!$O$15,
IF(F9="wosr",'Management details'!$O$16))</f>
        <v>70</v>
      </c>
      <c r="AK9">
        <f>IF(G9="winterwheat",'Management details'!$O$15,
IF(G9="wosr",'Management details'!$O$16))</f>
        <v>70</v>
      </c>
      <c r="AL9">
        <f>IF(H9="winterwheat",'Management details'!$O$15,
IF(H9="wosr",'Management details'!$O$16))</f>
        <v>70</v>
      </c>
      <c r="AM9">
        <f>IF(I9="winterwheat",'Management details'!$O$15,
IF(I9="wosr",'Management details'!$O$16))</f>
        <v>70</v>
      </c>
      <c r="AN9">
        <f>IF(J9="winterwheat",'Management details'!$O$15,
IF(J9="wosr",'Management details'!$O$16))</f>
        <v>70</v>
      </c>
      <c r="AO9">
        <f>IF(E9="winterwheat",'Management details'!$O$19,
IF(E9="wosr",'Management details'!$O$20))</f>
        <v>50</v>
      </c>
      <c r="AP9">
        <f>IF(F9="winterwheat",'Management details'!$O$19,
IF(F9="wosr",'Management details'!$O$20))</f>
        <v>50</v>
      </c>
      <c r="AQ9">
        <f>IF(G9="winterwheat",'Management details'!$O$19,
IF(G9="wosr",'Management details'!$O$20))</f>
        <v>50</v>
      </c>
      <c r="AR9">
        <f>IF(H9="winterwheat",'Management details'!$O$19,
IF(H9="wosr",'Management details'!$O$20))</f>
        <v>50</v>
      </c>
      <c r="AS9">
        <f>IF(I9="winterwheat",'Management details'!$O$19,
IF(I9="wosr",'Management details'!$O$20))</f>
        <v>50</v>
      </c>
      <c r="AT9">
        <f>IF(J9="winterwheat",'Management details'!$O$19,
IF(J9="wosr",'Management details'!$O$20))</f>
        <v>50</v>
      </c>
      <c r="AU9">
        <f>IF(E9="winterwheat",'Management details'!$F$24,
IF(E9="wosr",'Management details'!$F$25))</f>
        <v>23</v>
      </c>
      <c r="AV9">
        <f>IF(F9="winterwheat",'Management details'!$F$24,
IF(F9="wosr",'Management details'!$F$25))</f>
        <v>23</v>
      </c>
      <c r="AW9">
        <f>IF(G9="winterwheat",'Management details'!$F$24,
IF(G9="wosr",'Management details'!$F$25))</f>
        <v>23</v>
      </c>
      <c r="AX9">
        <f>IF(H9="winterwheat",'Management details'!$F$24,
IF(H9="wosr",'Management details'!$F$25))</f>
        <v>23</v>
      </c>
      <c r="AY9">
        <f>IF(I9="winterwheat",'Management details'!$F$24,
IF(I9="wosr",'Management details'!$F$25))</f>
        <v>23</v>
      </c>
      <c r="AZ9">
        <f>IF(J9="winterwheat",'Management details'!$F$24,
IF(J9="wosr",'Management details'!$F$25))</f>
        <v>23</v>
      </c>
      <c r="BA9">
        <f>IF(AND(ISNUMBER(SEARCH("H-Dsty",$B9))=TRUE,E9="winterwheat"),'Management details'!$G$28,
IF(AND(ISNUMBER(SEARCH("H-Dsty",$B9))=FALSE,E9="winterwheat"),'Management details'!$F$28,
IF(E9="wosr",'Management details'!$F$29)))</f>
        <v>4</v>
      </c>
      <c r="BB9">
        <f>IF(AND(ISNUMBER(SEARCH("H-Dsty",$B9))=TRUE,F9="winterwheat"),'Management details'!$G$28,
IF(AND(ISNUMBER(SEARCH("H-Dsty",$B9))=FALSE,F9="winterwheat"),'Management details'!$F$28,
IF(F9="wosr",'Management details'!$F$29)))</f>
        <v>4</v>
      </c>
      <c r="BC9">
        <f>IF(AND(ISNUMBER(SEARCH("H-Dsty",$B9))=TRUE,G9="winterwheat"),'Management details'!$G$28,
IF(AND(ISNUMBER(SEARCH("H-Dsty",$B9))=FALSE,G9="winterwheat"),'Management details'!$F$28,
IF(G9="wosr",'Management details'!$F$29)))</f>
        <v>4</v>
      </c>
      <c r="BD9">
        <f>IF(AND(ISNUMBER(SEARCH("H-Dsty",$B9))=TRUE,H9="winterwheat"),'Management details'!$G$28,
IF(AND(ISNUMBER(SEARCH("H-Dsty",$B9))=FALSE,H9="winterwheat"),'Management details'!$F$28,
IF(H9="wosr",'Management details'!$F$29)))</f>
        <v>4</v>
      </c>
      <c r="BE9">
        <f>IF(AND(ISNUMBER(SEARCH("H-Dsty",$B9))=TRUE,I9="winterwheat"),'Management details'!$G$28,
IF(AND(ISNUMBER(SEARCH("H-Dsty",$B9))=FALSE,I9="winterwheat"),'Management details'!$F$28,
IF(I9="wosr",'Management details'!$F$29)))</f>
        <v>4</v>
      </c>
      <c r="BF9">
        <f>IF(AND(ISNUMBER(SEARCH("H-Dsty",$B9))=TRUE,J9="winterwheat"),'Management details'!$G$28,
IF(AND(ISNUMBER(SEARCH("H-Dsty",$B9))=FALSE,J9="winterwheat"),'Management details'!$F$28,
IF(J9="wosr",'Management details'!$F$29)))</f>
        <v>4</v>
      </c>
      <c r="BG9">
        <f>IF(E9="winterwheat",'Management details'!$F$32,
IF(E9="wosr",'Management details'!$F$33))</f>
        <v>5</v>
      </c>
      <c r="BH9">
        <f>IF(F9="winterwheat",'Management details'!$F$32,
IF(F9="wosr",'Management details'!$F$33))</f>
        <v>5</v>
      </c>
      <c r="BI9">
        <f>IF(G9="winterwheat",'Management details'!$F$32,
IF(G9="wosr",'Management details'!$F$33))</f>
        <v>5</v>
      </c>
      <c r="BJ9">
        <f>IF(H9="winterwheat",'Management details'!$F$32,
IF(H9="wosr",'Management details'!$F$33))</f>
        <v>5</v>
      </c>
      <c r="BK9">
        <f>IF(I9="winterwheat",'Management details'!$F$32,
IF(I9="wosr",'Management details'!$F$33))</f>
        <v>5</v>
      </c>
      <c r="BL9">
        <f>IF(J9="winterwheat",'Management details'!$F$32,
IF(J9="wosr",'Management details'!$F$33))</f>
        <v>5</v>
      </c>
      <c r="BM9" t="s">
        <v>116</v>
      </c>
      <c r="BN9" t="str">
        <f t="shared" si="8"/>
        <v>low</v>
      </c>
      <c r="BO9" t="s">
        <v>129</v>
      </c>
      <c r="BP9" t="s">
        <v>129</v>
      </c>
      <c r="BQ9" t="s">
        <v>129</v>
      </c>
      <c r="BR9" t="s">
        <v>129</v>
      </c>
      <c r="BS9" t="s">
        <v>129</v>
      </c>
      <c r="BT9">
        <f>IF(E9="winterwheat",'[1]Crop Data'!$F$24,
IF(E9="wosr",'[1]Crop Data'!$M$24))</f>
        <v>150</v>
      </c>
      <c r="BU9">
        <f>IF(F9="winterwheat",'[1]Crop Data'!$F$24,
IF(F9="wosr",'[1]Crop Data'!$M$24))</f>
        <v>150</v>
      </c>
      <c r="BV9">
        <f>IF(G9="winterwheat",'[1]Crop Data'!$F$24,
IF(G9="wosr",'[1]Crop Data'!$M$24))</f>
        <v>150</v>
      </c>
      <c r="BW9">
        <f>IF(H9="winterwheat",'[1]Crop Data'!$F$24,
IF(H9="wosr",'[1]Crop Data'!$M$24))</f>
        <v>150</v>
      </c>
      <c r="BX9">
        <f>IF(I9="winterwheat",'[1]Crop Data'!$F$24,
IF(I9="wosr",'[1]Crop Data'!$M$24))</f>
        <v>150</v>
      </c>
      <c r="BY9">
        <f>IF(J9="winterwheat",'[1]Crop Data'!$F$24,
IF(J9="wosr",'[1]Crop Data'!$M$24))</f>
        <v>150</v>
      </c>
      <c r="BZ9">
        <v>0</v>
      </c>
      <c r="CA9">
        <v>0</v>
      </c>
      <c r="CB9">
        <v>0</v>
      </c>
      <c r="CC9">
        <v>0</v>
      </c>
      <c r="CD9">
        <v>0</v>
      </c>
      <c r="CE9">
        <v>0</v>
      </c>
      <c r="CF9" t="s">
        <v>119</v>
      </c>
      <c r="CG9" s="20">
        <f>'[1]Crop Data'!$F$12</f>
        <v>0.78</v>
      </c>
      <c r="CH9" s="20">
        <f>'[1]Crop Data'!$F$13</f>
        <v>0.71</v>
      </c>
      <c r="CI9">
        <f>'[1]Crop Data'!$F$14</f>
        <v>0.44</v>
      </c>
      <c r="CJ9">
        <f>IF(E9="winterwheat",'[1]Crop Data'!$F$16,
IF(E9="wosr",'[1]Crop Data'!$M$16))</f>
        <v>0.36</v>
      </c>
      <c r="CK9">
        <f>IF(F9="winterwheat",'[1]Crop Data'!$F$16,
IF(F9="wosr",'[1]Crop Data'!$M$16))</f>
        <v>0.36</v>
      </c>
      <c r="CL9">
        <f>IF(G9="winterwheat",'[1]Crop Data'!$F$16,
IF(G9="wosr",'[1]Crop Data'!$M$16))</f>
        <v>0.36</v>
      </c>
      <c r="CM9">
        <f>IF(H9="winterwheat",'[1]Crop Data'!$F$16,
IF(H9="wosr",'[1]Crop Data'!$M$16))</f>
        <v>0.36</v>
      </c>
      <c r="CN9">
        <f>IF(I9="winterwheat",'[1]Crop Data'!$F$16,
IF(I9="wosr",'[1]Crop Data'!$M$16))</f>
        <v>0.36</v>
      </c>
      <c r="CO9">
        <f>IF(J9="winterwheat",'[1]Crop Data'!$F$16,
IF(J9="wosr",'[1]Crop Data'!$M$16))</f>
        <v>0.36</v>
      </c>
      <c r="CP9">
        <f>'[1]Crop Data'!$F$18</f>
        <v>19.5</v>
      </c>
      <c r="CQ9">
        <f>'[1]Crop Data'!$F$18</f>
        <v>19.5</v>
      </c>
      <c r="CR9">
        <f>'[1]Crop Data'!$F$18</f>
        <v>19.5</v>
      </c>
      <c r="CS9">
        <f>'[1]Crop Data'!$F$18</f>
        <v>19.5</v>
      </c>
      <c r="CT9">
        <f>'[1]Crop Data'!$F$18</f>
        <v>19.5</v>
      </c>
      <c r="CU9">
        <f>'[1]Crop Data'!$F$18</f>
        <v>19.5</v>
      </c>
      <c r="CV9">
        <f>'[1]Crop Data'!$F$20</f>
        <v>2.4300000000000002</v>
      </c>
      <c r="CW9">
        <f>'[1]Crop Data'!$F$20</f>
        <v>2.4300000000000002</v>
      </c>
      <c r="CX9">
        <f>'[1]Crop Data'!$F$20</f>
        <v>2.4300000000000002</v>
      </c>
      <c r="CY9">
        <f>'[1]Crop Data'!$F$20</f>
        <v>2.4300000000000002</v>
      </c>
      <c r="CZ9">
        <f>'[1]Crop Data'!$F$20</f>
        <v>2.4300000000000002</v>
      </c>
      <c r="DA9">
        <f>'[1]Crop Data'!$F$20</f>
        <v>2.4300000000000002</v>
      </c>
      <c r="DB9">
        <v>102</v>
      </c>
      <c r="DC9">
        <v>6</v>
      </c>
      <c r="DD9">
        <v>4</v>
      </c>
      <c r="DE9">
        <v>1400</v>
      </c>
      <c r="DF9">
        <v>125</v>
      </c>
      <c r="DG9">
        <f>'[1]Soil Index &amp; Farm Data'!$M$6</f>
        <v>0.625</v>
      </c>
      <c r="DH9">
        <f>'[1]Soil Index &amp; Farm Data'!$M$7</f>
        <v>10.08</v>
      </c>
    </row>
    <row r="10" spans="1:112">
      <c r="A10" s="50">
        <v>9</v>
      </c>
      <c r="B10" t="s">
        <v>442</v>
      </c>
      <c r="C10" s="20" t="str">
        <f t="shared" si="9"/>
        <v>0.75</v>
      </c>
      <c r="D10">
        <v>6</v>
      </c>
      <c r="E10" t="s">
        <v>112</v>
      </c>
      <c r="F10" t="s">
        <v>112</v>
      </c>
      <c r="G10" t="s">
        <v>112</v>
      </c>
      <c r="H10" t="s">
        <v>112</v>
      </c>
      <c r="I10" t="s">
        <v>112</v>
      </c>
      <c r="J10" t="s">
        <v>112</v>
      </c>
      <c r="K10" t="s">
        <v>356</v>
      </c>
      <c r="L10" t="s">
        <v>114</v>
      </c>
      <c r="M10" t="s">
        <v>114</v>
      </c>
      <c r="N10" t="s">
        <v>114</v>
      </c>
      <c r="O10" t="s">
        <v>114</v>
      </c>
      <c r="P10" t="s">
        <v>114</v>
      </c>
      <c r="Q10" s="55">
        <f>IF(AND(ISNUMBER(SEARCH("H-Dsty",$B10))=TRUE,E10="winterwheat"),'Management details'!$G$11,
'Management details'!$F$11)</f>
        <v>200</v>
      </c>
      <c r="R10" s="55">
        <f>IF(AND(ISNUMBER(SEARCH("H-Dsty",$B10))=TRUE,F10="winterwheat"),'Management details'!$G$11,
'Management details'!$F$11)</f>
        <v>200</v>
      </c>
      <c r="S10" s="55">
        <f>IF(AND(ISNUMBER(SEARCH("H-Dsty",$B10))=TRUE,G10="winterwheat"),'Management details'!$G$11,
'Management details'!$F$11)</f>
        <v>200</v>
      </c>
      <c r="T10" s="55">
        <f>IF(AND(ISNUMBER(SEARCH("H-Dsty",$B10))=TRUE,H10="winterwheat"),'Management details'!$G$11,
'Management details'!$F$11)</f>
        <v>200</v>
      </c>
      <c r="U10" s="55">
        <f>IF(AND(ISNUMBER(SEARCH("H-Dsty",$B10))=TRUE,I10="winterwheat"),'Management details'!$G$11,
'Management details'!$F$11)</f>
        <v>200</v>
      </c>
      <c r="V10" s="55">
        <f>IF(AND(ISNUMBER(SEARCH("H-Dsty",$B10))=TRUE,J10="winterwheat"),'Management details'!$G$11,
'Management details'!$F$11)</f>
        <v>200</v>
      </c>
      <c r="W10" t="str">
        <f t="shared" si="2"/>
        <v>late</v>
      </c>
      <c r="X10" t="str">
        <f t="shared" si="3"/>
        <v>late</v>
      </c>
      <c r="Y10" t="str">
        <f t="shared" si="4"/>
        <v>late</v>
      </c>
      <c r="Z10" t="str">
        <f t="shared" si="5"/>
        <v>late</v>
      </c>
      <c r="AA10" t="str">
        <f t="shared" si="6"/>
        <v>late</v>
      </c>
      <c r="AB10" t="str">
        <f t="shared" si="7"/>
        <v>late</v>
      </c>
      <c r="AC10">
        <f>IF(AND((ISNUMBER(SEARCH("heavy",$B10))=TRUE),E10="winterwheat"),'Management details'!$O$11,
IF(AND((ISNUMBER(SEARCH("medium",$B10))=TRUE),E10="winterwheat"),'Management details'!$P$11,
IF(AND((ISNUMBER(SEARCH("light",$B10))=TRUE),E10="winterwheat"),'Management details'!$Q$11,
IF(E10="wosr",'Management details'!$O$12))))</f>
        <v>150</v>
      </c>
      <c r="AD10">
        <f>IF(AND((ISNUMBER(SEARCH("heavy",$B10))=TRUE),F10="winterwheat"),'Management details'!$O$11,
IF(AND((ISNUMBER(SEARCH("medium",$B10))=TRUE),F10="winterwheat"),'Management details'!$P$11,
IF(AND((ISNUMBER(SEARCH("light",$B10))=TRUE),F10="winterwheat"),'Management details'!$Q$11,
IF(F10="wosr",'Management details'!$O$12))))</f>
        <v>150</v>
      </c>
      <c r="AE10">
        <f>IF(AND((ISNUMBER(SEARCH("heavy",$B10))=TRUE),G10="winterwheat"),'Management details'!$O$11,
IF(AND((ISNUMBER(SEARCH("medium",$B10))=TRUE),G10="winterwheat"),'Management details'!$P$11,
IF(AND((ISNUMBER(SEARCH("light",$B10))=TRUE),G10="winterwheat"),'Management details'!$Q$11,
IF(G10="wosr",'Management details'!$O$12))))</f>
        <v>150</v>
      </c>
      <c r="AF10">
        <f>IF(AND((ISNUMBER(SEARCH("heavy",$B10))=TRUE),H10="winterwheat"),'Management details'!$O$11,
IF(AND((ISNUMBER(SEARCH("medium",$B10))=TRUE),H10="winterwheat"),'Management details'!$P$11,
IF(AND((ISNUMBER(SEARCH("light",$B10))=TRUE),H10="winterwheat"),'Management details'!$Q$11,
IF(H10="wosr",'Management details'!$O$12))))</f>
        <v>150</v>
      </c>
      <c r="AG10">
        <f>IF(AND((ISNUMBER(SEARCH("heavy",$B10))=TRUE),I10="winterwheat"),'Management details'!$O$11,
IF(AND((ISNUMBER(SEARCH("medium",$B10))=TRUE),I10="winterwheat"),'Management details'!$P$11,
IF(AND((ISNUMBER(SEARCH("light",$B10))=TRUE),I10="winterwheat"),'Management details'!$Q$11,
IF(I10="wosr",'Management details'!$O$12))))</f>
        <v>150</v>
      </c>
      <c r="AH10">
        <f>IF(AND((ISNUMBER(SEARCH("heavy",$B10))=TRUE),J10="winterwheat"),'Management details'!$O$11,
IF(AND((ISNUMBER(SEARCH("medium",$B10))=TRUE),J10="winterwheat"),'Management details'!$P$11,
IF(AND((ISNUMBER(SEARCH("light",$B10))=TRUE),J10="winterwheat"),'Management details'!$Q$11,
IF(J10="wosr",'Management details'!$O$12))))</f>
        <v>150</v>
      </c>
      <c r="AI10">
        <f>IF(E10="winterwheat",'Management details'!$O$15,
IF(E10="wosr",'Management details'!$O$16))</f>
        <v>70</v>
      </c>
      <c r="AJ10">
        <f>IF(F10="winterwheat",'Management details'!$O$15,
IF(F10="wosr",'Management details'!$O$16))</f>
        <v>70</v>
      </c>
      <c r="AK10">
        <f>IF(G10="winterwheat",'Management details'!$O$15,
IF(G10="wosr",'Management details'!$O$16))</f>
        <v>70</v>
      </c>
      <c r="AL10">
        <f>IF(H10="winterwheat",'Management details'!$O$15,
IF(H10="wosr",'Management details'!$O$16))</f>
        <v>70</v>
      </c>
      <c r="AM10">
        <f>IF(I10="winterwheat",'Management details'!$O$15,
IF(I10="wosr",'Management details'!$O$16))</f>
        <v>70</v>
      </c>
      <c r="AN10">
        <f>IF(J10="winterwheat",'Management details'!$O$15,
IF(J10="wosr",'Management details'!$O$16))</f>
        <v>70</v>
      </c>
      <c r="AO10">
        <f>IF(E10="winterwheat",'Management details'!$O$19,
IF(E10="wosr",'Management details'!$O$20))</f>
        <v>50</v>
      </c>
      <c r="AP10">
        <f>IF(F10="winterwheat",'Management details'!$O$19,
IF(F10="wosr",'Management details'!$O$20))</f>
        <v>50</v>
      </c>
      <c r="AQ10">
        <f>IF(G10="winterwheat",'Management details'!$O$19,
IF(G10="wosr",'Management details'!$O$20))</f>
        <v>50</v>
      </c>
      <c r="AR10">
        <f>IF(H10="winterwheat",'Management details'!$O$19,
IF(H10="wosr",'Management details'!$O$20))</f>
        <v>50</v>
      </c>
      <c r="AS10">
        <f>IF(I10="winterwheat",'Management details'!$O$19,
IF(I10="wosr",'Management details'!$O$20))</f>
        <v>50</v>
      </c>
      <c r="AT10">
        <f>IF(J10="winterwheat",'Management details'!$O$19,
IF(J10="wosr",'Management details'!$O$20))</f>
        <v>50</v>
      </c>
      <c r="AU10">
        <f>IF(E10="winterwheat",'Management details'!$F$24,
IF(E10="wosr",'Management details'!$F$25))</f>
        <v>23</v>
      </c>
      <c r="AV10">
        <f>IF(F10="winterwheat",'Management details'!$F$24,
IF(F10="wosr",'Management details'!$F$25))</f>
        <v>23</v>
      </c>
      <c r="AW10">
        <f>IF(G10="winterwheat",'Management details'!$F$24,
IF(G10="wosr",'Management details'!$F$25))</f>
        <v>23</v>
      </c>
      <c r="AX10">
        <f>IF(H10="winterwheat",'Management details'!$F$24,
IF(H10="wosr",'Management details'!$F$25))</f>
        <v>23</v>
      </c>
      <c r="AY10">
        <f>IF(I10="winterwheat",'Management details'!$F$24,
IF(I10="wosr",'Management details'!$F$25))</f>
        <v>23</v>
      </c>
      <c r="AZ10">
        <f>IF(J10="winterwheat",'Management details'!$F$24,
IF(J10="wosr",'Management details'!$F$25))</f>
        <v>23</v>
      </c>
      <c r="BA10">
        <f>IF(AND(ISNUMBER(SEARCH("H-Dsty",$B10))=TRUE,E10="winterwheat"),'Management details'!$G$28,
IF(AND(ISNUMBER(SEARCH("H-Dsty",$B10))=FALSE,E10="winterwheat"),'Management details'!$F$28,
IF(E10="wosr",'Management details'!$F$29)))</f>
        <v>4</v>
      </c>
      <c r="BB10">
        <f>IF(AND(ISNUMBER(SEARCH("H-Dsty",$B10))=TRUE,F10="winterwheat"),'Management details'!$G$28,
IF(AND(ISNUMBER(SEARCH("H-Dsty",$B10))=FALSE,F10="winterwheat"),'Management details'!$F$28,
IF(F10="wosr",'Management details'!$F$29)))</f>
        <v>4</v>
      </c>
      <c r="BC10">
        <f>IF(AND(ISNUMBER(SEARCH("H-Dsty",$B10))=TRUE,G10="winterwheat"),'Management details'!$G$28,
IF(AND(ISNUMBER(SEARCH("H-Dsty",$B10))=FALSE,G10="winterwheat"),'Management details'!$F$28,
IF(G10="wosr",'Management details'!$F$29)))</f>
        <v>4</v>
      </c>
      <c r="BD10">
        <f>IF(AND(ISNUMBER(SEARCH("H-Dsty",$B10))=TRUE,H10="winterwheat"),'Management details'!$G$28,
IF(AND(ISNUMBER(SEARCH("H-Dsty",$B10))=FALSE,H10="winterwheat"),'Management details'!$F$28,
IF(H10="wosr",'Management details'!$F$29)))</f>
        <v>4</v>
      </c>
      <c r="BE10">
        <f>IF(AND(ISNUMBER(SEARCH("H-Dsty",$B10))=TRUE,I10="winterwheat"),'Management details'!$G$28,
IF(AND(ISNUMBER(SEARCH("H-Dsty",$B10))=FALSE,I10="winterwheat"),'Management details'!$F$28,
IF(I10="wosr",'Management details'!$F$29)))</f>
        <v>4</v>
      </c>
      <c r="BF10">
        <f>IF(AND(ISNUMBER(SEARCH("H-Dsty",$B10))=TRUE,J10="winterwheat"),'Management details'!$G$28,
IF(AND(ISNUMBER(SEARCH("H-Dsty",$B10))=FALSE,J10="winterwheat"),'Management details'!$F$28,
IF(J10="wosr",'Management details'!$F$29)))</f>
        <v>4</v>
      </c>
      <c r="BG10">
        <f>IF(E10="winterwheat",'Management details'!$F$32,
IF(E10="wosr",'Management details'!$F$33))</f>
        <v>5</v>
      </c>
      <c r="BH10">
        <f>IF(F10="winterwheat",'Management details'!$F$32,
IF(F10="wosr",'Management details'!$F$33))</f>
        <v>5</v>
      </c>
      <c r="BI10">
        <f>IF(G10="winterwheat",'Management details'!$F$32,
IF(G10="wosr",'Management details'!$F$33))</f>
        <v>5</v>
      </c>
      <c r="BJ10">
        <f>IF(H10="winterwheat",'Management details'!$F$32,
IF(H10="wosr",'Management details'!$F$33))</f>
        <v>5</v>
      </c>
      <c r="BK10">
        <f>IF(I10="winterwheat",'Management details'!$F$32,
IF(I10="wosr",'Management details'!$F$33))</f>
        <v>5</v>
      </c>
      <c r="BL10">
        <f>IF(J10="winterwheat",'Management details'!$F$32,
IF(J10="wosr",'Management details'!$F$33))</f>
        <v>5</v>
      </c>
      <c r="BM10" t="s">
        <v>116</v>
      </c>
      <c r="BN10" t="str">
        <f t="shared" si="8"/>
        <v>low</v>
      </c>
      <c r="BO10" t="s">
        <v>129</v>
      </c>
      <c r="BP10" t="s">
        <v>129</v>
      </c>
      <c r="BQ10" t="s">
        <v>129</v>
      </c>
      <c r="BR10" t="s">
        <v>129</v>
      </c>
      <c r="BS10" t="s">
        <v>129</v>
      </c>
      <c r="BT10">
        <f>IF(E10="winterwheat",'[1]Crop Data'!$F$24,
IF(E10="wosr",'[1]Crop Data'!$M$24))</f>
        <v>150</v>
      </c>
      <c r="BU10">
        <f>IF(F10="winterwheat",'[1]Crop Data'!$F$24,
IF(F10="wosr",'[1]Crop Data'!$M$24))</f>
        <v>150</v>
      </c>
      <c r="BV10">
        <f>IF(G10="winterwheat",'[1]Crop Data'!$F$24,
IF(G10="wosr",'[1]Crop Data'!$M$24))</f>
        <v>150</v>
      </c>
      <c r="BW10">
        <f>IF(H10="winterwheat",'[1]Crop Data'!$F$24,
IF(H10="wosr",'[1]Crop Data'!$M$24))</f>
        <v>150</v>
      </c>
      <c r="BX10">
        <f>IF(I10="winterwheat",'[1]Crop Data'!$F$24,
IF(I10="wosr",'[1]Crop Data'!$M$24))</f>
        <v>150</v>
      </c>
      <c r="BY10">
        <f>IF(J10="winterwheat",'[1]Crop Data'!$F$24,
IF(J10="wosr",'[1]Crop Data'!$M$24))</f>
        <v>150</v>
      </c>
      <c r="BZ10">
        <v>0</v>
      </c>
      <c r="CA10">
        <v>0</v>
      </c>
      <c r="CB10">
        <v>0</v>
      </c>
      <c r="CC10">
        <v>0</v>
      </c>
      <c r="CD10">
        <v>0</v>
      </c>
      <c r="CE10">
        <v>0</v>
      </c>
      <c r="CF10" t="s">
        <v>119</v>
      </c>
      <c r="CG10" s="20">
        <f>'[1]Crop Data'!$F$12</f>
        <v>0.78</v>
      </c>
      <c r="CH10" s="20">
        <f>'[1]Crop Data'!$F$13</f>
        <v>0.71</v>
      </c>
      <c r="CI10">
        <f>'[1]Crop Data'!$F$14</f>
        <v>0.44</v>
      </c>
      <c r="CJ10">
        <f>IF(E10="winterwheat",'[1]Crop Data'!$F$16,
IF(E10="wosr",'[1]Crop Data'!$M$16))</f>
        <v>0.36</v>
      </c>
      <c r="CK10">
        <f>IF(F10="winterwheat",'[1]Crop Data'!$F$16,
IF(F10="wosr",'[1]Crop Data'!$M$16))</f>
        <v>0.36</v>
      </c>
      <c r="CL10">
        <f>IF(G10="winterwheat",'[1]Crop Data'!$F$16,
IF(G10="wosr",'[1]Crop Data'!$M$16))</f>
        <v>0.36</v>
      </c>
      <c r="CM10">
        <f>IF(H10="winterwheat",'[1]Crop Data'!$F$16,
IF(H10="wosr",'[1]Crop Data'!$M$16))</f>
        <v>0.36</v>
      </c>
      <c r="CN10">
        <f>IF(I10="winterwheat",'[1]Crop Data'!$F$16,
IF(I10="wosr",'[1]Crop Data'!$M$16))</f>
        <v>0.36</v>
      </c>
      <c r="CO10">
        <f>IF(J10="winterwheat",'[1]Crop Data'!$F$16,
IF(J10="wosr",'[1]Crop Data'!$M$16))</f>
        <v>0.36</v>
      </c>
      <c r="CP10">
        <f>'[1]Crop Data'!$F$18</f>
        <v>19.5</v>
      </c>
      <c r="CQ10">
        <f>'[1]Crop Data'!$F$18</f>
        <v>19.5</v>
      </c>
      <c r="CR10">
        <f>'[1]Crop Data'!$F$18</f>
        <v>19.5</v>
      </c>
      <c r="CS10">
        <f>'[1]Crop Data'!$F$18</f>
        <v>19.5</v>
      </c>
      <c r="CT10">
        <f>'[1]Crop Data'!$F$18</f>
        <v>19.5</v>
      </c>
      <c r="CU10">
        <f>'[1]Crop Data'!$F$18</f>
        <v>19.5</v>
      </c>
      <c r="CV10">
        <f>'[1]Crop Data'!$F$20</f>
        <v>2.4300000000000002</v>
      </c>
      <c r="CW10">
        <f>'[1]Crop Data'!$F$20</f>
        <v>2.4300000000000002</v>
      </c>
      <c r="CX10">
        <f>'[1]Crop Data'!$F$20</f>
        <v>2.4300000000000002</v>
      </c>
      <c r="CY10">
        <f>'[1]Crop Data'!$F$20</f>
        <v>2.4300000000000002</v>
      </c>
      <c r="CZ10">
        <f>'[1]Crop Data'!$F$20</f>
        <v>2.4300000000000002</v>
      </c>
      <c r="DA10">
        <f>'[1]Crop Data'!$F$20</f>
        <v>2.4300000000000002</v>
      </c>
      <c r="DB10">
        <v>102</v>
      </c>
      <c r="DC10">
        <v>6</v>
      </c>
      <c r="DD10">
        <v>4</v>
      </c>
      <c r="DE10">
        <v>1400</v>
      </c>
      <c r="DF10">
        <v>125</v>
      </c>
      <c r="DG10">
        <f>'[1]Soil Index &amp; Farm Data'!$M$6</f>
        <v>0.625</v>
      </c>
      <c r="DH10">
        <f>'[1]Soil Index &amp; Farm Data'!$M$7</f>
        <v>10.08</v>
      </c>
    </row>
    <row r="11" spans="1:112">
      <c r="A11">
        <v>10</v>
      </c>
      <c r="B11" t="s">
        <v>443</v>
      </c>
      <c r="C11" s="20" t="str">
        <f t="shared" si="9"/>
        <v>2.25</v>
      </c>
      <c r="D11">
        <v>6</v>
      </c>
      <c r="E11" t="s">
        <v>112</v>
      </c>
      <c r="F11" t="s">
        <v>112</v>
      </c>
      <c r="G11" t="s">
        <v>112</v>
      </c>
      <c r="H11" t="s">
        <v>112</v>
      </c>
      <c r="I11" t="s">
        <v>112</v>
      </c>
      <c r="J11" t="s">
        <v>112</v>
      </c>
      <c r="K11" t="s">
        <v>356</v>
      </c>
      <c r="L11" t="s">
        <v>114</v>
      </c>
      <c r="M11" t="s">
        <v>114</v>
      </c>
      <c r="N11" t="s">
        <v>114</v>
      </c>
      <c r="O11" t="s">
        <v>114</v>
      </c>
      <c r="P11" t="s">
        <v>114</v>
      </c>
      <c r="Q11" s="55">
        <f>IF(AND(ISNUMBER(SEARCH("H-Dsty",$B11))=TRUE,E11="winterwheat"),'Management details'!$G$11,
'Management details'!$F$11)</f>
        <v>200</v>
      </c>
      <c r="R11" s="55">
        <f>IF(AND(ISNUMBER(SEARCH("H-Dsty",$B11))=TRUE,F11="winterwheat"),'Management details'!$G$11,
'Management details'!$F$11)</f>
        <v>200</v>
      </c>
      <c r="S11" s="55">
        <f>IF(AND(ISNUMBER(SEARCH("H-Dsty",$B11))=TRUE,G11="winterwheat"),'Management details'!$G$11,
'Management details'!$F$11)</f>
        <v>200</v>
      </c>
      <c r="T11" s="55">
        <f>IF(AND(ISNUMBER(SEARCH("H-Dsty",$B11))=TRUE,H11="winterwheat"),'Management details'!$G$11,
'Management details'!$F$11)</f>
        <v>200</v>
      </c>
      <c r="U11" s="55">
        <f>IF(AND(ISNUMBER(SEARCH("H-Dsty",$B11))=TRUE,I11="winterwheat"),'Management details'!$G$11,
'Management details'!$F$11)</f>
        <v>200</v>
      </c>
      <c r="V11" s="55">
        <f>IF(AND(ISNUMBER(SEARCH("H-Dsty",$B11))=TRUE,J11="winterwheat"),'Management details'!$G$11,
'Management details'!$F$11)</f>
        <v>200</v>
      </c>
      <c r="W11" t="str">
        <f t="shared" si="2"/>
        <v>late</v>
      </c>
      <c r="X11" t="str">
        <f t="shared" si="3"/>
        <v>late</v>
      </c>
      <c r="Y11" t="str">
        <f t="shared" si="4"/>
        <v>late</v>
      </c>
      <c r="Z11" t="str">
        <f t="shared" si="5"/>
        <v>late</v>
      </c>
      <c r="AA11" t="str">
        <f t="shared" si="6"/>
        <v>late</v>
      </c>
      <c r="AB11" t="str">
        <f t="shared" si="7"/>
        <v>late</v>
      </c>
      <c r="AC11">
        <f>IF(AND((ISNUMBER(SEARCH("heavy",$B11))=TRUE),E11="winterwheat"),'Management details'!$O$11,
IF(AND((ISNUMBER(SEARCH("medium",$B11))=TRUE),E11="winterwheat"),'Management details'!$P$11,
IF(AND((ISNUMBER(SEARCH("light",$B11))=TRUE),E11="winterwheat"),'Management details'!$Q$11,
IF(E11="wosr",'Management details'!$O$12))))</f>
        <v>220</v>
      </c>
      <c r="AD11">
        <f>IF(AND((ISNUMBER(SEARCH("heavy",$B11))=TRUE),F11="winterwheat"),'Management details'!$O$11,
IF(AND((ISNUMBER(SEARCH("medium",$B11))=TRUE),F11="winterwheat"),'Management details'!$P$11,
IF(AND((ISNUMBER(SEARCH("light",$B11))=TRUE),F11="winterwheat"),'Management details'!$Q$11,
IF(F11="wosr",'Management details'!$O$12))))</f>
        <v>220</v>
      </c>
      <c r="AE11">
        <f>IF(AND((ISNUMBER(SEARCH("heavy",$B11))=TRUE),G11="winterwheat"),'Management details'!$O$11,
IF(AND((ISNUMBER(SEARCH("medium",$B11))=TRUE),G11="winterwheat"),'Management details'!$P$11,
IF(AND((ISNUMBER(SEARCH("light",$B11))=TRUE),G11="winterwheat"),'Management details'!$Q$11,
IF(G11="wosr",'Management details'!$O$12))))</f>
        <v>220</v>
      </c>
      <c r="AF11">
        <f>IF(AND((ISNUMBER(SEARCH("heavy",$B11))=TRUE),H11="winterwheat"),'Management details'!$O$11,
IF(AND((ISNUMBER(SEARCH("medium",$B11))=TRUE),H11="winterwheat"),'Management details'!$P$11,
IF(AND((ISNUMBER(SEARCH("light",$B11))=TRUE),H11="winterwheat"),'Management details'!$Q$11,
IF(H11="wosr",'Management details'!$O$12))))</f>
        <v>220</v>
      </c>
      <c r="AG11">
        <f>IF(AND((ISNUMBER(SEARCH("heavy",$B11))=TRUE),I11="winterwheat"),'Management details'!$O$11,
IF(AND((ISNUMBER(SEARCH("medium",$B11))=TRUE),I11="winterwheat"),'Management details'!$P$11,
IF(AND((ISNUMBER(SEARCH("light",$B11))=TRUE),I11="winterwheat"),'Management details'!$Q$11,
IF(I11="wosr",'Management details'!$O$12))))</f>
        <v>220</v>
      </c>
      <c r="AH11">
        <f>IF(AND((ISNUMBER(SEARCH("heavy",$B11))=TRUE),J11="winterwheat"),'Management details'!$O$11,
IF(AND((ISNUMBER(SEARCH("medium",$B11))=TRUE),J11="winterwheat"),'Management details'!$P$11,
IF(AND((ISNUMBER(SEARCH("light",$B11))=TRUE),J11="winterwheat"),'Management details'!$Q$11,
IF(J11="wosr",'Management details'!$O$12))))</f>
        <v>220</v>
      </c>
      <c r="AI11">
        <f>IF(E11="winterwheat",'Management details'!$O$15,
IF(E11="wosr",'Management details'!$O$16))</f>
        <v>70</v>
      </c>
      <c r="AJ11">
        <f>IF(F11="winterwheat",'Management details'!$O$15,
IF(F11="wosr",'Management details'!$O$16))</f>
        <v>70</v>
      </c>
      <c r="AK11">
        <f>IF(G11="winterwheat",'Management details'!$O$15,
IF(G11="wosr",'Management details'!$O$16))</f>
        <v>70</v>
      </c>
      <c r="AL11">
        <f>IF(H11="winterwheat",'Management details'!$O$15,
IF(H11="wosr",'Management details'!$O$16))</f>
        <v>70</v>
      </c>
      <c r="AM11">
        <f>IF(I11="winterwheat",'Management details'!$O$15,
IF(I11="wosr",'Management details'!$O$16))</f>
        <v>70</v>
      </c>
      <c r="AN11">
        <f>IF(J11="winterwheat",'Management details'!$O$15,
IF(J11="wosr",'Management details'!$O$16))</f>
        <v>70</v>
      </c>
      <c r="AO11">
        <f>IF(E11="winterwheat",'Management details'!$O$19,
IF(E11="wosr",'Management details'!$O$20))</f>
        <v>50</v>
      </c>
      <c r="AP11">
        <f>IF(F11="winterwheat",'Management details'!$O$19,
IF(F11="wosr",'Management details'!$O$20))</f>
        <v>50</v>
      </c>
      <c r="AQ11">
        <f>IF(G11="winterwheat",'Management details'!$O$19,
IF(G11="wosr",'Management details'!$O$20))</f>
        <v>50</v>
      </c>
      <c r="AR11">
        <f>IF(H11="winterwheat",'Management details'!$O$19,
IF(H11="wosr",'Management details'!$O$20))</f>
        <v>50</v>
      </c>
      <c r="AS11">
        <f>IF(I11="winterwheat",'Management details'!$O$19,
IF(I11="wosr",'Management details'!$O$20))</f>
        <v>50</v>
      </c>
      <c r="AT11">
        <f>IF(J11="winterwheat",'Management details'!$O$19,
IF(J11="wosr",'Management details'!$O$20))</f>
        <v>50</v>
      </c>
      <c r="AU11">
        <f>IF(E11="winterwheat",'Management details'!$F$24,
IF(E11="wosr",'Management details'!$F$25))</f>
        <v>23</v>
      </c>
      <c r="AV11">
        <f>IF(F11="winterwheat",'Management details'!$F$24,
IF(F11="wosr",'Management details'!$F$25))</f>
        <v>23</v>
      </c>
      <c r="AW11">
        <f>IF(G11="winterwheat",'Management details'!$F$24,
IF(G11="wosr",'Management details'!$F$25))</f>
        <v>23</v>
      </c>
      <c r="AX11">
        <f>IF(H11="winterwheat",'Management details'!$F$24,
IF(H11="wosr",'Management details'!$F$25))</f>
        <v>23</v>
      </c>
      <c r="AY11">
        <f>IF(I11="winterwheat",'Management details'!$F$24,
IF(I11="wosr",'Management details'!$F$25))</f>
        <v>23</v>
      </c>
      <c r="AZ11">
        <f>IF(J11="winterwheat",'Management details'!$F$24,
IF(J11="wosr",'Management details'!$F$25))</f>
        <v>23</v>
      </c>
      <c r="BA11">
        <f>IF(AND(ISNUMBER(SEARCH("H-Dsty",$B11))=TRUE,E11="winterwheat"),'Management details'!$G$28,
IF(AND(ISNUMBER(SEARCH("H-Dsty",$B11))=FALSE,E11="winterwheat"),'Management details'!$F$28,
IF(E11="wosr",'Management details'!$F$29)))</f>
        <v>6</v>
      </c>
      <c r="BB11">
        <f>IF(AND(ISNUMBER(SEARCH("H-Dsty",$B11))=TRUE,F11="winterwheat"),'Management details'!$G$28,
IF(AND(ISNUMBER(SEARCH("H-Dsty",$B11))=FALSE,F11="winterwheat"),'Management details'!$F$28,
IF(F11="wosr",'Management details'!$F$29)))</f>
        <v>6</v>
      </c>
      <c r="BC11">
        <f>IF(AND(ISNUMBER(SEARCH("H-Dsty",$B11))=TRUE,G11="winterwheat"),'Management details'!$G$28,
IF(AND(ISNUMBER(SEARCH("H-Dsty",$B11))=FALSE,G11="winterwheat"),'Management details'!$F$28,
IF(G11="wosr",'Management details'!$F$29)))</f>
        <v>6</v>
      </c>
      <c r="BD11">
        <f>IF(AND(ISNUMBER(SEARCH("H-Dsty",$B11))=TRUE,H11="winterwheat"),'Management details'!$G$28,
IF(AND(ISNUMBER(SEARCH("H-Dsty",$B11))=FALSE,H11="winterwheat"),'Management details'!$F$28,
IF(H11="wosr",'Management details'!$F$29)))</f>
        <v>6</v>
      </c>
      <c r="BE11">
        <f>IF(AND(ISNUMBER(SEARCH("H-Dsty",$B11))=TRUE,I11="winterwheat"),'Management details'!$G$28,
IF(AND(ISNUMBER(SEARCH("H-Dsty",$B11))=FALSE,I11="winterwheat"),'Management details'!$F$28,
IF(I11="wosr",'Management details'!$F$29)))</f>
        <v>6</v>
      </c>
      <c r="BF11">
        <f>IF(AND(ISNUMBER(SEARCH("H-Dsty",$B11))=TRUE,J11="winterwheat"),'Management details'!$G$28,
IF(AND(ISNUMBER(SEARCH("H-Dsty",$B11))=FALSE,J11="winterwheat"),'Management details'!$F$28,
IF(J11="wosr",'Management details'!$F$29)))</f>
        <v>6</v>
      </c>
      <c r="BG11">
        <f>IF(E11="winterwheat",'Management details'!$F$32,
IF(E11="wosr",'Management details'!$F$33))</f>
        <v>5</v>
      </c>
      <c r="BH11">
        <f>IF(F11="winterwheat",'Management details'!$F$32,
IF(F11="wosr",'Management details'!$F$33))</f>
        <v>5</v>
      </c>
      <c r="BI11">
        <f>IF(G11="winterwheat",'Management details'!$F$32,
IF(G11="wosr",'Management details'!$F$33))</f>
        <v>5</v>
      </c>
      <c r="BJ11">
        <f>IF(H11="winterwheat",'Management details'!$F$32,
IF(H11="wosr",'Management details'!$F$33))</f>
        <v>5</v>
      </c>
      <c r="BK11">
        <f>IF(I11="winterwheat",'Management details'!$F$32,
IF(I11="wosr",'Management details'!$F$33))</f>
        <v>5</v>
      </c>
      <c r="BL11">
        <f>IF(J11="winterwheat",'Management details'!$F$32,
IF(J11="wosr",'Management details'!$F$33))</f>
        <v>5</v>
      </c>
      <c r="BM11" t="s">
        <v>116</v>
      </c>
      <c r="BN11" t="str">
        <f t="shared" si="8"/>
        <v>high</v>
      </c>
      <c r="BO11" t="s">
        <v>129</v>
      </c>
      <c r="BP11" t="s">
        <v>129</v>
      </c>
      <c r="BQ11" t="s">
        <v>129</v>
      </c>
      <c r="BR11" t="s">
        <v>129</v>
      </c>
      <c r="BS11" t="s">
        <v>129</v>
      </c>
      <c r="BT11">
        <f>IF(E11="winterwheat",'[1]Crop Data'!$F$24,
IF(E11="wosr",'[1]Crop Data'!$M$24))</f>
        <v>150</v>
      </c>
      <c r="BU11">
        <f>IF(F11="winterwheat",'[1]Crop Data'!$F$24,
IF(F11="wosr",'[1]Crop Data'!$M$24))</f>
        <v>150</v>
      </c>
      <c r="BV11">
        <f>IF(G11="winterwheat",'[1]Crop Data'!$F$24,
IF(G11="wosr",'[1]Crop Data'!$M$24))</f>
        <v>150</v>
      </c>
      <c r="BW11">
        <f>IF(H11="winterwheat",'[1]Crop Data'!$F$24,
IF(H11="wosr",'[1]Crop Data'!$M$24))</f>
        <v>150</v>
      </c>
      <c r="BX11">
        <f>IF(I11="winterwheat",'[1]Crop Data'!$F$24,
IF(I11="wosr",'[1]Crop Data'!$M$24))</f>
        <v>150</v>
      </c>
      <c r="BY11">
        <f>IF(J11="winterwheat",'[1]Crop Data'!$F$24,
IF(J11="wosr",'[1]Crop Data'!$M$24))</f>
        <v>150</v>
      </c>
      <c r="BZ11">
        <v>0</v>
      </c>
      <c r="CA11">
        <v>0</v>
      </c>
      <c r="CB11">
        <v>0</v>
      </c>
      <c r="CC11">
        <v>0</v>
      </c>
      <c r="CD11">
        <v>0</v>
      </c>
      <c r="CE11">
        <v>0</v>
      </c>
      <c r="CF11" t="s">
        <v>119</v>
      </c>
      <c r="CG11" s="20">
        <f>'[1]Crop Data'!$F$12</f>
        <v>0.78</v>
      </c>
      <c r="CH11" s="20">
        <f>'[1]Crop Data'!$F$13</f>
        <v>0.71</v>
      </c>
      <c r="CI11">
        <f>'[1]Crop Data'!$F$14</f>
        <v>0.44</v>
      </c>
      <c r="CJ11">
        <f>IF(E11="winterwheat",'[1]Crop Data'!$F$16,
IF(E11="wosr",'[1]Crop Data'!$M$16))</f>
        <v>0.36</v>
      </c>
      <c r="CK11">
        <f>IF(F11="winterwheat",'[1]Crop Data'!$F$16,
IF(F11="wosr",'[1]Crop Data'!$M$16))</f>
        <v>0.36</v>
      </c>
      <c r="CL11">
        <f>IF(G11="winterwheat",'[1]Crop Data'!$F$16,
IF(G11="wosr",'[1]Crop Data'!$M$16))</f>
        <v>0.36</v>
      </c>
      <c r="CM11">
        <f>IF(H11="winterwheat",'[1]Crop Data'!$F$16,
IF(H11="wosr",'[1]Crop Data'!$M$16))</f>
        <v>0.36</v>
      </c>
      <c r="CN11">
        <f>IF(I11="winterwheat",'[1]Crop Data'!$F$16,
IF(I11="wosr",'[1]Crop Data'!$M$16))</f>
        <v>0.36</v>
      </c>
      <c r="CO11">
        <f>IF(J11="winterwheat",'[1]Crop Data'!$F$16,
IF(J11="wosr",'[1]Crop Data'!$M$16))</f>
        <v>0.36</v>
      </c>
      <c r="CP11">
        <f>'[1]Crop Data'!$F$18</f>
        <v>19.5</v>
      </c>
      <c r="CQ11">
        <f>'[1]Crop Data'!$F$18</f>
        <v>19.5</v>
      </c>
      <c r="CR11">
        <f>'[1]Crop Data'!$F$18</f>
        <v>19.5</v>
      </c>
      <c r="CS11">
        <f>'[1]Crop Data'!$F$18</f>
        <v>19.5</v>
      </c>
      <c r="CT11">
        <f>'[1]Crop Data'!$F$18</f>
        <v>19.5</v>
      </c>
      <c r="CU11">
        <f>'[1]Crop Data'!$F$18</f>
        <v>19.5</v>
      </c>
      <c r="CV11">
        <f>'[1]Crop Data'!$F$20</f>
        <v>2.4300000000000002</v>
      </c>
      <c r="CW11">
        <f>'[1]Crop Data'!$F$20</f>
        <v>2.4300000000000002</v>
      </c>
      <c r="CX11">
        <f>'[1]Crop Data'!$F$20</f>
        <v>2.4300000000000002</v>
      </c>
      <c r="CY11">
        <f>'[1]Crop Data'!$F$20</f>
        <v>2.4300000000000002</v>
      </c>
      <c r="CZ11">
        <f>'[1]Crop Data'!$F$20</f>
        <v>2.4300000000000002</v>
      </c>
      <c r="DA11">
        <f>'[1]Crop Data'!$F$20</f>
        <v>2.4300000000000002</v>
      </c>
      <c r="DB11">
        <v>102</v>
      </c>
      <c r="DC11">
        <v>6</v>
      </c>
      <c r="DD11">
        <v>4</v>
      </c>
      <c r="DE11">
        <v>1400</v>
      </c>
      <c r="DF11">
        <v>125</v>
      </c>
      <c r="DG11">
        <f>'[1]Soil Index &amp; Farm Data'!$M$6</f>
        <v>0.625</v>
      </c>
      <c r="DH11">
        <f>'[1]Soil Index &amp; Farm Data'!$M$7</f>
        <v>10.08</v>
      </c>
    </row>
    <row r="12" spans="1:112">
      <c r="A12" s="50">
        <v>11</v>
      </c>
      <c r="B12" t="s">
        <v>444</v>
      </c>
      <c r="C12" s="20" t="str">
        <f t="shared" si="9"/>
        <v>2.25</v>
      </c>
      <c r="D12">
        <v>6</v>
      </c>
      <c r="E12" t="s">
        <v>112</v>
      </c>
      <c r="F12" t="s">
        <v>112</v>
      </c>
      <c r="G12" t="s">
        <v>112</v>
      </c>
      <c r="H12" t="s">
        <v>112</v>
      </c>
      <c r="I12" t="s">
        <v>112</v>
      </c>
      <c r="J12" t="s">
        <v>112</v>
      </c>
      <c r="K12" t="s">
        <v>356</v>
      </c>
      <c r="L12" t="s">
        <v>114</v>
      </c>
      <c r="M12" t="s">
        <v>114</v>
      </c>
      <c r="N12" t="s">
        <v>114</v>
      </c>
      <c r="O12" t="s">
        <v>114</v>
      </c>
      <c r="P12" t="s">
        <v>114</v>
      </c>
      <c r="Q12" s="55">
        <f>IF(AND(ISNUMBER(SEARCH("H-Dsty",$B12))=TRUE,E12="winterwheat"),'Management details'!$G$11,
'Management details'!$F$11)</f>
        <v>200</v>
      </c>
      <c r="R12" s="55">
        <f>IF(AND(ISNUMBER(SEARCH("H-Dsty",$B12))=TRUE,F12="winterwheat"),'Management details'!$G$11,
'Management details'!$F$11)</f>
        <v>200</v>
      </c>
      <c r="S12" s="55">
        <f>IF(AND(ISNUMBER(SEARCH("H-Dsty",$B12))=TRUE,G12="winterwheat"),'Management details'!$G$11,
'Management details'!$F$11)</f>
        <v>200</v>
      </c>
      <c r="T12" s="55">
        <f>IF(AND(ISNUMBER(SEARCH("H-Dsty",$B12))=TRUE,H12="winterwheat"),'Management details'!$G$11,
'Management details'!$F$11)</f>
        <v>200</v>
      </c>
      <c r="U12" s="55">
        <f>IF(AND(ISNUMBER(SEARCH("H-Dsty",$B12))=TRUE,I12="winterwheat"),'Management details'!$G$11,
'Management details'!$F$11)</f>
        <v>200</v>
      </c>
      <c r="V12" s="55">
        <f>IF(AND(ISNUMBER(SEARCH("H-Dsty",$B12))=TRUE,J12="winterwheat"),'Management details'!$G$11,
'Management details'!$F$11)</f>
        <v>200</v>
      </c>
      <c r="W12" t="str">
        <f t="shared" si="2"/>
        <v>late</v>
      </c>
      <c r="X12" t="str">
        <f t="shared" si="3"/>
        <v>late</v>
      </c>
      <c r="Y12" t="str">
        <f t="shared" si="4"/>
        <v>late</v>
      </c>
      <c r="Z12" t="str">
        <f t="shared" si="5"/>
        <v>late</v>
      </c>
      <c r="AA12" t="str">
        <f t="shared" si="6"/>
        <v>late</v>
      </c>
      <c r="AB12" t="str">
        <f t="shared" si="7"/>
        <v>late</v>
      </c>
      <c r="AC12">
        <f>IF(AND((ISNUMBER(SEARCH("heavy",$B12))=TRUE),E12="winterwheat"),'Management details'!$O$11,
IF(AND((ISNUMBER(SEARCH("medium",$B12))=TRUE),E12="winterwheat"),'Management details'!$P$11,
IF(AND((ISNUMBER(SEARCH("light",$B12))=TRUE),E12="winterwheat"),'Management details'!$Q$11,
IF(E12="wosr",'Management details'!$O$12))))</f>
        <v>220</v>
      </c>
      <c r="AD12">
        <f>IF(AND((ISNUMBER(SEARCH("heavy",$B12))=TRUE),F12="winterwheat"),'Management details'!$O$11,
IF(AND((ISNUMBER(SEARCH("medium",$B12))=TRUE),F12="winterwheat"),'Management details'!$P$11,
IF(AND((ISNUMBER(SEARCH("light",$B12))=TRUE),F12="winterwheat"),'Management details'!$Q$11,
IF(F12="wosr",'Management details'!$O$12))))</f>
        <v>220</v>
      </c>
      <c r="AE12">
        <f>IF(AND((ISNUMBER(SEARCH("heavy",$B12))=TRUE),G12="winterwheat"),'Management details'!$O$11,
IF(AND((ISNUMBER(SEARCH("medium",$B12))=TRUE),G12="winterwheat"),'Management details'!$P$11,
IF(AND((ISNUMBER(SEARCH("light",$B12))=TRUE),G12="winterwheat"),'Management details'!$Q$11,
IF(G12="wosr",'Management details'!$O$12))))</f>
        <v>220</v>
      </c>
      <c r="AF12">
        <f>IF(AND((ISNUMBER(SEARCH("heavy",$B12))=TRUE),H12="winterwheat"),'Management details'!$O$11,
IF(AND((ISNUMBER(SEARCH("medium",$B12))=TRUE),H12="winterwheat"),'Management details'!$P$11,
IF(AND((ISNUMBER(SEARCH("light",$B12))=TRUE),H12="winterwheat"),'Management details'!$Q$11,
IF(H12="wosr",'Management details'!$O$12))))</f>
        <v>220</v>
      </c>
      <c r="AG12">
        <f>IF(AND((ISNUMBER(SEARCH("heavy",$B12))=TRUE),I12="winterwheat"),'Management details'!$O$11,
IF(AND((ISNUMBER(SEARCH("medium",$B12))=TRUE),I12="winterwheat"),'Management details'!$P$11,
IF(AND((ISNUMBER(SEARCH("light",$B12))=TRUE),I12="winterwheat"),'Management details'!$Q$11,
IF(I12="wosr",'Management details'!$O$12))))</f>
        <v>220</v>
      </c>
      <c r="AH12">
        <f>IF(AND((ISNUMBER(SEARCH("heavy",$B12))=TRUE),J12="winterwheat"),'Management details'!$O$11,
IF(AND((ISNUMBER(SEARCH("medium",$B12))=TRUE),J12="winterwheat"),'Management details'!$P$11,
IF(AND((ISNUMBER(SEARCH("light",$B12))=TRUE),J12="winterwheat"),'Management details'!$Q$11,
IF(J12="wosr",'Management details'!$O$12))))</f>
        <v>220</v>
      </c>
      <c r="AI12">
        <f>IF(E12="winterwheat",'Management details'!$O$15,
IF(E12="wosr",'Management details'!$O$16))</f>
        <v>70</v>
      </c>
      <c r="AJ12">
        <f>IF(F12="winterwheat",'Management details'!$O$15,
IF(F12="wosr",'Management details'!$O$16))</f>
        <v>70</v>
      </c>
      <c r="AK12">
        <f>IF(G12="winterwheat",'Management details'!$O$15,
IF(G12="wosr",'Management details'!$O$16))</f>
        <v>70</v>
      </c>
      <c r="AL12">
        <f>IF(H12="winterwheat",'Management details'!$O$15,
IF(H12="wosr",'Management details'!$O$16))</f>
        <v>70</v>
      </c>
      <c r="AM12">
        <f>IF(I12="winterwheat",'Management details'!$O$15,
IF(I12="wosr",'Management details'!$O$16))</f>
        <v>70</v>
      </c>
      <c r="AN12">
        <f>IF(J12="winterwheat",'Management details'!$O$15,
IF(J12="wosr",'Management details'!$O$16))</f>
        <v>70</v>
      </c>
      <c r="AO12">
        <f>IF(E12="winterwheat",'Management details'!$O$19,
IF(E12="wosr",'Management details'!$O$20))</f>
        <v>50</v>
      </c>
      <c r="AP12">
        <f>IF(F12="winterwheat",'Management details'!$O$19,
IF(F12="wosr",'Management details'!$O$20))</f>
        <v>50</v>
      </c>
      <c r="AQ12">
        <f>IF(G12="winterwheat",'Management details'!$O$19,
IF(G12="wosr",'Management details'!$O$20))</f>
        <v>50</v>
      </c>
      <c r="AR12">
        <f>IF(H12="winterwheat",'Management details'!$O$19,
IF(H12="wosr",'Management details'!$O$20))</f>
        <v>50</v>
      </c>
      <c r="AS12">
        <f>IF(I12="winterwheat",'Management details'!$O$19,
IF(I12="wosr",'Management details'!$O$20))</f>
        <v>50</v>
      </c>
      <c r="AT12">
        <f>IF(J12="winterwheat",'Management details'!$O$19,
IF(J12="wosr",'Management details'!$O$20))</f>
        <v>50</v>
      </c>
      <c r="AU12">
        <f>IF(E12="winterwheat",'Management details'!$F$24,
IF(E12="wosr",'Management details'!$F$25))</f>
        <v>23</v>
      </c>
      <c r="AV12">
        <f>IF(F12="winterwheat",'Management details'!$F$24,
IF(F12="wosr",'Management details'!$F$25))</f>
        <v>23</v>
      </c>
      <c r="AW12">
        <f>IF(G12="winterwheat",'Management details'!$F$24,
IF(G12="wosr",'Management details'!$F$25))</f>
        <v>23</v>
      </c>
      <c r="AX12">
        <f>IF(H12="winterwheat",'Management details'!$F$24,
IF(H12="wosr",'Management details'!$F$25))</f>
        <v>23</v>
      </c>
      <c r="AY12">
        <f>IF(I12="winterwheat",'Management details'!$F$24,
IF(I12="wosr",'Management details'!$F$25))</f>
        <v>23</v>
      </c>
      <c r="AZ12">
        <f>IF(J12="winterwheat",'Management details'!$F$24,
IF(J12="wosr",'Management details'!$F$25))</f>
        <v>23</v>
      </c>
      <c r="BA12">
        <f>IF(AND(ISNUMBER(SEARCH("H-Dsty",$B12))=TRUE,E12="winterwheat"),'Management details'!$G$28,
IF(AND(ISNUMBER(SEARCH("H-Dsty",$B12))=FALSE,E12="winterwheat"),'Management details'!$F$28,
IF(E12="wosr",'Management details'!$F$29)))</f>
        <v>4</v>
      </c>
      <c r="BB12">
        <f>IF(AND(ISNUMBER(SEARCH("H-Dsty",$B12))=TRUE,F12="winterwheat"),'Management details'!$G$28,
IF(AND(ISNUMBER(SEARCH("H-Dsty",$B12))=FALSE,F12="winterwheat"),'Management details'!$F$28,
IF(F12="wosr",'Management details'!$F$29)))</f>
        <v>4</v>
      </c>
      <c r="BC12">
        <f>IF(AND(ISNUMBER(SEARCH("H-Dsty",$B12))=TRUE,G12="winterwheat"),'Management details'!$G$28,
IF(AND(ISNUMBER(SEARCH("H-Dsty",$B12))=FALSE,G12="winterwheat"),'Management details'!$F$28,
IF(G12="wosr",'Management details'!$F$29)))</f>
        <v>4</v>
      </c>
      <c r="BD12">
        <f>IF(AND(ISNUMBER(SEARCH("H-Dsty",$B12))=TRUE,H12="winterwheat"),'Management details'!$G$28,
IF(AND(ISNUMBER(SEARCH("H-Dsty",$B12))=FALSE,H12="winterwheat"),'Management details'!$F$28,
IF(H12="wosr",'Management details'!$F$29)))</f>
        <v>4</v>
      </c>
      <c r="BE12">
        <f>IF(AND(ISNUMBER(SEARCH("H-Dsty",$B12))=TRUE,I12="winterwheat"),'Management details'!$G$28,
IF(AND(ISNUMBER(SEARCH("H-Dsty",$B12))=FALSE,I12="winterwheat"),'Management details'!$F$28,
IF(I12="wosr",'Management details'!$F$29)))</f>
        <v>4</v>
      </c>
      <c r="BF12">
        <f>IF(AND(ISNUMBER(SEARCH("H-Dsty",$B12))=TRUE,J12="winterwheat"),'Management details'!$G$28,
IF(AND(ISNUMBER(SEARCH("H-Dsty",$B12))=FALSE,J12="winterwheat"),'Management details'!$F$28,
IF(J12="wosr",'Management details'!$F$29)))</f>
        <v>4</v>
      </c>
      <c r="BG12">
        <f>IF(E12="winterwheat",'Management details'!$F$32,
IF(E12="wosr",'Management details'!$F$33))</f>
        <v>5</v>
      </c>
      <c r="BH12">
        <f>IF(F12="winterwheat",'Management details'!$F$32,
IF(F12="wosr",'Management details'!$F$33))</f>
        <v>5</v>
      </c>
      <c r="BI12">
        <f>IF(G12="winterwheat",'Management details'!$F$32,
IF(G12="wosr",'Management details'!$F$33))</f>
        <v>5</v>
      </c>
      <c r="BJ12">
        <f>IF(H12="winterwheat",'Management details'!$F$32,
IF(H12="wosr",'Management details'!$F$33))</f>
        <v>5</v>
      </c>
      <c r="BK12">
        <f>IF(I12="winterwheat",'Management details'!$F$32,
IF(I12="wosr",'Management details'!$F$33))</f>
        <v>5</v>
      </c>
      <c r="BL12">
        <f>IF(J12="winterwheat",'Management details'!$F$32,
IF(J12="wosr",'Management details'!$F$33))</f>
        <v>5</v>
      </c>
      <c r="BM12" t="s">
        <v>116</v>
      </c>
      <c r="BN12" t="str">
        <f t="shared" si="8"/>
        <v>low</v>
      </c>
      <c r="BO12" t="s">
        <v>129</v>
      </c>
      <c r="BP12" t="s">
        <v>129</v>
      </c>
      <c r="BQ12" t="s">
        <v>129</v>
      </c>
      <c r="BR12" t="s">
        <v>129</v>
      </c>
      <c r="BS12" t="s">
        <v>129</v>
      </c>
      <c r="BT12">
        <f>IF(E12="winterwheat",'[1]Crop Data'!$F$24,
IF(E12="wosr",'[1]Crop Data'!$M$24))</f>
        <v>150</v>
      </c>
      <c r="BU12">
        <f>IF(F12="winterwheat",'[1]Crop Data'!$F$24,
IF(F12="wosr",'[1]Crop Data'!$M$24))</f>
        <v>150</v>
      </c>
      <c r="BV12">
        <f>IF(G12="winterwheat",'[1]Crop Data'!$F$24,
IF(G12="wosr",'[1]Crop Data'!$M$24))</f>
        <v>150</v>
      </c>
      <c r="BW12">
        <f>IF(H12="winterwheat",'[1]Crop Data'!$F$24,
IF(H12="wosr",'[1]Crop Data'!$M$24))</f>
        <v>150</v>
      </c>
      <c r="BX12">
        <f>IF(I12="winterwheat",'[1]Crop Data'!$F$24,
IF(I12="wosr",'[1]Crop Data'!$M$24))</f>
        <v>150</v>
      </c>
      <c r="BY12">
        <f>IF(J12="winterwheat",'[1]Crop Data'!$F$24,
IF(J12="wosr",'[1]Crop Data'!$M$24))</f>
        <v>150</v>
      </c>
      <c r="BZ12">
        <v>0</v>
      </c>
      <c r="CA12">
        <v>0</v>
      </c>
      <c r="CB12">
        <v>0</v>
      </c>
      <c r="CC12">
        <v>0</v>
      </c>
      <c r="CD12">
        <v>0</v>
      </c>
      <c r="CE12">
        <v>0</v>
      </c>
      <c r="CF12" t="s">
        <v>119</v>
      </c>
      <c r="CG12" s="20">
        <f>'[1]Crop Data'!$F$12</f>
        <v>0.78</v>
      </c>
      <c r="CH12" s="20">
        <f>'[1]Crop Data'!$F$13</f>
        <v>0.71</v>
      </c>
      <c r="CI12">
        <f>'[1]Crop Data'!$F$14</f>
        <v>0.44</v>
      </c>
      <c r="CJ12">
        <f>IF(E12="winterwheat",'[1]Crop Data'!$F$16,
IF(E12="wosr",'[1]Crop Data'!$M$16))</f>
        <v>0.36</v>
      </c>
      <c r="CK12">
        <f>IF(F12="winterwheat",'[1]Crop Data'!$F$16,
IF(F12="wosr",'[1]Crop Data'!$M$16))</f>
        <v>0.36</v>
      </c>
      <c r="CL12">
        <f>IF(G12="winterwheat",'[1]Crop Data'!$F$16,
IF(G12="wosr",'[1]Crop Data'!$M$16))</f>
        <v>0.36</v>
      </c>
      <c r="CM12">
        <f>IF(H12="winterwheat",'[1]Crop Data'!$F$16,
IF(H12="wosr",'[1]Crop Data'!$M$16))</f>
        <v>0.36</v>
      </c>
      <c r="CN12">
        <f>IF(I12="winterwheat",'[1]Crop Data'!$F$16,
IF(I12="wosr",'[1]Crop Data'!$M$16))</f>
        <v>0.36</v>
      </c>
      <c r="CO12">
        <f>IF(J12="winterwheat",'[1]Crop Data'!$F$16,
IF(J12="wosr",'[1]Crop Data'!$M$16))</f>
        <v>0.36</v>
      </c>
      <c r="CP12">
        <f>'[1]Crop Data'!$F$18</f>
        <v>19.5</v>
      </c>
      <c r="CQ12">
        <f>'[1]Crop Data'!$F$18</f>
        <v>19.5</v>
      </c>
      <c r="CR12">
        <f>'[1]Crop Data'!$F$18</f>
        <v>19.5</v>
      </c>
      <c r="CS12">
        <f>'[1]Crop Data'!$F$18</f>
        <v>19.5</v>
      </c>
      <c r="CT12">
        <f>'[1]Crop Data'!$F$18</f>
        <v>19.5</v>
      </c>
      <c r="CU12">
        <f>'[1]Crop Data'!$F$18</f>
        <v>19.5</v>
      </c>
      <c r="CV12">
        <f>'[1]Crop Data'!$F$20</f>
        <v>2.4300000000000002</v>
      </c>
      <c r="CW12">
        <f>'[1]Crop Data'!$F$20</f>
        <v>2.4300000000000002</v>
      </c>
      <c r="CX12">
        <f>'[1]Crop Data'!$F$20</f>
        <v>2.4300000000000002</v>
      </c>
      <c r="CY12">
        <f>'[1]Crop Data'!$F$20</f>
        <v>2.4300000000000002</v>
      </c>
      <c r="CZ12">
        <f>'[1]Crop Data'!$F$20</f>
        <v>2.4300000000000002</v>
      </c>
      <c r="DA12">
        <f>'[1]Crop Data'!$F$20</f>
        <v>2.4300000000000002</v>
      </c>
      <c r="DB12">
        <v>102</v>
      </c>
      <c r="DC12">
        <v>6</v>
      </c>
      <c r="DD12">
        <v>4</v>
      </c>
      <c r="DE12">
        <v>1400</v>
      </c>
      <c r="DF12">
        <v>125</v>
      </c>
      <c r="DG12">
        <f>'[1]Soil Index &amp; Farm Data'!$M$6</f>
        <v>0.625</v>
      </c>
      <c r="DH12">
        <f>'[1]Soil Index &amp; Farm Data'!$M$7</f>
        <v>10.08</v>
      </c>
    </row>
    <row r="13" spans="1:112">
      <c r="A13">
        <v>12</v>
      </c>
      <c r="B13" t="s">
        <v>445</v>
      </c>
      <c r="C13" s="20" t="str">
        <f t="shared" si="9"/>
        <v>2.25</v>
      </c>
      <c r="D13">
        <v>6</v>
      </c>
      <c r="E13" t="s">
        <v>112</v>
      </c>
      <c r="F13" t="s">
        <v>112</v>
      </c>
      <c r="G13" t="s">
        <v>112</v>
      </c>
      <c r="H13" t="s">
        <v>112</v>
      </c>
      <c r="I13" t="s">
        <v>112</v>
      </c>
      <c r="J13" t="s">
        <v>112</v>
      </c>
      <c r="K13" t="s">
        <v>356</v>
      </c>
      <c r="L13" t="s">
        <v>114</v>
      </c>
      <c r="M13" t="s">
        <v>114</v>
      </c>
      <c r="N13" t="s">
        <v>114</v>
      </c>
      <c r="O13" t="s">
        <v>114</v>
      </c>
      <c r="P13" t="s">
        <v>114</v>
      </c>
      <c r="Q13" s="55">
        <f>IF(AND(ISNUMBER(SEARCH("H-Dsty",$B13))=TRUE,E13="winterwheat"),'Management details'!$G$11,
'Management details'!$F$11)</f>
        <v>200</v>
      </c>
      <c r="R13" s="55">
        <f>IF(AND(ISNUMBER(SEARCH("H-Dsty",$B13))=TRUE,F13="winterwheat"),'Management details'!$G$11,
'Management details'!$F$11)</f>
        <v>200</v>
      </c>
      <c r="S13" s="55">
        <f>IF(AND(ISNUMBER(SEARCH("H-Dsty",$B13))=TRUE,G13="winterwheat"),'Management details'!$G$11,
'Management details'!$F$11)</f>
        <v>200</v>
      </c>
      <c r="T13" s="55">
        <f>IF(AND(ISNUMBER(SEARCH("H-Dsty",$B13))=TRUE,H13="winterwheat"),'Management details'!$G$11,
'Management details'!$F$11)</f>
        <v>200</v>
      </c>
      <c r="U13" s="55">
        <f>IF(AND(ISNUMBER(SEARCH("H-Dsty",$B13))=TRUE,I13="winterwheat"),'Management details'!$G$11,
'Management details'!$F$11)</f>
        <v>200</v>
      </c>
      <c r="V13" s="55">
        <f>IF(AND(ISNUMBER(SEARCH("H-Dsty",$B13))=TRUE,J13="winterwheat"),'Management details'!$G$11,
'Management details'!$F$11)</f>
        <v>200</v>
      </c>
      <c r="W13" t="str">
        <f t="shared" si="2"/>
        <v>late</v>
      </c>
      <c r="X13" t="str">
        <f t="shared" si="3"/>
        <v>late</v>
      </c>
      <c r="Y13" t="str">
        <f t="shared" si="4"/>
        <v>late</v>
      </c>
      <c r="Z13" t="str">
        <f t="shared" si="5"/>
        <v>late</v>
      </c>
      <c r="AA13" t="str">
        <f t="shared" si="6"/>
        <v>late</v>
      </c>
      <c r="AB13" t="str">
        <f t="shared" si="7"/>
        <v>late</v>
      </c>
      <c r="AC13">
        <f>IF(AND((ISNUMBER(SEARCH("heavy",$B13))=TRUE),E13="winterwheat"),'Management details'!$O$11,
IF(AND((ISNUMBER(SEARCH("medium",$B13))=TRUE),E13="winterwheat"),'Management details'!$P$11,
IF(AND((ISNUMBER(SEARCH("light",$B13))=TRUE),E13="winterwheat"),'Management details'!$Q$11,
IF(E13="wosr",'Management details'!$O$12))))</f>
        <v>220</v>
      </c>
      <c r="AD13">
        <f>IF(AND((ISNUMBER(SEARCH("heavy",$B13))=TRUE),F13="winterwheat"),'Management details'!$O$11,
IF(AND((ISNUMBER(SEARCH("medium",$B13))=TRUE),F13="winterwheat"),'Management details'!$P$11,
IF(AND((ISNUMBER(SEARCH("light",$B13))=TRUE),F13="winterwheat"),'Management details'!$Q$11,
IF(F13="wosr",'Management details'!$O$12))))</f>
        <v>220</v>
      </c>
      <c r="AE13">
        <f>IF(AND((ISNUMBER(SEARCH("heavy",$B13))=TRUE),G13="winterwheat"),'Management details'!$O$11,
IF(AND((ISNUMBER(SEARCH("medium",$B13))=TRUE),G13="winterwheat"),'Management details'!$P$11,
IF(AND((ISNUMBER(SEARCH("light",$B13))=TRUE),G13="winterwheat"),'Management details'!$Q$11,
IF(G13="wosr",'Management details'!$O$12))))</f>
        <v>220</v>
      </c>
      <c r="AF13">
        <f>IF(AND((ISNUMBER(SEARCH("heavy",$B13))=TRUE),H13="winterwheat"),'Management details'!$O$11,
IF(AND((ISNUMBER(SEARCH("medium",$B13))=TRUE),H13="winterwheat"),'Management details'!$P$11,
IF(AND((ISNUMBER(SEARCH("light",$B13))=TRUE),H13="winterwheat"),'Management details'!$Q$11,
IF(H13="wosr",'Management details'!$O$12))))</f>
        <v>220</v>
      </c>
      <c r="AG13">
        <f>IF(AND((ISNUMBER(SEARCH("heavy",$B13))=TRUE),I13="winterwheat"),'Management details'!$O$11,
IF(AND((ISNUMBER(SEARCH("medium",$B13))=TRUE),I13="winterwheat"),'Management details'!$P$11,
IF(AND((ISNUMBER(SEARCH("light",$B13))=TRUE),I13="winterwheat"),'Management details'!$Q$11,
IF(I13="wosr",'Management details'!$O$12))))</f>
        <v>220</v>
      </c>
      <c r="AH13">
        <f>IF(AND((ISNUMBER(SEARCH("heavy",$B13))=TRUE),J13="winterwheat"),'Management details'!$O$11,
IF(AND((ISNUMBER(SEARCH("medium",$B13))=TRUE),J13="winterwheat"),'Management details'!$P$11,
IF(AND((ISNUMBER(SEARCH("light",$B13))=TRUE),J13="winterwheat"),'Management details'!$Q$11,
IF(J13="wosr",'Management details'!$O$12))))</f>
        <v>220</v>
      </c>
      <c r="AI13">
        <f>IF(E13="winterwheat",'Management details'!$O$15,
IF(E13="wosr",'Management details'!$O$16))</f>
        <v>70</v>
      </c>
      <c r="AJ13">
        <f>IF(F13="winterwheat",'Management details'!$O$15,
IF(F13="wosr",'Management details'!$O$16))</f>
        <v>70</v>
      </c>
      <c r="AK13">
        <f>IF(G13="winterwheat",'Management details'!$O$15,
IF(G13="wosr",'Management details'!$O$16))</f>
        <v>70</v>
      </c>
      <c r="AL13">
        <f>IF(H13="winterwheat",'Management details'!$O$15,
IF(H13="wosr",'Management details'!$O$16))</f>
        <v>70</v>
      </c>
      <c r="AM13">
        <f>IF(I13="winterwheat",'Management details'!$O$15,
IF(I13="wosr",'Management details'!$O$16))</f>
        <v>70</v>
      </c>
      <c r="AN13">
        <f>IF(J13="winterwheat",'Management details'!$O$15,
IF(J13="wosr",'Management details'!$O$16))</f>
        <v>70</v>
      </c>
      <c r="AO13">
        <f>IF(E13="winterwheat",'Management details'!$O$19,
IF(E13="wosr",'Management details'!$O$20))</f>
        <v>50</v>
      </c>
      <c r="AP13">
        <f>IF(F13="winterwheat",'Management details'!$O$19,
IF(F13="wosr",'Management details'!$O$20))</f>
        <v>50</v>
      </c>
      <c r="AQ13">
        <f>IF(G13="winterwheat",'Management details'!$O$19,
IF(G13="wosr",'Management details'!$O$20))</f>
        <v>50</v>
      </c>
      <c r="AR13">
        <f>IF(H13="winterwheat",'Management details'!$O$19,
IF(H13="wosr",'Management details'!$O$20))</f>
        <v>50</v>
      </c>
      <c r="AS13">
        <f>IF(I13="winterwheat",'Management details'!$O$19,
IF(I13="wosr",'Management details'!$O$20))</f>
        <v>50</v>
      </c>
      <c r="AT13">
        <f>IF(J13="winterwheat",'Management details'!$O$19,
IF(J13="wosr",'Management details'!$O$20))</f>
        <v>50</v>
      </c>
      <c r="AU13">
        <f>IF(E13="winterwheat",'Management details'!$F$24,
IF(E13="wosr",'Management details'!$F$25))</f>
        <v>23</v>
      </c>
      <c r="AV13">
        <f>IF(F13="winterwheat",'Management details'!$F$24,
IF(F13="wosr",'Management details'!$F$25))</f>
        <v>23</v>
      </c>
      <c r="AW13">
        <f>IF(G13="winterwheat",'Management details'!$F$24,
IF(G13="wosr",'Management details'!$F$25))</f>
        <v>23</v>
      </c>
      <c r="AX13">
        <f>IF(H13="winterwheat",'Management details'!$F$24,
IF(H13="wosr",'Management details'!$F$25))</f>
        <v>23</v>
      </c>
      <c r="AY13">
        <f>IF(I13="winterwheat",'Management details'!$F$24,
IF(I13="wosr",'Management details'!$F$25))</f>
        <v>23</v>
      </c>
      <c r="AZ13">
        <f>IF(J13="winterwheat",'Management details'!$F$24,
IF(J13="wosr",'Management details'!$F$25))</f>
        <v>23</v>
      </c>
      <c r="BA13">
        <f>IF(AND(ISNUMBER(SEARCH("H-Dsty",$B13))=TRUE,E13="winterwheat"),'Management details'!$G$28,
IF(AND(ISNUMBER(SEARCH("H-Dsty",$B13))=FALSE,E13="winterwheat"),'Management details'!$F$28,
IF(E13="wosr",'Management details'!$F$29)))</f>
        <v>4</v>
      </c>
      <c r="BB13">
        <f>IF(AND(ISNUMBER(SEARCH("H-Dsty",$B13))=TRUE,F13="winterwheat"),'Management details'!$G$28,
IF(AND(ISNUMBER(SEARCH("H-Dsty",$B13))=FALSE,F13="winterwheat"),'Management details'!$F$28,
IF(F13="wosr",'Management details'!$F$29)))</f>
        <v>4</v>
      </c>
      <c r="BC13">
        <f>IF(AND(ISNUMBER(SEARCH("H-Dsty",$B13))=TRUE,G13="winterwheat"),'Management details'!$G$28,
IF(AND(ISNUMBER(SEARCH("H-Dsty",$B13))=FALSE,G13="winterwheat"),'Management details'!$F$28,
IF(G13="wosr",'Management details'!$F$29)))</f>
        <v>4</v>
      </c>
      <c r="BD13">
        <f>IF(AND(ISNUMBER(SEARCH("H-Dsty",$B13))=TRUE,H13="winterwheat"),'Management details'!$G$28,
IF(AND(ISNUMBER(SEARCH("H-Dsty",$B13))=FALSE,H13="winterwheat"),'Management details'!$F$28,
IF(H13="wosr",'Management details'!$F$29)))</f>
        <v>4</v>
      </c>
      <c r="BE13">
        <f>IF(AND(ISNUMBER(SEARCH("H-Dsty",$B13))=TRUE,I13="winterwheat"),'Management details'!$G$28,
IF(AND(ISNUMBER(SEARCH("H-Dsty",$B13))=FALSE,I13="winterwheat"),'Management details'!$F$28,
IF(I13="wosr",'Management details'!$F$29)))</f>
        <v>4</v>
      </c>
      <c r="BF13">
        <f>IF(AND(ISNUMBER(SEARCH("H-Dsty",$B13))=TRUE,J13="winterwheat"),'Management details'!$G$28,
IF(AND(ISNUMBER(SEARCH("H-Dsty",$B13))=FALSE,J13="winterwheat"),'Management details'!$F$28,
IF(J13="wosr",'Management details'!$F$29)))</f>
        <v>4</v>
      </c>
      <c r="BG13">
        <f>IF(E13="winterwheat",'Management details'!$F$32,
IF(E13="wosr",'Management details'!$F$33))</f>
        <v>5</v>
      </c>
      <c r="BH13">
        <f>IF(F13="winterwheat",'Management details'!$F$32,
IF(F13="wosr",'Management details'!$F$33))</f>
        <v>5</v>
      </c>
      <c r="BI13">
        <f>IF(G13="winterwheat",'Management details'!$F$32,
IF(G13="wosr",'Management details'!$F$33))</f>
        <v>5</v>
      </c>
      <c r="BJ13">
        <f>IF(H13="winterwheat",'Management details'!$F$32,
IF(H13="wosr",'Management details'!$F$33))</f>
        <v>5</v>
      </c>
      <c r="BK13">
        <f>IF(I13="winterwheat",'Management details'!$F$32,
IF(I13="wosr",'Management details'!$F$33))</f>
        <v>5</v>
      </c>
      <c r="BL13">
        <f>IF(J13="winterwheat",'Management details'!$F$32,
IF(J13="wosr",'Management details'!$F$33))</f>
        <v>5</v>
      </c>
      <c r="BM13" t="s">
        <v>116</v>
      </c>
      <c r="BN13" t="str">
        <f t="shared" si="8"/>
        <v>low</v>
      </c>
      <c r="BO13" t="s">
        <v>129</v>
      </c>
      <c r="BP13" t="s">
        <v>129</v>
      </c>
      <c r="BQ13" t="s">
        <v>129</v>
      </c>
      <c r="BR13" t="s">
        <v>129</v>
      </c>
      <c r="BS13" t="s">
        <v>129</v>
      </c>
      <c r="BT13">
        <f>IF(E13="winterwheat",'[1]Crop Data'!$F$24,
IF(E13="wosr",'[1]Crop Data'!$M$24))</f>
        <v>150</v>
      </c>
      <c r="BU13">
        <f>IF(F13="winterwheat",'[1]Crop Data'!$F$24,
IF(F13="wosr",'[1]Crop Data'!$M$24))</f>
        <v>150</v>
      </c>
      <c r="BV13">
        <f>IF(G13="winterwheat",'[1]Crop Data'!$F$24,
IF(G13="wosr",'[1]Crop Data'!$M$24))</f>
        <v>150</v>
      </c>
      <c r="BW13">
        <f>IF(H13="winterwheat",'[1]Crop Data'!$F$24,
IF(H13="wosr",'[1]Crop Data'!$M$24))</f>
        <v>150</v>
      </c>
      <c r="BX13">
        <f>IF(I13="winterwheat",'[1]Crop Data'!$F$24,
IF(I13="wosr",'[1]Crop Data'!$M$24))</f>
        <v>150</v>
      </c>
      <c r="BY13">
        <f>IF(J13="winterwheat",'[1]Crop Data'!$F$24,
IF(J13="wosr",'[1]Crop Data'!$M$24))</f>
        <v>150</v>
      </c>
      <c r="BZ13">
        <v>0</v>
      </c>
      <c r="CA13">
        <v>0</v>
      </c>
      <c r="CB13">
        <v>0</v>
      </c>
      <c r="CC13">
        <v>0</v>
      </c>
      <c r="CD13">
        <v>0</v>
      </c>
      <c r="CE13">
        <v>0</v>
      </c>
      <c r="CF13" t="s">
        <v>119</v>
      </c>
      <c r="CG13" s="20">
        <f>'[1]Crop Data'!$F$12</f>
        <v>0.78</v>
      </c>
      <c r="CH13" s="20">
        <f>'[1]Crop Data'!$F$13</f>
        <v>0.71</v>
      </c>
      <c r="CI13">
        <f>'[1]Crop Data'!$F$14</f>
        <v>0.44</v>
      </c>
      <c r="CJ13">
        <f>IF(E13="winterwheat",'[1]Crop Data'!$F$16,
IF(E13="wosr",'[1]Crop Data'!$M$16))</f>
        <v>0.36</v>
      </c>
      <c r="CK13">
        <f>IF(F13="winterwheat",'[1]Crop Data'!$F$16,
IF(F13="wosr",'[1]Crop Data'!$M$16))</f>
        <v>0.36</v>
      </c>
      <c r="CL13">
        <f>IF(G13="winterwheat",'[1]Crop Data'!$F$16,
IF(G13="wosr",'[1]Crop Data'!$M$16))</f>
        <v>0.36</v>
      </c>
      <c r="CM13">
        <f>IF(H13="winterwheat",'[1]Crop Data'!$F$16,
IF(H13="wosr",'[1]Crop Data'!$M$16))</f>
        <v>0.36</v>
      </c>
      <c r="CN13">
        <f>IF(I13="winterwheat",'[1]Crop Data'!$F$16,
IF(I13="wosr",'[1]Crop Data'!$M$16))</f>
        <v>0.36</v>
      </c>
      <c r="CO13">
        <f>IF(J13="winterwheat",'[1]Crop Data'!$F$16,
IF(J13="wosr",'[1]Crop Data'!$M$16))</f>
        <v>0.36</v>
      </c>
      <c r="CP13">
        <f>'[1]Crop Data'!$F$18</f>
        <v>19.5</v>
      </c>
      <c r="CQ13">
        <f>'[1]Crop Data'!$F$18</f>
        <v>19.5</v>
      </c>
      <c r="CR13">
        <f>'[1]Crop Data'!$F$18</f>
        <v>19.5</v>
      </c>
      <c r="CS13">
        <f>'[1]Crop Data'!$F$18</f>
        <v>19.5</v>
      </c>
      <c r="CT13">
        <f>'[1]Crop Data'!$F$18</f>
        <v>19.5</v>
      </c>
      <c r="CU13">
        <f>'[1]Crop Data'!$F$18</f>
        <v>19.5</v>
      </c>
      <c r="CV13">
        <f>'[1]Crop Data'!$F$20</f>
        <v>2.4300000000000002</v>
      </c>
      <c r="CW13">
        <f>'[1]Crop Data'!$F$20</f>
        <v>2.4300000000000002</v>
      </c>
      <c r="CX13">
        <f>'[1]Crop Data'!$F$20</f>
        <v>2.4300000000000002</v>
      </c>
      <c r="CY13">
        <f>'[1]Crop Data'!$F$20</f>
        <v>2.4300000000000002</v>
      </c>
      <c r="CZ13">
        <f>'[1]Crop Data'!$F$20</f>
        <v>2.4300000000000002</v>
      </c>
      <c r="DA13">
        <f>'[1]Crop Data'!$F$20</f>
        <v>2.4300000000000002</v>
      </c>
      <c r="DB13">
        <v>102</v>
      </c>
      <c r="DC13">
        <v>6</v>
      </c>
      <c r="DD13">
        <v>4</v>
      </c>
      <c r="DE13">
        <v>1400</v>
      </c>
      <c r="DF13">
        <v>125</v>
      </c>
      <c r="DG13">
        <f>'[1]Soil Index &amp; Farm Data'!$M$6</f>
        <v>0.625</v>
      </c>
      <c r="DH13">
        <f>'[1]Soil Index &amp; Farm Data'!$M$7</f>
        <v>10.08</v>
      </c>
    </row>
    <row r="14" spans="1:112">
      <c r="A14" s="50">
        <v>13</v>
      </c>
      <c r="B14" t="s">
        <v>446</v>
      </c>
      <c r="C14" s="20" t="str">
        <f t="shared" si="9"/>
        <v>1.50</v>
      </c>
      <c r="D14">
        <v>6</v>
      </c>
      <c r="E14" t="s">
        <v>112</v>
      </c>
      <c r="F14" t="s">
        <v>112</v>
      </c>
      <c r="G14" t="s">
        <v>112</v>
      </c>
      <c r="H14" t="s">
        <v>112</v>
      </c>
      <c r="I14" t="s">
        <v>112</v>
      </c>
      <c r="J14" t="s">
        <v>112</v>
      </c>
      <c r="K14" t="s">
        <v>356</v>
      </c>
      <c r="L14" t="s">
        <v>114</v>
      </c>
      <c r="M14" t="s">
        <v>114</v>
      </c>
      <c r="N14" t="s">
        <v>114</v>
      </c>
      <c r="O14" t="s">
        <v>114</v>
      </c>
      <c r="P14" t="s">
        <v>114</v>
      </c>
      <c r="Q14" s="55">
        <f>IF(AND(ISNUMBER(SEARCH("H-Dsty",$B14))=TRUE,E14="winterwheat"),'Management details'!$G$11,
'Management details'!$F$11)</f>
        <v>200</v>
      </c>
      <c r="R14" s="55">
        <f>IF(AND(ISNUMBER(SEARCH("H-Dsty",$B14))=TRUE,F14="winterwheat"),'Management details'!$G$11,
'Management details'!$F$11)</f>
        <v>200</v>
      </c>
      <c r="S14" s="55">
        <f>IF(AND(ISNUMBER(SEARCH("H-Dsty",$B14))=TRUE,G14="winterwheat"),'Management details'!$G$11,
'Management details'!$F$11)</f>
        <v>200</v>
      </c>
      <c r="T14" s="55">
        <f>IF(AND(ISNUMBER(SEARCH("H-Dsty",$B14))=TRUE,H14="winterwheat"),'Management details'!$G$11,
'Management details'!$F$11)</f>
        <v>200</v>
      </c>
      <c r="U14" s="55">
        <f>IF(AND(ISNUMBER(SEARCH("H-Dsty",$B14))=TRUE,I14="winterwheat"),'Management details'!$G$11,
'Management details'!$F$11)</f>
        <v>200</v>
      </c>
      <c r="V14" s="55">
        <f>IF(AND(ISNUMBER(SEARCH("H-Dsty",$B14))=TRUE,J14="winterwheat"),'Management details'!$G$11,
'Management details'!$F$11)</f>
        <v>200</v>
      </c>
      <c r="W14" t="str">
        <f t="shared" si="2"/>
        <v>late</v>
      </c>
      <c r="X14" t="str">
        <f t="shared" si="3"/>
        <v>late</v>
      </c>
      <c r="Y14" t="str">
        <f t="shared" si="4"/>
        <v>late</v>
      </c>
      <c r="Z14" t="str">
        <f t="shared" si="5"/>
        <v>late</v>
      </c>
      <c r="AA14" t="str">
        <f t="shared" si="6"/>
        <v>late</v>
      </c>
      <c r="AB14" t="str">
        <f t="shared" si="7"/>
        <v>late</v>
      </c>
      <c r="AC14">
        <f>IF(AND((ISNUMBER(SEARCH("heavy",$B14))=TRUE),E14="winterwheat"),'Management details'!$O$11,
IF(AND((ISNUMBER(SEARCH("medium",$B14))=TRUE),E14="winterwheat"),'Management details'!$P$11,
IF(AND((ISNUMBER(SEARCH("light",$B14))=TRUE),E14="winterwheat"),'Management details'!$Q$11,
IF(E14="wosr",'Management details'!$O$12))))</f>
        <v>220</v>
      </c>
      <c r="AD14">
        <f>IF(AND((ISNUMBER(SEARCH("heavy",$B14))=TRUE),F14="winterwheat"),'Management details'!$O$11,
IF(AND((ISNUMBER(SEARCH("medium",$B14))=TRUE),F14="winterwheat"),'Management details'!$P$11,
IF(AND((ISNUMBER(SEARCH("light",$B14))=TRUE),F14="winterwheat"),'Management details'!$Q$11,
IF(F14="wosr",'Management details'!$O$12))))</f>
        <v>220</v>
      </c>
      <c r="AE14">
        <f>IF(AND((ISNUMBER(SEARCH("heavy",$B14))=TRUE),G14="winterwheat"),'Management details'!$O$11,
IF(AND((ISNUMBER(SEARCH("medium",$B14))=TRUE),G14="winterwheat"),'Management details'!$P$11,
IF(AND((ISNUMBER(SEARCH("light",$B14))=TRUE),G14="winterwheat"),'Management details'!$Q$11,
IF(G14="wosr",'Management details'!$O$12))))</f>
        <v>220</v>
      </c>
      <c r="AF14">
        <f>IF(AND((ISNUMBER(SEARCH("heavy",$B14))=TRUE),H14="winterwheat"),'Management details'!$O$11,
IF(AND((ISNUMBER(SEARCH("medium",$B14))=TRUE),H14="winterwheat"),'Management details'!$P$11,
IF(AND((ISNUMBER(SEARCH("light",$B14))=TRUE),H14="winterwheat"),'Management details'!$Q$11,
IF(H14="wosr",'Management details'!$O$12))))</f>
        <v>220</v>
      </c>
      <c r="AG14">
        <f>IF(AND((ISNUMBER(SEARCH("heavy",$B14))=TRUE),I14="winterwheat"),'Management details'!$O$11,
IF(AND((ISNUMBER(SEARCH("medium",$B14))=TRUE),I14="winterwheat"),'Management details'!$P$11,
IF(AND((ISNUMBER(SEARCH("light",$B14))=TRUE),I14="winterwheat"),'Management details'!$Q$11,
IF(I14="wosr",'Management details'!$O$12))))</f>
        <v>220</v>
      </c>
      <c r="AH14">
        <f>IF(AND((ISNUMBER(SEARCH("heavy",$B14))=TRUE),J14="winterwheat"),'Management details'!$O$11,
IF(AND((ISNUMBER(SEARCH("medium",$B14))=TRUE),J14="winterwheat"),'Management details'!$P$11,
IF(AND((ISNUMBER(SEARCH("light",$B14))=TRUE),J14="winterwheat"),'Management details'!$Q$11,
IF(J14="wosr",'Management details'!$O$12))))</f>
        <v>220</v>
      </c>
      <c r="AI14">
        <f>IF(E14="winterwheat",'Management details'!$O$15,
IF(E14="wosr",'Management details'!$O$16))</f>
        <v>70</v>
      </c>
      <c r="AJ14">
        <f>IF(F14="winterwheat",'Management details'!$O$15,
IF(F14="wosr",'Management details'!$O$16))</f>
        <v>70</v>
      </c>
      <c r="AK14">
        <f>IF(G14="winterwheat",'Management details'!$O$15,
IF(G14="wosr",'Management details'!$O$16))</f>
        <v>70</v>
      </c>
      <c r="AL14">
        <f>IF(H14="winterwheat",'Management details'!$O$15,
IF(H14="wosr",'Management details'!$O$16))</f>
        <v>70</v>
      </c>
      <c r="AM14">
        <f>IF(I14="winterwheat",'Management details'!$O$15,
IF(I14="wosr",'Management details'!$O$16))</f>
        <v>70</v>
      </c>
      <c r="AN14">
        <f>IF(J14="winterwheat",'Management details'!$O$15,
IF(J14="wosr",'Management details'!$O$16))</f>
        <v>70</v>
      </c>
      <c r="AO14">
        <f>IF(E14="winterwheat",'Management details'!$O$19,
IF(E14="wosr",'Management details'!$O$20))</f>
        <v>50</v>
      </c>
      <c r="AP14">
        <f>IF(F14="winterwheat",'Management details'!$O$19,
IF(F14="wosr",'Management details'!$O$20))</f>
        <v>50</v>
      </c>
      <c r="AQ14">
        <f>IF(G14="winterwheat",'Management details'!$O$19,
IF(G14="wosr",'Management details'!$O$20))</f>
        <v>50</v>
      </c>
      <c r="AR14">
        <f>IF(H14="winterwheat",'Management details'!$O$19,
IF(H14="wosr",'Management details'!$O$20))</f>
        <v>50</v>
      </c>
      <c r="AS14">
        <f>IF(I14="winterwheat",'Management details'!$O$19,
IF(I14="wosr",'Management details'!$O$20))</f>
        <v>50</v>
      </c>
      <c r="AT14">
        <f>IF(J14="winterwheat",'Management details'!$O$19,
IF(J14="wosr",'Management details'!$O$20))</f>
        <v>50</v>
      </c>
      <c r="AU14">
        <f>IF(E14="winterwheat",'Management details'!$F$24,
IF(E14="wosr",'Management details'!$F$25))</f>
        <v>23</v>
      </c>
      <c r="AV14">
        <f>IF(F14="winterwheat",'Management details'!$F$24,
IF(F14="wosr",'Management details'!$F$25))</f>
        <v>23</v>
      </c>
      <c r="AW14">
        <f>IF(G14="winterwheat",'Management details'!$F$24,
IF(G14="wosr",'Management details'!$F$25))</f>
        <v>23</v>
      </c>
      <c r="AX14">
        <f>IF(H14="winterwheat",'Management details'!$F$24,
IF(H14="wosr",'Management details'!$F$25))</f>
        <v>23</v>
      </c>
      <c r="AY14">
        <f>IF(I14="winterwheat",'Management details'!$F$24,
IF(I14="wosr",'Management details'!$F$25))</f>
        <v>23</v>
      </c>
      <c r="AZ14">
        <f>IF(J14="winterwheat",'Management details'!$F$24,
IF(J14="wosr",'Management details'!$F$25))</f>
        <v>23</v>
      </c>
      <c r="BA14">
        <f>IF(AND(ISNUMBER(SEARCH("H-Dsty",$B14))=TRUE,E14="winterwheat"),'Management details'!$G$28,
IF(AND(ISNUMBER(SEARCH("H-Dsty",$B14))=FALSE,E14="winterwheat"),'Management details'!$F$28,
IF(E14="wosr",'Management details'!$F$29)))</f>
        <v>6</v>
      </c>
      <c r="BB14">
        <f>IF(AND(ISNUMBER(SEARCH("H-Dsty",$B14))=TRUE,F14="winterwheat"),'Management details'!$G$28,
IF(AND(ISNUMBER(SEARCH("H-Dsty",$B14))=FALSE,F14="winterwheat"),'Management details'!$F$28,
IF(F14="wosr",'Management details'!$F$29)))</f>
        <v>6</v>
      </c>
      <c r="BC14">
        <f>IF(AND(ISNUMBER(SEARCH("H-Dsty",$B14))=TRUE,G14="winterwheat"),'Management details'!$G$28,
IF(AND(ISNUMBER(SEARCH("H-Dsty",$B14))=FALSE,G14="winterwheat"),'Management details'!$F$28,
IF(G14="wosr",'Management details'!$F$29)))</f>
        <v>6</v>
      </c>
      <c r="BD14">
        <f>IF(AND(ISNUMBER(SEARCH("H-Dsty",$B14))=TRUE,H14="winterwheat"),'Management details'!$G$28,
IF(AND(ISNUMBER(SEARCH("H-Dsty",$B14))=FALSE,H14="winterwheat"),'Management details'!$F$28,
IF(H14="wosr",'Management details'!$F$29)))</f>
        <v>6</v>
      </c>
      <c r="BE14">
        <f>IF(AND(ISNUMBER(SEARCH("H-Dsty",$B14))=TRUE,I14="winterwheat"),'Management details'!$G$28,
IF(AND(ISNUMBER(SEARCH("H-Dsty",$B14))=FALSE,I14="winterwheat"),'Management details'!$F$28,
IF(I14="wosr",'Management details'!$F$29)))</f>
        <v>6</v>
      </c>
      <c r="BF14">
        <f>IF(AND(ISNUMBER(SEARCH("H-Dsty",$B14))=TRUE,J14="winterwheat"),'Management details'!$G$28,
IF(AND(ISNUMBER(SEARCH("H-Dsty",$B14))=FALSE,J14="winterwheat"),'Management details'!$F$28,
IF(J14="wosr",'Management details'!$F$29)))</f>
        <v>6</v>
      </c>
      <c r="BG14">
        <f>IF(E14="winterwheat",'Management details'!$F$32,
IF(E14="wosr",'Management details'!$F$33))</f>
        <v>5</v>
      </c>
      <c r="BH14">
        <f>IF(F14="winterwheat",'Management details'!$F$32,
IF(F14="wosr",'Management details'!$F$33))</f>
        <v>5</v>
      </c>
      <c r="BI14">
        <f>IF(G14="winterwheat",'Management details'!$F$32,
IF(G14="wosr",'Management details'!$F$33))</f>
        <v>5</v>
      </c>
      <c r="BJ14">
        <f>IF(H14="winterwheat",'Management details'!$F$32,
IF(H14="wosr",'Management details'!$F$33))</f>
        <v>5</v>
      </c>
      <c r="BK14">
        <f>IF(I14="winterwheat",'Management details'!$F$32,
IF(I14="wosr",'Management details'!$F$33))</f>
        <v>5</v>
      </c>
      <c r="BL14">
        <f>IF(J14="winterwheat",'Management details'!$F$32,
IF(J14="wosr",'Management details'!$F$33))</f>
        <v>5</v>
      </c>
      <c r="BM14" t="s">
        <v>116</v>
      </c>
      <c r="BN14" t="str">
        <f t="shared" si="8"/>
        <v>high</v>
      </c>
      <c r="BO14" t="s">
        <v>129</v>
      </c>
      <c r="BP14" t="s">
        <v>129</v>
      </c>
      <c r="BQ14" t="s">
        <v>129</v>
      </c>
      <c r="BR14" t="s">
        <v>129</v>
      </c>
      <c r="BS14" t="s">
        <v>129</v>
      </c>
      <c r="BT14">
        <f>IF(E14="winterwheat",'[1]Crop Data'!$F$24,
IF(E14="wosr",'[1]Crop Data'!$M$24))</f>
        <v>150</v>
      </c>
      <c r="BU14">
        <f>IF(F14="winterwheat",'[1]Crop Data'!$F$24,
IF(F14="wosr",'[1]Crop Data'!$M$24))</f>
        <v>150</v>
      </c>
      <c r="BV14">
        <f>IF(G14="winterwheat",'[1]Crop Data'!$F$24,
IF(G14="wosr",'[1]Crop Data'!$M$24))</f>
        <v>150</v>
      </c>
      <c r="BW14">
        <f>IF(H14="winterwheat",'[1]Crop Data'!$F$24,
IF(H14="wosr",'[1]Crop Data'!$M$24))</f>
        <v>150</v>
      </c>
      <c r="BX14">
        <f>IF(I14="winterwheat",'[1]Crop Data'!$F$24,
IF(I14="wosr",'[1]Crop Data'!$M$24))</f>
        <v>150</v>
      </c>
      <c r="BY14">
        <f>IF(J14="winterwheat",'[1]Crop Data'!$F$24,
IF(J14="wosr",'[1]Crop Data'!$M$24))</f>
        <v>150</v>
      </c>
      <c r="BZ14">
        <v>0</v>
      </c>
      <c r="CA14">
        <v>0</v>
      </c>
      <c r="CB14">
        <v>0</v>
      </c>
      <c r="CC14">
        <v>0</v>
      </c>
      <c r="CD14">
        <v>0</v>
      </c>
      <c r="CE14">
        <v>0</v>
      </c>
      <c r="CF14" t="s">
        <v>119</v>
      </c>
      <c r="CG14" s="20">
        <f>'[1]Crop Data'!$F$12</f>
        <v>0.78</v>
      </c>
      <c r="CH14" s="20">
        <f>'[1]Crop Data'!$F$13</f>
        <v>0.71</v>
      </c>
      <c r="CI14">
        <f>'[1]Crop Data'!$F$14</f>
        <v>0.44</v>
      </c>
      <c r="CJ14">
        <f>IF(E14="winterwheat",'[1]Crop Data'!$F$16,
IF(E14="wosr",'[1]Crop Data'!$M$16))</f>
        <v>0.36</v>
      </c>
      <c r="CK14">
        <f>IF(F14="winterwheat",'[1]Crop Data'!$F$16,
IF(F14="wosr",'[1]Crop Data'!$M$16))</f>
        <v>0.36</v>
      </c>
      <c r="CL14">
        <f>IF(G14="winterwheat",'[1]Crop Data'!$F$16,
IF(G14="wosr",'[1]Crop Data'!$M$16))</f>
        <v>0.36</v>
      </c>
      <c r="CM14">
        <f>IF(H14="winterwheat",'[1]Crop Data'!$F$16,
IF(H14="wosr",'[1]Crop Data'!$M$16))</f>
        <v>0.36</v>
      </c>
      <c r="CN14">
        <f>IF(I14="winterwheat",'[1]Crop Data'!$F$16,
IF(I14="wosr",'[1]Crop Data'!$M$16))</f>
        <v>0.36</v>
      </c>
      <c r="CO14">
        <f>IF(J14="winterwheat",'[1]Crop Data'!$F$16,
IF(J14="wosr",'[1]Crop Data'!$M$16))</f>
        <v>0.36</v>
      </c>
      <c r="CP14">
        <f>'[1]Crop Data'!$F$18</f>
        <v>19.5</v>
      </c>
      <c r="CQ14">
        <f>'[1]Crop Data'!$F$18</f>
        <v>19.5</v>
      </c>
      <c r="CR14">
        <f>'[1]Crop Data'!$F$18</f>
        <v>19.5</v>
      </c>
      <c r="CS14">
        <f>'[1]Crop Data'!$F$18</f>
        <v>19.5</v>
      </c>
      <c r="CT14">
        <f>'[1]Crop Data'!$F$18</f>
        <v>19.5</v>
      </c>
      <c r="CU14">
        <f>'[1]Crop Data'!$F$18</f>
        <v>19.5</v>
      </c>
      <c r="CV14">
        <f>'[1]Crop Data'!$F$20</f>
        <v>2.4300000000000002</v>
      </c>
      <c r="CW14">
        <f>'[1]Crop Data'!$F$20</f>
        <v>2.4300000000000002</v>
      </c>
      <c r="CX14">
        <f>'[1]Crop Data'!$F$20</f>
        <v>2.4300000000000002</v>
      </c>
      <c r="CY14">
        <f>'[1]Crop Data'!$F$20</f>
        <v>2.4300000000000002</v>
      </c>
      <c r="CZ14">
        <f>'[1]Crop Data'!$F$20</f>
        <v>2.4300000000000002</v>
      </c>
      <c r="DA14">
        <f>'[1]Crop Data'!$F$20</f>
        <v>2.4300000000000002</v>
      </c>
      <c r="DB14">
        <v>102</v>
      </c>
      <c r="DC14">
        <v>6</v>
      </c>
      <c r="DD14">
        <v>4</v>
      </c>
      <c r="DE14">
        <v>1400</v>
      </c>
      <c r="DF14">
        <v>125</v>
      </c>
      <c r="DG14">
        <f>'[1]Soil Index &amp; Farm Data'!$M$6</f>
        <v>0.625</v>
      </c>
      <c r="DH14">
        <f>'[1]Soil Index &amp; Farm Data'!$M$7</f>
        <v>10.08</v>
      </c>
    </row>
    <row r="15" spans="1:112">
      <c r="A15">
        <v>14</v>
      </c>
      <c r="B15" t="s">
        <v>447</v>
      </c>
      <c r="C15" s="20" t="str">
        <f t="shared" si="9"/>
        <v>1.50</v>
      </c>
      <c r="D15">
        <v>6</v>
      </c>
      <c r="E15" t="s">
        <v>112</v>
      </c>
      <c r="F15" t="s">
        <v>112</v>
      </c>
      <c r="G15" t="s">
        <v>112</v>
      </c>
      <c r="H15" t="s">
        <v>112</v>
      </c>
      <c r="I15" t="s">
        <v>112</v>
      </c>
      <c r="J15" t="s">
        <v>112</v>
      </c>
      <c r="K15" t="s">
        <v>356</v>
      </c>
      <c r="L15" t="s">
        <v>114</v>
      </c>
      <c r="M15" t="s">
        <v>114</v>
      </c>
      <c r="N15" t="s">
        <v>114</v>
      </c>
      <c r="O15" t="s">
        <v>114</v>
      </c>
      <c r="P15" t="s">
        <v>114</v>
      </c>
      <c r="Q15" s="55">
        <f>IF(AND(ISNUMBER(SEARCH("H-Dsty",$B15))=TRUE,E15="winterwheat"),'Management details'!$G$11,
'Management details'!$F$11)</f>
        <v>200</v>
      </c>
      <c r="R15" s="55">
        <f>IF(AND(ISNUMBER(SEARCH("H-Dsty",$B15))=TRUE,F15="winterwheat"),'Management details'!$G$11,
'Management details'!$F$11)</f>
        <v>200</v>
      </c>
      <c r="S15" s="55">
        <f>IF(AND(ISNUMBER(SEARCH("H-Dsty",$B15))=TRUE,G15="winterwheat"),'Management details'!$G$11,
'Management details'!$F$11)</f>
        <v>200</v>
      </c>
      <c r="T15" s="55">
        <f>IF(AND(ISNUMBER(SEARCH("H-Dsty",$B15))=TRUE,H15="winterwheat"),'Management details'!$G$11,
'Management details'!$F$11)</f>
        <v>200</v>
      </c>
      <c r="U15" s="55">
        <f>IF(AND(ISNUMBER(SEARCH("H-Dsty",$B15))=TRUE,I15="winterwheat"),'Management details'!$G$11,
'Management details'!$F$11)</f>
        <v>200</v>
      </c>
      <c r="V15" s="55">
        <f>IF(AND(ISNUMBER(SEARCH("H-Dsty",$B15))=TRUE,J15="winterwheat"),'Management details'!$G$11,
'Management details'!$F$11)</f>
        <v>200</v>
      </c>
      <c r="W15" t="str">
        <f t="shared" si="2"/>
        <v>late</v>
      </c>
      <c r="X15" t="str">
        <f t="shared" si="3"/>
        <v>late</v>
      </c>
      <c r="Y15" t="str">
        <f t="shared" si="4"/>
        <v>late</v>
      </c>
      <c r="Z15" t="str">
        <f t="shared" si="5"/>
        <v>late</v>
      </c>
      <c r="AA15" t="str">
        <f t="shared" si="6"/>
        <v>late</v>
      </c>
      <c r="AB15" t="str">
        <f t="shared" si="7"/>
        <v>late</v>
      </c>
      <c r="AC15">
        <f>IF(AND((ISNUMBER(SEARCH("heavy",$B15))=TRUE),E15="winterwheat"),'Management details'!$O$11,
IF(AND((ISNUMBER(SEARCH("medium",$B15))=TRUE),E15="winterwheat"),'Management details'!$P$11,
IF(AND((ISNUMBER(SEARCH("light",$B15))=TRUE),E15="winterwheat"),'Management details'!$Q$11,
IF(E15="wosr",'Management details'!$O$12))))</f>
        <v>220</v>
      </c>
      <c r="AD15">
        <f>IF(AND((ISNUMBER(SEARCH("heavy",$B15))=TRUE),F15="winterwheat"),'Management details'!$O$11,
IF(AND((ISNUMBER(SEARCH("medium",$B15))=TRUE),F15="winterwheat"),'Management details'!$P$11,
IF(AND((ISNUMBER(SEARCH("light",$B15))=TRUE),F15="winterwheat"),'Management details'!$Q$11,
IF(F15="wosr",'Management details'!$O$12))))</f>
        <v>220</v>
      </c>
      <c r="AE15">
        <f>IF(AND((ISNUMBER(SEARCH("heavy",$B15))=TRUE),G15="winterwheat"),'Management details'!$O$11,
IF(AND((ISNUMBER(SEARCH("medium",$B15))=TRUE),G15="winterwheat"),'Management details'!$P$11,
IF(AND((ISNUMBER(SEARCH("light",$B15))=TRUE),G15="winterwheat"),'Management details'!$Q$11,
IF(G15="wosr",'Management details'!$O$12))))</f>
        <v>220</v>
      </c>
      <c r="AF15">
        <f>IF(AND((ISNUMBER(SEARCH("heavy",$B15))=TRUE),H15="winterwheat"),'Management details'!$O$11,
IF(AND((ISNUMBER(SEARCH("medium",$B15))=TRUE),H15="winterwheat"),'Management details'!$P$11,
IF(AND((ISNUMBER(SEARCH("light",$B15))=TRUE),H15="winterwheat"),'Management details'!$Q$11,
IF(H15="wosr",'Management details'!$O$12))))</f>
        <v>220</v>
      </c>
      <c r="AG15">
        <f>IF(AND((ISNUMBER(SEARCH("heavy",$B15))=TRUE),I15="winterwheat"),'Management details'!$O$11,
IF(AND((ISNUMBER(SEARCH("medium",$B15))=TRUE),I15="winterwheat"),'Management details'!$P$11,
IF(AND((ISNUMBER(SEARCH("light",$B15))=TRUE),I15="winterwheat"),'Management details'!$Q$11,
IF(I15="wosr",'Management details'!$O$12))))</f>
        <v>220</v>
      </c>
      <c r="AH15">
        <f>IF(AND((ISNUMBER(SEARCH("heavy",$B15))=TRUE),J15="winterwheat"),'Management details'!$O$11,
IF(AND((ISNUMBER(SEARCH("medium",$B15))=TRUE),J15="winterwheat"),'Management details'!$P$11,
IF(AND((ISNUMBER(SEARCH("light",$B15))=TRUE),J15="winterwheat"),'Management details'!$Q$11,
IF(J15="wosr",'Management details'!$O$12))))</f>
        <v>220</v>
      </c>
      <c r="AI15">
        <f>IF(E15="winterwheat",'Management details'!$O$15,
IF(E15="wosr",'Management details'!$O$16))</f>
        <v>70</v>
      </c>
      <c r="AJ15">
        <f>IF(F15="winterwheat",'Management details'!$O$15,
IF(F15="wosr",'Management details'!$O$16))</f>
        <v>70</v>
      </c>
      <c r="AK15">
        <f>IF(G15="winterwheat",'Management details'!$O$15,
IF(G15="wosr",'Management details'!$O$16))</f>
        <v>70</v>
      </c>
      <c r="AL15">
        <f>IF(H15="winterwheat",'Management details'!$O$15,
IF(H15="wosr",'Management details'!$O$16))</f>
        <v>70</v>
      </c>
      <c r="AM15">
        <f>IF(I15="winterwheat",'Management details'!$O$15,
IF(I15="wosr",'Management details'!$O$16))</f>
        <v>70</v>
      </c>
      <c r="AN15">
        <f>IF(J15="winterwheat",'Management details'!$O$15,
IF(J15="wosr",'Management details'!$O$16))</f>
        <v>70</v>
      </c>
      <c r="AO15">
        <f>IF(E15="winterwheat",'Management details'!$O$19,
IF(E15="wosr",'Management details'!$O$20))</f>
        <v>50</v>
      </c>
      <c r="AP15">
        <f>IF(F15="winterwheat",'Management details'!$O$19,
IF(F15="wosr",'Management details'!$O$20))</f>
        <v>50</v>
      </c>
      <c r="AQ15">
        <f>IF(G15="winterwheat",'Management details'!$O$19,
IF(G15="wosr",'Management details'!$O$20))</f>
        <v>50</v>
      </c>
      <c r="AR15">
        <f>IF(H15="winterwheat",'Management details'!$O$19,
IF(H15="wosr",'Management details'!$O$20))</f>
        <v>50</v>
      </c>
      <c r="AS15">
        <f>IF(I15="winterwheat",'Management details'!$O$19,
IF(I15="wosr",'Management details'!$O$20))</f>
        <v>50</v>
      </c>
      <c r="AT15">
        <f>IF(J15="winterwheat",'Management details'!$O$19,
IF(J15="wosr",'Management details'!$O$20))</f>
        <v>50</v>
      </c>
      <c r="AU15">
        <f>IF(E15="winterwheat",'Management details'!$F$24,
IF(E15="wosr",'Management details'!$F$25))</f>
        <v>23</v>
      </c>
      <c r="AV15">
        <f>IF(F15="winterwheat",'Management details'!$F$24,
IF(F15="wosr",'Management details'!$F$25))</f>
        <v>23</v>
      </c>
      <c r="AW15">
        <f>IF(G15="winterwheat",'Management details'!$F$24,
IF(G15="wosr",'Management details'!$F$25))</f>
        <v>23</v>
      </c>
      <c r="AX15">
        <f>IF(H15="winterwheat",'Management details'!$F$24,
IF(H15="wosr",'Management details'!$F$25))</f>
        <v>23</v>
      </c>
      <c r="AY15">
        <f>IF(I15="winterwheat",'Management details'!$F$24,
IF(I15="wosr",'Management details'!$F$25))</f>
        <v>23</v>
      </c>
      <c r="AZ15">
        <f>IF(J15="winterwheat",'Management details'!$F$24,
IF(J15="wosr",'Management details'!$F$25))</f>
        <v>23</v>
      </c>
      <c r="BA15">
        <f>IF(AND(ISNUMBER(SEARCH("H-Dsty",$B15))=TRUE,E15="winterwheat"),'Management details'!$G$28,
IF(AND(ISNUMBER(SEARCH("H-Dsty",$B15))=FALSE,E15="winterwheat"),'Management details'!$F$28,
IF(E15="wosr",'Management details'!$F$29)))</f>
        <v>4</v>
      </c>
      <c r="BB15">
        <f>IF(AND(ISNUMBER(SEARCH("H-Dsty",$B15))=TRUE,F15="winterwheat"),'Management details'!$G$28,
IF(AND(ISNUMBER(SEARCH("H-Dsty",$B15))=FALSE,F15="winterwheat"),'Management details'!$F$28,
IF(F15="wosr",'Management details'!$F$29)))</f>
        <v>4</v>
      </c>
      <c r="BC15">
        <f>IF(AND(ISNUMBER(SEARCH("H-Dsty",$B15))=TRUE,G15="winterwheat"),'Management details'!$G$28,
IF(AND(ISNUMBER(SEARCH("H-Dsty",$B15))=FALSE,G15="winterwheat"),'Management details'!$F$28,
IF(G15="wosr",'Management details'!$F$29)))</f>
        <v>4</v>
      </c>
      <c r="BD15">
        <f>IF(AND(ISNUMBER(SEARCH("H-Dsty",$B15))=TRUE,H15="winterwheat"),'Management details'!$G$28,
IF(AND(ISNUMBER(SEARCH("H-Dsty",$B15))=FALSE,H15="winterwheat"),'Management details'!$F$28,
IF(H15="wosr",'Management details'!$F$29)))</f>
        <v>4</v>
      </c>
      <c r="BE15">
        <f>IF(AND(ISNUMBER(SEARCH("H-Dsty",$B15))=TRUE,I15="winterwheat"),'Management details'!$G$28,
IF(AND(ISNUMBER(SEARCH("H-Dsty",$B15))=FALSE,I15="winterwheat"),'Management details'!$F$28,
IF(I15="wosr",'Management details'!$F$29)))</f>
        <v>4</v>
      </c>
      <c r="BF15">
        <f>IF(AND(ISNUMBER(SEARCH("H-Dsty",$B15))=TRUE,J15="winterwheat"),'Management details'!$G$28,
IF(AND(ISNUMBER(SEARCH("H-Dsty",$B15))=FALSE,J15="winterwheat"),'Management details'!$F$28,
IF(J15="wosr",'Management details'!$F$29)))</f>
        <v>4</v>
      </c>
      <c r="BG15">
        <f>IF(E15="winterwheat",'Management details'!$F$32,
IF(E15="wosr",'Management details'!$F$33))</f>
        <v>5</v>
      </c>
      <c r="BH15">
        <f>IF(F15="winterwheat",'Management details'!$F$32,
IF(F15="wosr",'Management details'!$F$33))</f>
        <v>5</v>
      </c>
      <c r="BI15">
        <f>IF(G15="winterwheat",'Management details'!$F$32,
IF(G15="wosr",'Management details'!$F$33))</f>
        <v>5</v>
      </c>
      <c r="BJ15">
        <f>IF(H15="winterwheat",'Management details'!$F$32,
IF(H15="wosr",'Management details'!$F$33))</f>
        <v>5</v>
      </c>
      <c r="BK15">
        <f>IF(I15="winterwheat",'Management details'!$F$32,
IF(I15="wosr",'Management details'!$F$33))</f>
        <v>5</v>
      </c>
      <c r="BL15">
        <f>IF(J15="winterwheat",'Management details'!$F$32,
IF(J15="wosr",'Management details'!$F$33))</f>
        <v>5</v>
      </c>
      <c r="BM15" t="s">
        <v>116</v>
      </c>
      <c r="BN15" t="str">
        <f t="shared" si="8"/>
        <v>low</v>
      </c>
      <c r="BO15" t="s">
        <v>129</v>
      </c>
      <c r="BP15" t="s">
        <v>129</v>
      </c>
      <c r="BQ15" t="s">
        <v>129</v>
      </c>
      <c r="BR15" t="s">
        <v>129</v>
      </c>
      <c r="BS15" t="s">
        <v>129</v>
      </c>
      <c r="BT15">
        <f>IF(E15="winterwheat",'[1]Crop Data'!$F$24,
IF(E15="wosr",'[1]Crop Data'!$M$24))</f>
        <v>150</v>
      </c>
      <c r="BU15">
        <f>IF(F15="winterwheat",'[1]Crop Data'!$F$24,
IF(F15="wosr",'[1]Crop Data'!$M$24))</f>
        <v>150</v>
      </c>
      <c r="BV15">
        <f>IF(G15="winterwheat",'[1]Crop Data'!$F$24,
IF(G15="wosr",'[1]Crop Data'!$M$24))</f>
        <v>150</v>
      </c>
      <c r="BW15">
        <f>IF(H15="winterwheat",'[1]Crop Data'!$F$24,
IF(H15="wosr",'[1]Crop Data'!$M$24))</f>
        <v>150</v>
      </c>
      <c r="BX15">
        <f>IF(I15="winterwheat",'[1]Crop Data'!$F$24,
IF(I15="wosr",'[1]Crop Data'!$M$24))</f>
        <v>150</v>
      </c>
      <c r="BY15">
        <f>IF(J15="winterwheat",'[1]Crop Data'!$F$24,
IF(J15="wosr",'[1]Crop Data'!$M$24))</f>
        <v>150</v>
      </c>
      <c r="BZ15">
        <v>0</v>
      </c>
      <c r="CA15">
        <v>0</v>
      </c>
      <c r="CB15">
        <v>0</v>
      </c>
      <c r="CC15">
        <v>0</v>
      </c>
      <c r="CD15">
        <v>0</v>
      </c>
      <c r="CE15">
        <v>0</v>
      </c>
      <c r="CF15" t="s">
        <v>119</v>
      </c>
      <c r="CG15" s="20">
        <f>'[1]Crop Data'!$F$12</f>
        <v>0.78</v>
      </c>
      <c r="CH15" s="20">
        <f>'[1]Crop Data'!$F$13</f>
        <v>0.71</v>
      </c>
      <c r="CI15">
        <f>'[1]Crop Data'!$F$14</f>
        <v>0.44</v>
      </c>
      <c r="CJ15">
        <f>IF(E15="winterwheat",'[1]Crop Data'!$F$16,
IF(E15="wosr",'[1]Crop Data'!$M$16))</f>
        <v>0.36</v>
      </c>
      <c r="CK15">
        <f>IF(F15="winterwheat",'[1]Crop Data'!$F$16,
IF(F15="wosr",'[1]Crop Data'!$M$16))</f>
        <v>0.36</v>
      </c>
      <c r="CL15">
        <f>IF(G15="winterwheat",'[1]Crop Data'!$F$16,
IF(G15="wosr",'[1]Crop Data'!$M$16))</f>
        <v>0.36</v>
      </c>
      <c r="CM15">
        <f>IF(H15="winterwheat",'[1]Crop Data'!$F$16,
IF(H15="wosr",'[1]Crop Data'!$M$16))</f>
        <v>0.36</v>
      </c>
      <c r="CN15">
        <f>IF(I15="winterwheat",'[1]Crop Data'!$F$16,
IF(I15="wosr",'[1]Crop Data'!$M$16))</f>
        <v>0.36</v>
      </c>
      <c r="CO15">
        <f>IF(J15="winterwheat",'[1]Crop Data'!$F$16,
IF(J15="wosr",'[1]Crop Data'!$M$16))</f>
        <v>0.36</v>
      </c>
      <c r="CP15">
        <f>'[1]Crop Data'!$F$18</f>
        <v>19.5</v>
      </c>
      <c r="CQ15">
        <f>'[1]Crop Data'!$F$18</f>
        <v>19.5</v>
      </c>
      <c r="CR15">
        <f>'[1]Crop Data'!$F$18</f>
        <v>19.5</v>
      </c>
      <c r="CS15">
        <f>'[1]Crop Data'!$F$18</f>
        <v>19.5</v>
      </c>
      <c r="CT15">
        <f>'[1]Crop Data'!$F$18</f>
        <v>19.5</v>
      </c>
      <c r="CU15">
        <f>'[1]Crop Data'!$F$18</f>
        <v>19.5</v>
      </c>
      <c r="CV15">
        <f>'[1]Crop Data'!$F$20</f>
        <v>2.4300000000000002</v>
      </c>
      <c r="CW15">
        <f>'[1]Crop Data'!$F$20</f>
        <v>2.4300000000000002</v>
      </c>
      <c r="CX15">
        <f>'[1]Crop Data'!$F$20</f>
        <v>2.4300000000000002</v>
      </c>
      <c r="CY15">
        <f>'[1]Crop Data'!$F$20</f>
        <v>2.4300000000000002</v>
      </c>
      <c r="CZ15">
        <f>'[1]Crop Data'!$F$20</f>
        <v>2.4300000000000002</v>
      </c>
      <c r="DA15">
        <f>'[1]Crop Data'!$F$20</f>
        <v>2.4300000000000002</v>
      </c>
      <c r="DB15">
        <v>102</v>
      </c>
      <c r="DC15">
        <v>6</v>
      </c>
      <c r="DD15">
        <v>4</v>
      </c>
      <c r="DE15">
        <v>1400</v>
      </c>
      <c r="DF15">
        <v>125</v>
      </c>
      <c r="DG15">
        <f>'[1]Soil Index &amp; Farm Data'!$M$6</f>
        <v>0.625</v>
      </c>
      <c r="DH15">
        <f>'[1]Soil Index &amp; Farm Data'!$M$7</f>
        <v>10.08</v>
      </c>
    </row>
    <row r="16" spans="1:112">
      <c r="A16" s="50">
        <v>15</v>
      </c>
      <c r="B16" t="s">
        <v>448</v>
      </c>
      <c r="C16" s="20" t="str">
        <f t="shared" si="9"/>
        <v>1.50</v>
      </c>
      <c r="D16">
        <v>6</v>
      </c>
      <c r="E16" t="s">
        <v>112</v>
      </c>
      <c r="F16" t="s">
        <v>112</v>
      </c>
      <c r="G16" t="s">
        <v>112</v>
      </c>
      <c r="H16" t="s">
        <v>112</v>
      </c>
      <c r="I16" t="s">
        <v>112</v>
      </c>
      <c r="J16" t="s">
        <v>112</v>
      </c>
      <c r="K16" t="s">
        <v>356</v>
      </c>
      <c r="L16" t="s">
        <v>114</v>
      </c>
      <c r="M16" t="s">
        <v>114</v>
      </c>
      <c r="N16" t="s">
        <v>114</v>
      </c>
      <c r="O16" t="s">
        <v>114</v>
      </c>
      <c r="P16" t="s">
        <v>114</v>
      </c>
      <c r="Q16" s="55">
        <f>IF(AND(ISNUMBER(SEARCH("H-Dsty",$B16))=TRUE,E16="winterwheat"),'Management details'!$G$11,
'Management details'!$F$11)</f>
        <v>200</v>
      </c>
      <c r="R16" s="55">
        <f>IF(AND(ISNUMBER(SEARCH("H-Dsty",$B16))=TRUE,F16="winterwheat"),'Management details'!$G$11,
'Management details'!$F$11)</f>
        <v>200</v>
      </c>
      <c r="S16" s="55">
        <f>IF(AND(ISNUMBER(SEARCH("H-Dsty",$B16))=TRUE,G16="winterwheat"),'Management details'!$G$11,
'Management details'!$F$11)</f>
        <v>200</v>
      </c>
      <c r="T16" s="55">
        <f>IF(AND(ISNUMBER(SEARCH("H-Dsty",$B16))=TRUE,H16="winterwheat"),'Management details'!$G$11,
'Management details'!$F$11)</f>
        <v>200</v>
      </c>
      <c r="U16" s="55">
        <f>IF(AND(ISNUMBER(SEARCH("H-Dsty",$B16))=TRUE,I16="winterwheat"),'Management details'!$G$11,
'Management details'!$F$11)</f>
        <v>200</v>
      </c>
      <c r="V16" s="55">
        <f>IF(AND(ISNUMBER(SEARCH("H-Dsty",$B16))=TRUE,J16="winterwheat"),'Management details'!$G$11,
'Management details'!$F$11)</f>
        <v>200</v>
      </c>
      <c r="W16" t="str">
        <f t="shared" si="2"/>
        <v>late</v>
      </c>
      <c r="X16" t="str">
        <f t="shared" si="3"/>
        <v>late</v>
      </c>
      <c r="Y16" t="str">
        <f t="shared" si="4"/>
        <v>late</v>
      </c>
      <c r="Z16" t="str">
        <f t="shared" si="5"/>
        <v>late</v>
      </c>
      <c r="AA16" t="str">
        <f t="shared" si="6"/>
        <v>late</v>
      </c>
      <c r="AB16" t="str">
        <f t="shared" si="7"/>
        <v>late</v>
      </c>
      <c r="AC16">
        <f>IF(AND((ISNUMBER(SEARCH("heavy",$B16))=TRUE),E16="winterwheat"),'Management details'!$O$11,
IF(AND((ISNUMBER(SEARCH("medium",$B16))=TRUE),E16="winterwheat"),'Management details'!$P$11,
IF(AND((ISNUMBER(SEARCH("light",$B16))=TRUE),E16="winterwheat"),'Management details'!$Q$11,
IF(E16="wosr",'Management details'!$O$12))))</f>
        <v>220</v>
      </c>
      <c r="AD16">
        <f>IF(AND((ISNUMBER(SEARCH("heavy",$B16))=TRUE),F16="winterwheat"),'Management details'!$O$11,
IF(AND((ISNUMBER(SEARCH("medium",$B16))=TRUE),F16="winterwheat"),'Management details'!$P$11,
IF(AND((ISNUMBER(SEARCH("light",$B16))=TRUE),F16="winterwheat"),'Management details'!$Q$11,
IF(F16="wosr",'Management details'!$O$12))))</f>
        <v>220</v>
      </c>
      <c r="AE16">
        <f>IF(AND((ISNUMBER(SEARCH("heavy",$B16))=TRUE),G16="winterwheat"),'Management details'!$O$11,
IF(AND((ISNUMBER(SEARCH("medium",$B16))=TRUE),G16="winterwheat"),'Management details'!$P$11,
IF(AND((ISNUMBER(SEARCH("light",$B16))=TRUE),G16="winterwheat"),'Management details'!$Q$11,
IF(G16="wosr",'Management details'!$O$12))))</f>
        <v>220</v>
      </c>
      <c r="AF16">
        <f>IF(AND((ISNUMBER(SEARCH("heavy",$B16))=TRUE),H16="winterwheat"),'Management details'!$O$11,
IF(AND((ISNUMBER(SEARCH("medium",$B16))=TRUE),H16="winterwheat"),'Management details'!$P$11,
IF(AND((ISNUMBER(SEARCH("light",$B16))=TRUE),H16="winterwheat"),'Management details'!$Q$11,
IF(H16="wosr",'Management details'!$O$12))))</f>
        <v>220</v>
      </c>
      <c r="AG16">
        <f>IF(AND((ISNUMBER(SEARCH("heavy",$B16))=TRUE),I16="winterwheat"),'Management details'!$O$11,
IF(AND((ISNUMBER(SEARCH("medium",$B16))=TRUE),I16="winterwheat"),'Management details'!$P$11,
IF(AND((ISNUMBER(SEARCH("light",$B16))=TRUE),I16="winterwheat"),'Management details'!$Q$11,
IF(I16="wosr",'Management details'!$O$12))))</f>
        <v>220</v>
      </c>
      <c r="AH16">
        <f>IF(AND((ISNUMBER(SEARCH("heavy",$B16))=TRUE),J16="winterwheat"),'Management details'!$O$11,
IF(AND((ISNUMBER(SEARCH("medium",$B16))=TRUE),J16="winterwheat"),'Management details'!$P$11,
IF(AND((ISNUMBER(SEARCH("light",$B16))=TRUE),J16="winterwheat"),'Management details'!$Q$11,
IF(J16="wosr",'Management details'!$O$12))))</f>
        <v>220</v>
      </c>
      <c r="AI16">
        <f>IF(E16="winterwheat",'Management details'!$O$15,
IF(E16="wosr",'Management details'!$O$16))</f>
        <v>70</v>
      </c>
      <c r="AJ16">
        <f>IF(F16="winterwheat",'Management details'!$O$15,
IF(F16="wosr",'Management details'!$O$16))</f>
        <v>70</v>
      </c>
      <c r="AK16">
        <f>IF(G16="winterwheat",'Management details'!$O$15,
IF(G16="wosr",'Management details'!$O$16))</f>
        <v>70</v>
      </c>
      <c r="AL16">
        <f>IF(H16="winterwheat",'Management details'!$O$15,
IF(H16="wosr",'Management details'!$O$16))</f>
        <v>70</v>
      </c>
      <c r="AM16">
        <f>IF(I16="winterwheat",'Management details'!$O$15,
IF(I16="wosr",'Management details'!$O$16))</f>
        <v>70</v>
      </c>
      <c r="AN16">
        <f>IF(J16="winterwheat",'Management details'!$O$15,
IF(J16="wosr",'Management details'!$O$16))</f>
        <v>70</v>
      </c>
      <c r="AO16">
        <f>IF(E16="winterwheat",'Management details'!$O$19,
IF(E16="wosr",'Management details'!$O$20))</f>
        <v>50</v>
      </c>
      <c r="AP16">
        <f>IF(F16="winterwheat",'Management details'!$O$19,
IF(F16="wosr",'Management details'!$O$20))</f>
        <v>50</v>
      </c>
      <c r="AQ16">
        <f>IF(G16="winterwheat",'Management details'!$O$19,
IF(G16="wosr",'Management details'!$O$20))</f>
        <v>50</v>
      </c>
      <c r="AR16">
        <f>IF(H16="winterwheat",'Management details'!$O$19,
IF(H16="wosr",'Management details'!$O$20))</f>
        <v>50</v>
      </c>
      <c r="AS16">
        <f>IF(I16="winterwheat",'Management details'!$O$19,
IF(I16="wosr",'Management details'!$O$20))</f>
        <v>50</v>
      </c>
      <c r="AT16">
        <f>IF(J16="winterwheat",'Management details'!$O$19,
IF(J16="wosr",'Management details'!$O$20))</f>
        <v>50</v>
      </c>
      <c r="AU16">
        <f>IF(E16="winterwheat",'Management details'!$F$24,
IF(E16="wosr",'Management details'!$F$25))</f>
        <v>23</v>
      </c>
      <c r="AV16">
        <f>IF(F16="winterwheat",'Management details'!$F$24,
IF(F16="wosr",'Management details'!$F$25))</f>
        <v>23</v>
      </c>
      <c r="AW16">
        <f>IF(G16="winterwheat",'Management details'!$F$24,
IF(G16="wosr",'Management details'!$F$25))</f>
        <v>23</v>
      </c>
      <c r="AX16">
        <f>IF(H16="winterwheat",'Management details'!$F$24,
IF(H16="wosr",'Management details'!$F$25))</f>
        <v>23</v>
      </c>
      <c r="AY16">
        <f>IF(I16="winterwheat",'Management details'!$F$24,
IF(I16="wosr",'Management details'!$F$25))</f>
        <v>23</v>
      </c>
      <c r="AZ16">
        <f>IF(J16="winterwheat",'Management details'!$F$24,
IF(J16="wosr",'Management details'!$F$25))</f>
        <v>23</v>
      </c>
      <c r="BA16">
        <f>IF(AND(ISNUMBER(SEARCH("H-Dsty",$B16))=TRUE,E16="winterwheat"),'Management details'!$G$28,
IF(AND(ISNUMBER(SEARCH("H-Dsty",$B16))=FALSE,E16="winterwheat"),'Management details'!$F$28,
IF(E16="wosr",'Management details'!$F$29)))</f>
        <v>4</v>
      </c>
      <c r="BB16">
        <f>IF(AND(ISNUMBER(SEARCH("H-Dsty",$B16))=TRUE,F16="winterwheat"),'Management details'!$G$28,
IF(AND(ISNUMBER(SEARCH("H-Dsty",$B16))=FALSE,F16="winterwheat"),'Management details'!$F$28,
IF(F16="wosr",'Management details'!$F$29)))</f>
        <v>4</v>
      </c>
      <c r="BC16">
        <f>IF(AND(ISNUMBER(SEARCH("H-Dsty",$B16))=TRUE,G16="winterwheat"),'Management details'!$G$28,
IF(AND(ISNUMBER(SEARCH("H-Dsty",$B16))=FALSE,G16="winterwheat"),'Management details'!$F$28,
IF(G16="wosr",'Management details'!$F$29)))</f>
        <v>4</v>
      </c>
      <c r="BD16">
        <f>IF(AND(ISNUMBER(SEARCH("H-Dsty",$B16))=TRUE,H16="winterwheat"),'Management details'!$G$28,
IF(AND(ISNUMBER(SEARCH("H-Dsty",$B16))=FALSE,H16="winterwheat"),'Management details'!$F$28,
IF(H16="wosr",'Management details'!$F$29)))</f>
        <v>4</v>
      </c>
      <c r="BE16">
        <f>IF(AND(ISNUMBER(SEARCH("H-Dsty",$B16))=TRUE,I16="winterwheat"),'Management details'!$G$28,
IF(AND(ISNUMBER(SEARCH("H-Dsty",$B16))=FALSE,I16="winterwheat"),'Management details'!$F$28,
IF(I16="wosr",'Management details'!$F$29)))</f>
        <v>4</v>
      </c>
      <c r="BF16">
        <f>IF(AND(ISNUMBER(SEARCH("H-Dsty",$B16))=TRUE,J16="winterwheat"),'Management details'!$G$28,
IF(AND(ISNUMBER(SEARCH("H-Dsty",$B16))=FALSE,J16="winterwheat"),'Management details'!$F$28,
IF(J16="wosr",'Management details'!$F$29)))</f>
        <v>4</v>
      </c>
      <c r="BG16">
        <f>IF(E16="winterwheat",'Management details'!$F$32,
IF(E16="wosr",'Management details'!$F$33))</f>
        <v>5</v>
      </c>
      <c r="BH16">
        <f>IF(F16="winterwheat",'Management details'!$F$32,
IF(F16="wosr",'Management details'!$F$33))</f>
        <v>5</v>
      </c>
      <c r="BI16">
        <f>IF(G16="winterwheat",'Management details'!$F$32,
IF(G16="wosr",'Management details'!$F$33))</f>
        <v>5</v>
      </c>
      <c r="BJ16">
        <f>IF(H16="winterwheat",'Management details'!$F$32,
IF(H16="wosr",'Management details'!$F$33))</f>
        <v>5</v>
      </c>
      <c r="BK16">
        <f>IF(I16="winterwheat",'Management details'!$F$32,
IF(I16="wosr",'Management details'!$F$33))</f>
        <v>5</v>
      </c>
      <c r="BL16">
        <f>IF(J16="winterwheat",'Management details'!$F$32,
IF(J16="wosr",'Management details'!$F$33))</f>
        <v>5</v>
      </c>
      <c r="BM16" t="s">
        <v>116</v>
      </c>
      <c r="BN16" t="str">
        <f t="shared" si="8"/>
        <v>low</v>
      </c>
      <c r="BO16" t="s">
        <v>129</v>
      </c>
      <c r="BP16" t="s">
        <v>129</v>
      </c>
      <c r="BQ16" t="s">
        <v>129</v>
      </c>
      <c r="BR16" t="s">
        <v>129</v>
      </c>
      <c r="BS16" t="s">
        <v>129</v>
      </c>
      <c r="BT16">
        <f>IF(E16="winterwheat",'[1]Crop Data'!$F$24,
IF(E16="wosr",'[1]Crop Data'!$M$24))</f>
        <v>150</v>
      </c>
      <c r="BU16">
        <f>IF(F16="winterwheat",'[1]Crop Data'!$F$24,
IF(F16="wosr",'[1]Crop Data'!$M$24))</f>
        <v>150</v>
      </c>
      <c r="BV16">
        <f>IF(G16="winterwheat",'[1]Crop Data'!$F$24,
IF(G16="wosr",'[1]Crop Data'!$M$24))</f>
        <v>150</v>
      </c>
      <c r="BW16">
        <f>IF(H16="winterwheat",'[1]Crop Data'!$F$24,
IF(H16="wosr",'[1]Crop Data'!$M$24))</f>
        <v>150</v>
      </c>
      <c r="BX16">
        <f>IF(I16="winterwheat",'[1]Crop Data'!$F$24,
IF(I16="wosr",'[1]Crop Data'!$M$24))</f>
        <v>150</v>
      </c>
      <c r="BY16">
        <f>IF(J16="winterwheat",'[1]Crop Data'!$F$24,
IF(J16="wosr",'[1]Crop Data'!$M$24))</f>
        <v>150</v>
      </c>
      <c r="BZ16">
        <v>0</v>
      </c>
      <c r="CA16">
        <v>0</v>
      </c>
      <c r="CB16">
        <v>0</v>
      </c>
      <c r="CC16">
        <v>0</v>
      </c>
      <c r="CD16">
        <v>0</v>
      </c>
      <c r="CE16">
        <v>0</v>
      </c>
      <c r="CF16" t="s">
        <v>119</v>
      </c>
      <c r="CG16" s="20">
        <f>'[1]Crop Data'!$F$12</f>
        <v>0.78</v>
      </c>
      <c r="CH16" s="20">
        <f>'[1]Crop Data'!$F$13</f>
        <v>0.71</v>
      </c>
      <c r="CI16">
        <f>'[1]Crop Data'!$F$14</f>
        <v>0.44</v>
      </c>
      <c r="CJ16">
        <f>IF(E16="winterwheat",'[1]Crop Data'!$F$16,
IF(E16="wosr",'[1]Crop Data'!$M$16))</f>
        <v>0.36</v>
      </c>
      <c r="CK16">
        <f>IF(F16="winterwheat",'[1]Crop Data'!$F$16,
IF(F16="wosr",'[1]Crop Data'!$M$16))</f>
        <v>0.36</v>
      </c>
      <c r="CL16">
        <f>IF(G16="winterwheat",'[1]Crop Data'!$F$16,
IF(G16="wosr",'[1]Crop Data'!$M$16))</f>
        <v>0.36</v>
      </c>
      <c r="CM16">
        <f>IF(H16="winterwheat",'[1]Crop Data'!$F$16,
IF(H16="wosr",'[1]Crop Data'!$M$16))</f>
        <v>0.36</v>
      </c>
      <c r="CN16">
        <f>IF(I16="winterwheat",'[1]Crop Data'!$F$16,
IF(I16="wosr",'[1]Crop Data'!$M$16))</f>
        <v>0.36</v>
      </c>
      <c r="CO16">
        <f>IF(J16="winterwheat",'[1]Crop Data'!$F$16,
IF(J16="wosr",'[1]Crop Data'!$M$16))</f>
        <v>0.36</v>
      </c>
      <c r="CP16">
        <f>'[1]Crop Data'!$F$18</f>
        <v>19.5</v>
      </c>
      <c r="CQ16">
        <f>'[1]Crop Data'!$F$18</f>
        <v>19.5</v>
      </c>
      <c r="CR16">
        <f>'[1]Crop Data'!$F$18</f>
        <v>19.5</v>
      </c>
      <c r="CS16">
        <f>'[1]Crop Data'!$F$18</f>
        <v>19.5</v>
      </c>
      <c r="CT16">
        <f>'[1]Crop Data'!$F$18</f>
        <v>19.5</v>
      </c>
      <c r="CU16">
        <f>'[1]Crop Data'!$F$18</f>
        <v>19.5</v>
      </c>
      <c r="CV16">
        <f>'[1]Crop Data'!$F$20</f>
        <v>2.4300000000000002</v>
      </c>
      <c r="CW16">
        <f>'[1]Crop Data'!$F$20</f>
        <v>2.4300000000000002</v>
      </c>
      <c r="CX16">
        <f>'[1]Crop Data'!$F$20</f>
        <v>2.4300000000000002</v>
      </c>
      <c r="CY16">
        <f>'[1]Crop Data'!$F$20</f>
        <v>2.4300000000000002</v>
      </c>
      <c r="CZ16">
        <f>'[1]Crop Data'!$F$20</f>
        <v>2.4300000000000002</v>
      </c>
      <c r="DA16">
        <f>'[1]Crop Data'!$F$20</f>
        <v>2.4300000000000002</v>
      </c>
      <c r="DB16">
        <v>102</v>
      </c>
      <c r="DC16">
        <v>6</v>
      </c>
      <c r="DD16">
        <v>4</v>
      </c>
      <c r="DE16">
        <v>1400</v>
      </c>
      <c r="DF16">
        <v>125</v>
      </c>
      <c r="DG16">
        <f>'[1]Soil Index &amp; Farm Data'!$M$6</f>
        <v>0.625</v>
      </c>
      <c r="DH16">
        <f>'[1]Soil Index &amp; Farm Data'!$M$7</f>
        <v>10.08</v>
      </c>
    </row>
    <row r="17" spans="1:112">
      <c r="A17">
        <v>16</v>
      </c>
      <c r="B17" t="s">
        <v>449</v>
      </c>
      <c r="C17" s="20" t="str">
        <f t="shared" si="9"/>
        <v>0.75</v>
      </c>
      <c r="D17">
        <v>6</v>
      </c>
      <c r="E17" t="s">
        <v>112</v>
      </c>
      <c r="F17" t="s">
        <v>112</v>
      </c>
      <c r="G17" t="s">
        <v>112</v>
      </c>
      <c r="H17" t="s">
        <v>112</v>
      </c>
      <c r="I17" t="s">
        <v>112</v>
      </c>
      <c r="J17" t="s">
        <v>112</v>
      </c>
      <c r="K17" t="s">
        <v>356</v>
      </c>
      <c r="L17" t="s">
        <v>114</v>
      </c>
      <c r="M17" t="s">
        <v>114</v>
      </c>
      <c r="N17" t="s">
        <v>114</v>
      </c>
      <c r="O17" t="s">
        <v>114</v>
      </c>
      <c r="P17" t="s">
        <v>114</v>
      </c>
      <c r="Q17" s="55">
        <f>IF(AND(ISNUMBER(SEARCH("H-Dsty",$B17))=TRUE,E17="winterwheat"),'Management details'!$G$11,
'Management details'!$F$11)</f>
        <v>200</v>
      </c>
      <c r="R17" s="55">
        <f>IF(AND(ISNUMBER(SEARCH("H-Dsty",$B17))=TRUE,F17="winterwheat"),'Management details'!$G$11,
'Management details'!$F$11)</f>
        <v>200</v>
      </c>
      <c r="S17" s="55">
        <f>IF(AND(ISNUMBER(SEARCH("H-Dsty",$B17))=TRUE,G17="winterwheat"),'Management details'!$G$11,
'Management details'!$F$11)</f>
        <v>200</v>
      </c>
      <c r="T17" s="55">
        <f>IF(AND(ISNUMBER(SEARCH("H-Dsty",$B17))=TRUE,H17="winterwheat"),'Management details'!$G$11,
'Management details'!$F$11)</f>
        <v>200</v>
      </c>
      <c r="U17" s="55">
        <f>IF(AND(ISNUMBER(SEARCH("H-Dsty",$B17))=TRUE,I17="winterwheat"),'Management details'!$G$11,
'Management details'!$F$11)</f>
        <v>200</v>
      </c>
      <c r="V17" s="55">
        <f>IF(AND(ISNUMBER(SEARCH("H-Dsty",$B17))=TRUE,J17="winterwheat"),'Management details'!$G$11,
'Management details'!$F$11)</f>
        <v>200</v>
      </c>
      <c r="W17" t="str">
        <f t="shared" si="2"/>
        <v>late</v>
      </c>
      <c r="X17" t="str">
        <f t="shared" si="3"/>
        <v>late</v>
      </c>
      <c r="Y17" t="str">
        <f t="shared" si="4"/>
        <v>late</v>
      </c>
      <c r="Z17" t="str">
        <f t="shared" si="5"/>
        <v>late</v>
      </c>
      <c r="AA17" t="str">
        <f t="shared" si="6"/>
        <v>late</v>
      </c>
      <c r="AB17" t="str">
        <f t="shared" si="7"/>
        <v>late</v>
      </c>
      <c r="AC17">
        <f>IF(AND((ISNUMBER(SEARCH("heavy",$B17))=TRUE),E17="winterwheat"),'Management details'!$O$11,
IF(AND((ISNUMBER(SEARCH("medium",$B17))=TRUE),E17="winterwheat"),'Management details'!$P$11,
IF(AND((ISNUMBER(SEARCH("light",$B17))=TRUE),E17="winterwheat"),'Management details'!$Q$11,
IF(E17="wosr",'Management details'!$O$12))))</f>
        <v>150</v>
      </c>
      <c r="AD17">
        <f>IF(AND((ISNUMBER(SEARCH("heavy",$B17))=TRUE),F17="winterwheat"),'Management details'!$O$11,
IF(AND((ISNUMBER(SEARCH("medium",$B17))=TRUE),F17="winterwheat"),'Management details'!$P$11,
IF(AND((ISNUMBER(SEARCH("light",$B17))=TRUE),F17="winterwheat"),'Management details'!$Q$11,
IF(F17="wosr",'Management details'!$O$12))))</f>
        <v>150</v>
      </c>
      <c r="AE17">
        <f>IF(AND((ISNUMBER(SEARCH("heavy",$B17))=TRUE),G17="winterwheat"),'Management details'!$O$11,
IF(AND((ISNUMBER(SEARCH("medium",$B17))=TRUE),G17="winterwheat"),'Management details'!$P$11,
IF(AND((ISNUMBER(SEARCH("light",$B17))=TRUE),G17="winterwheat"),'Management details'!$Q$11,
IF(G17="wosr",'Management details'!$O$12))))</f>
        <v>150</v>
      </c>
      <c r="AF17">
        <f>IF(AND((ISNUMBER(SEARCH("heavy",$B17))=TRUE),H17="winterwheat"),'Management details'!$O$11,
IF(AND((ISNUMBER(SEARCH("medium",$B17))=TRUE),H17="winterwheat"),'Management details'!$P$11,
IF(AND((ISNUMBER(SEARCH("light",$B17))=TRUE),H17="winterwheat"),'Management details'!$Q$11,
IF(H17="wosr",'Management details'!$O$12))))</f>
        <v>150</v>
      </c>
      <c r="AG17">
        <f>IF(AND((ISNUMBER(SEARCH("heavy",$B17))=TRUE),I17="winterwheat"),'Management details'!$O$11,
IF(AND((ISNUMBER(SEARCH("medium",$B17))=TRUE),I17="winterwheat"),'Management details'!$P$11,
IF(AND((ISNUMBER(SEARCH("light",$B17))=TRUE),I17="winterwheat"),'Management details'!$Q$11,
IF(I17="wosr",'Management details'!$O$12))))</f>
        <v>150</v>
      </c>
      <c r="AH17">
        <f>IF(AND((ISNUMBER(SEARCH("heavy",$B17))=TRUE),J17="winterwheat"),'Management details'!$O$11,
IF(AND((ISNUMBER(SEARCH("medium",$B17))=TRUE),J17="winterwheat"),'Management details'!$P$11,
IF(AND((ISNUMBER(SEARCH("light",$B17))=TRUE),J17="winterwheat"),'Management details'!$Q$11,
IF(J17="wosr",'Management details'!$O$12))))</f>
        <v>150</v>
      </c>
      <c r="AI17">
        <f>IF(E17="winterwheat",'Management details'!$O$15,
IF(E17="wosr",'Management details'!$O$16))</f>
        <v>70</v>
      </c>
      <c r="AJ17">
        <f>IF(F17="winterwheat",'Management details'!$O$15,
IF(F17="wosr",'Management details'!$O$16))</f>
        <v>70</v>
      </c>
      <c r="AK17">
        <f>IF(G17="winterwheat",'Management details'!$O$15,
IF(G17="wosr",'Management details'!$O$16))</f>
        <v>70</v>
      </c>
      <c r="AL17">
        <f>IF(H17="winterwheat",'Management details'!$O$15,
IF(H17="wosr",'Management details'!$O$16))</f>
        <v>70</v>
      </c>
      <c r="AM17">
        <f>IF(I17="winterwheat",'Management details'!$O$15,
IF(I17="wosr",'Management details'!$O$16))</f>
        <v>70</v>
      </c>
      <c r="AN17">
        <f>IF(J17="winterwheat",'Management details'!$O$15,
IF(J17="wosr",'Management details'!$O$16))</f>
        <v>70</v>
      </c>
      <c r="AO17">
        <f>IF(E17="winterwheat",'Management details'!$O$19,
IF(E17="wosr",'Management details'!$O$20))</f>
        <v>50</v>
      </c>
      <c r="AP17">
        <f>IF(F17="winterwheat",'Management details'!$O$19,
IF(F17="wosr",'Management details'!$O$20))</f>
        <v>50</v>
      </c>
      <c r="AQ17">
        <f>IF(G17="winterwheat",'Management details'!$O$19,
IF(G17="wosr",'Management details'!$O$20))</f>
        <v>50</v>
      </c>
      <c r="AR17">
        <f>IF(H17="winterwheat",'Management details'!$O$19,
IF(H17="wosr",'Management details'!$O$20))</f>
        <v>50</v>
      </c>
      <c r="AS17">
        <f>IF(I17="winterwheat",'Management details'!$O$19,
IF(I17="wosr",'Management details'!$O$20))</f>
        <v>50</v>
      </c>
      <c r="AT17">
        <f>IF(J17="winterwheat",'Management details'!$O$19,
IF(J17="wosr",'Management details'!$O$20))</f>
        <v>50</v>
      </c>
      <c r="AU17">
        <f>IF(E17="winterwheat",'Management details'!$F$24,
IF(E17="wosr",'Management details'!$F$25))</f>
        <v>23</v>
      </c>
      <c r="AV17">
        <f>IF(F17="winterwheat",'Management details'!$F$24,
IF(F17="wosr",'Management details'!$F$25))</f>
        <v>23</v>
      </c>
      <c r="AW17">
        <f>IF(G17="winterwheat",'Management details'!$F$24,
IF(G17="wosr",'Management details'!$F$25))</f>
        <v>23</v>
      </c>
      <c r="AX17">
        <f>IF(H17="winterwheat",'Management details'!$F$24,
IF(H17="wosr",'Management details'!$F$25))</f>
        <v>23</v>
      </c>
      <c r="AY17">
        <f>IF(I17="winterwheat",'Management details'!$F$24,
IF(I17="wosr",'Management details'!$F$25))</f>
        <v>23</v>
      </c>
      <c r="AZ17">
        <f>IF(J17="winterwheat",'Management details'!$F$24,
IF(J17="wosr",'Management details'!$F$25))</f>
        <v>23</v>
      </c>
      <c r="BA17">
        <f>IF(AND(ISNUMBER(SEARCH("H-Dsty",$B17))=TRUE,E17="winterwheat"),'Management details'!$G$28,
IF(AND(ISNUMBER(SEARCH("H-Dsty",$B17))=FALSE,E17="winterwheat"),'Management details'!$F$28,
IF(E17="wosr",'Management details'!$F$29)))</f>
        <v>6</v>
      </c>
      <c r="BB17">
        <f>IF(AND(ISNUMBER(SEARCH("H-Dsty",$B17))=TRUE,F17="winterwheat"),'Management details'!$G$28,
IF(AND(ISNUMBER(SEARCH("H-Dsty",$B17))=FALSE,F17="winterwheat"),'Management details'!$F$28,
IF(F17="wosr",'Management details'!$F$29)))</f>
        <v>6</v>
      </c>
      <c r="BC17">
        <f>IF(AND(ISNUMBER(SEARCH("H-Dsty",$B17))=TRUE,G17="winterwheat"),'Management details'!$G$28,
IF(AND(ISNUMBER(SEARCH("H-Dsty",$B17))=FALSE,G17="winterwheat"),'Management details'!$F$28,
IF(G17="wosr",'Management details'!$F$29)))</f>
        <v>6</v>
      </c>
      <c r="BD17">
        <f>IF(AND(ISNUMBER(SEARCH("H-Dsty",$B17))=TRUE,H17="winterwheat"),'Management details'!$G$28,
IF(AND(ISNUMBER(SEARCH("H-Dsty",$B17))=FALSE,H17="winterwheat"),'Management details'!$F$28,
IF(H17="wosr",'Management details'!$F$29)))</f>
        <v>6</v>
      </c>
      <c r="BE17">
        <f>IF(AND(ISNUMBER(SEARCH("H-Dsty",$B17))=TRUE,I17="winterwheat"),'Management details'!$G$28,
IF(AND(ISNUMBER(SEARCH("H-Dsty",$B17))=FALSE,I17="winterwheat"),'Management details'!$F$28,
IF(I17="wosr",'Management details'!$F$29)))</f>
        <v>6</v>
      </c>
      <c r="BF17">
        <f>IF(AND(ISNUMBER(SEARCH("H-Dsty",$B17))=TRUE,J17="winterwheat"),'Management details'!$G$28,
IF(AND(ISNUMBER(SEARCH("H-Dsty",$B17))=FALSE,J17="winterwheat"),'Management details'!$F$28,
IF(J17="wosr",'Management details'!$F$29)))</f>
        <v>6</v>
      </c>
      <c r="BG17">
        <f>IF(E17="winterwheat",'Management details'!$F$32,
IF(E17="wosr",'Management details'!$F$33))</f>
        <v>5</v>
      </c>
      <c r="BH17">
        <f>IF(F17="winterwheat",'Management details'!$F$32,
IF(F17="wosr",'Management details'!$F$33))</f>
        <v>5</v>
      </c>
      <c r="BI17">
        <f>IF(G17="winterwheat",'Management details'!$F$32,
IF(G17="wosr",'Management details'!$F$33))</f>
        <v>5</v>
      </c>
      <c r="BJ17">
        <f>IF(H17="winterwheat",'Management details'!$F$32,
IF(H17="wosr",'Management details'!$F$33))</f>
        <v>5</v>
      </c>
      <c r="BK17">
        <f>IF(I17="winterwheat",'Management details'!$F$32,
IF(I17="wosr",'Management details'!$F$33))</f>
        <v>5</v>
      </c>
      <c r="BL17">
        <f>IF(J17="winterwheat",'Management details'!$F$32,
IF(J17="wosr",'Management details'!$F$33))</f>
        <v>5</v>
      </c>
      <c r="BM17" t="s">
        <v>116</v>
      </c>
      <c r="BN17" t="str">
        <f t="shared" si="8"/>
        <v>high</v>
      </c>
      <c r="BO17" t="s">
        <v>129</v>
      </c>
      <c r="BP17" t="s">
        <v>129</v>
      </c>
      <c r="BQ17" t="s">
        <v>129</v>
      </c>
      <c r="BR17" t="s">
        <v>129</v>
      </c>
      <c r="BS17" t="s">
        <v>129</v>
      </c>
      <c r="BT17">
        <f>IF(E17="winterwheat",'[1]Crop Data'!$F$24,
IF(E17="wosr",'[1]Crop Data'!$M$24))</f>
        <v>150</v>
      </c>
      <c r="BU17">
        <f>IF(F17="winterwheat",'[1]Crop Data'!$F$24,
IF(F17="wosr",'[1]Crop Data'!$M$24))</f>
        <v>150</v>
      </c>
      <c r="BV17">
        <f>IF(G17="winterwheat",'[1]Crop Data'!$F$24,
IF(G17="wosr",'[1]Crop Data'!$M$24))</f>
        <v>150</v>
      </c>
      <c r="BW17">
        <f>IF(H17="winterwheat",'[1]Crop Data'!$F$24,
IF(H17="wosr",'[1]Crop Data'!$M$24))</f>
        <v>150</v>
      </c>
      <c r="BX17">
        <f>IF(I17="winterwheat",'[1]Crop Data'!$F$24,
IF(I17="wosr",'[1]Crop Data'!$M$24))</f>
        <v>150</v>
      </c>
      <c r="BY17">
        <f>IF(J17="winterwheat",'[1]Crop Data'!$F$24,
IF(J17="wosr",'[1]Crop Data'!$M$24))</f>
        <v>150</v>
      </c>
      <c r="BZ17">
        <v>0</v>
      </c>
      <c r="CA17">
        <v>0</v>
      </c>
      <c r="CB17">
        <v>0</v>
      </c>
      <c r="CC17">
        <v>0</v>
      </c>
      <c r="CD17">
        <v>0</v>
      </c>
      <c r="CE17">
        <v>0</v>
      </c>
      <c r="CF17" t="s">
        <v>119</v>
      </c>
      <c r="CG17" s="20">
        <f>'[1]Crop Data'!$F$12</f>
        <v>0.78</v>
      </c>
      <c r="CH17" s="20">
        <f>'[1]Crop Data'!$F$13</f>
        <v>0.71</v>
      </c>
      <c r="CI17">
        <f>'[1]Crop Data'!$F$14</f>
        <v>0.44</v>
      </c>
      <c r="CJ17">
        <f>IF(E17="winterwheat",'[1]Crop Data'!$F$16,
IF(E17="wosr",'[1]Crop Data'!$M$16))</f>
        <v>0.36</v>
      </c>
      <c r="CK17">
        <f>IF(F17="winterwheat",'[1]Crop Data'!$F$16,
IF(F17="wosr",'[1]Crop Data'!$M$16))</f>
        <v>0.36</v>
      </c>
      <c r="CL17">
        <f>IF(G17="winterwheat",'[1]Crop Data'!$F$16,
IF(G17="wosr",'[1]Crop Data'!$M$16))</f>
        <v>0.36</v>
      </c>
      <c r="CM17">
        <f>IF(H17="winterwheat",'[1]Crop Data'!$F$16,
IF(H17="wosr",'[1]Crop Data'!$M$16))</f>
        <v>0.36</v>
      </c>
      <c r="CN17">
        <f>IF(I17="winterwheat",'[1]Crop Data'!$F$16,
IF(I17="wosr",'[1]Crop Data'!$M$16))</f>
        <v>0.36</v>
      </c>
      <c r="CO17">
        <f>IF(J17="winterwheat",'[1]Crop Data'!$F$16,
IF(J17="wosr",'[1]Crop Data'!$M$16))</f>
        <v>0.36</v>
      </c>
      <c r="CP17">
        <f>'[1]Crop Data'!$F$18</f>
        <v>19.5</v>
      </c>
      <c r="CQ17">
        <f>'[1]Crop Data'!$F$18</f>
        <v>19.5</v>
      </c>
      <c r="CR17">
        <f>'[1]Crop Data'!$F$18</f>
        <v>19.5</v>
      </c>
      <c r="CS17">
        <f>'[1]Crop Data'!$F$18</f>
        <v>19.5</v>
      </c>
      <c r="CT17">
        <f>'[1]Crop Data'!$F$18</f>
        <v>19.5</v>
      </c>
      <c r="CU17">
        <f>'[1]Crop Data'!$F$18</f>
        <v>19.5</v>
      </c>
      <c r="CV17">
        <f>'[1]Crop Data'!$F$20</f>
        <v>2.4300000000000002</v>
      </c>
      <c r="CW17">
        <f>'[1]Crop Data'!$F$20</f>
        <v>2.4300000000000002</v>
      </c>
      <c r="CX17">
        <f>'[1]Crop Data'!$F$20</f>
        <v>2.4300000000000002</v>
      </c>
      <c r="CY17">
        <f>'[1]Crop Data'!$F$20</f>
        <v>2.4300000000000002</v>
      </c>
      <c r="CZ17">
        <f>'[1]Crop Data'!$F$20</f>
        <v>2.4300000000000002</v>
      </c>
      <c r="DA17">
        <f>'[1]Crop Data'!$F$20</f>
        <v>2.4300000000000002</v>
      </c>
      <c r="DB17">
        <v>102</v>
      </c>
      <c r="DC17">
        <v>6</v>
      </c>
      <c r="DD17">
        <v>4</v>
      </c>
      <c r="DE17">
        <v>1400</v>
      </c>
      <c r="DF17">
        <v>125</v>
      </c>
      <c r="DG17">
        <f>'[1]Soil Index &amp; Farm Data'!$M$6</f>
        <v>0.625</v>
      </c>
      <c r="DH17">
        <f>'[1]Soil Index &amp; Farm Data'!$M$7</f>
        <v>10.08</v>
      </c>
    </row>
    <row r="18" spans="1:112">
      <c r="A18" s="50">
        <v>17</v>
      </c>
      <c r="B18" t="s">
        <v>450</v>
      </c>
      <c r="C18" s="20" t="str">
        <f t="shared" si="9"/>
        <v>0.75</v>
      </c>
      <c r="D18">
        <v>6</v>
      </c>
      <c r="E18" t="s">
        <v>112</v>
      </c>
      <c r="F18" t="s">
        <v>112</v>
      </c>
      <c r="G18" t="s">
        <v>112</v>
      </c>
      <c r="H18" t="s">
        <v>112</v>
      </c>
      <c r="I18" t="s">
        <v>112</v>
      </c>
      <c r="J18" t="s">
        <v>112</v>
      </c>
      <c r="K18" t="s">
        <v>356</v>
      </c>
      <c r="L18" t="s">
        <v>114</v>
      </c>
      <c r="M18" t="s">
        <v>114</v>
      </c>
      <c r="N18" t="s">
        <v>114</v>
      </c>
      <c r="O18" t="s">
        <v>114</v>
      </c>
      <c r="P18" t="s">
        <v>114</v>
      </c>
      <c r="Q18" s="55">
        <f>IF(AND(ISNUMBER(SEARCH("H-Dsty",$B18))=TRUE,E18="winterwheat"),'Management details'!$G$11,
'Management details'!$F$11)</f>
        <v>200</v>
      </c>
      <c r="R18" s="55">
        <f>IF(AND(ISNUMBER(SEARCH("H-Dsty",$B18))=TRUE,F18="winterwheat"),'Management details'!$G$11,
'Management details'!$F$11)</f>
        <v>200</v>
      </c>
      <c r="S18" s="55">
        <f>IF(AND(ISNUMBER(SEARCH("H-Dsty",$B18))=TRUE,G18="winterwheat"),'Management details'!$G$11,
'Management details'!$F$11)</f>
        <v>200</v>
      </c>
      <c r="T18" s="55">
        <f>IF(AND(ISNUMBER(SEARCH("H-Dsty",$B18))=TRUE,H18="winterwheat"),'Management details'!$G$11,
'Management details'!$F$11)</f>
        <v>200</v>
      </c>
      <c r="U18" s="55">
        <f>IF(AND(ISNUMBER(SEARCH("H-Dsty",$B18))=TRUE,I18="winterwheat"),'Management details'!$G$11,
'Management details'!$F$11)</f>
        <v>200</v>
      </c>
      <c r="V18" s="55">
        <f>IF(AND(ISNUMBER(SEARCH("H-Dsty",$B18))=TRUE,J18="winterwheat"),'Management details'!$G$11,
'Management details'!$F$11)</f>
        <v>200</v>
      </c>
      <c r="W18" t="str">
        <f t="shared" si="2"/>
        <v>late</v>
      </c>
      <c r="X18" t="str">
        <f t="shared" si="3"/>
        <v>late</v>
      </c>
      <c r="Y18" t="str">
        <f t="shared" si="4"/>
        <v>late</v>
      </c>
      <c r="Z18" t="str">
        <f t="shared" si="5"/>
        <v>late</v>
      </c>
      <c r="AA18" t="str">
        <f t="shared" si="6"/>
        <v>late</v>
      </c>
      <c r="AB18" t="str">
        <f t="shared" si="7"/>
        <v>late</v>
      </c>
      <c r="AC18">
        <f>IF(AND((ISNUMBER(SEARCH("heavy",$B18))=TRUE),E18="winterwheat"),'Management details'!$O$11,
IF(AND((ISNUMBER(SEARCH("medium",$B18))=TRUE),E18="winterwheat"),'Management details'!$P$11,
IF(AND((ISNUMBER(SEARCH("light",$B18))=TRUE),E18="winterwheat"),'Management details'!$Q$11,
IF(E18="wosr",'Management details'!$O$12))))</f>
        <v>150</v>
      </c>
      <c r="AD18">
        <f>IF(AND((ISNUMBER(SEARCH("heavy",$B18))=TRUE),F18="winterwheat"),'Management details'!$O$11,
IF(AND((ISNUMBER(SEARCH("medium",$B18))=TRUE),F18="winterwheat"),'Management details'!$P$11,
IF(AND((ISNUMBER(SEARCH("light",$B18))=TRUE),F18="winterwheat"),'Management details'!$Q$11,
IF(F18="wosr",'Management details'!$O$12))))</f>
        <v>150</v>
      </c>
      <c r="AE18">
        <f>IF(AND((ISNUMBER(SEARCH("heavy",$B18))=TRUE),G18="winterwheat"),'Management details'!$O$11,
IF(AND((ISNUMBER(SEARCH("medium",$B18))=TRUE),G18="winterwheat"),'Management details'!$P$11,
IF(AND((ISNUMBER(SEARCH("light",$B18))=TRUE),G18="winterwheat"),'Management details'!$Q$11,
IF(G18="wosr",'Management details'!$O$12))))</f>
        <v>150</v>
      </c>
      <c r="AF18">
        <f>IF(AND((ISNUMBER(SEARCH("heavy",$B18))=TRUE),H18="winterwheat"),'Management details'!$O$11,
IF(AND((ISNUMBER(SEARCH("medium",$B18))=TRUE),H18="winterwheat"),'Management details'!$P$11,
IF(AND((ISNUMBER(SEARCH("light",$B18))=TRUE),H18="winterwheat"),'Management details'!$Q$11,
IF(H18="wosr",'Management details'!$O$12))))</f>
        <v>150</v>
      </c>
      <c r="AG18">
        <f>IF(AND((ISNUMBER(SEARCH("heavy",$B18))=TRUE),I18="winterwheat"),'Management details'!$O$11,
IF(AND((ISNUMBER(SEARCH("medium",$B18))=TRUE),I18="winterwheat"),'Management details'!$P$11,
IF(AND((ISNUMBER(SEARCH("light",$B18))=TRUE),I18="winterwheat"),'Management details'!$Q$11,
IF(I18="wosr",'Management details'!$O$12))))</f>
        <v>150</v>
      </c>
      <c r="AH18">
        <f>IF(AND((ISNUMBER(SEARCH("heavy",$B18))=TRUE),J18="winterwheat"),'Management details'!$O$11,
IF(AND((ISNUMBER(SEARCH("medium",$B18))=TRUE),J18="winterwheat"),'Management details'!$P$11,
IF(AND((ISNUMBER(SEARCH("light",$B18))=TRUE),J18="winterwheat"),'Management details'!$Q$11,
IF(J18="wosr",'Management details'!$O$12))))</f>
        <v>150</v>
      </c>
      <c r="AI18">
        <f>IF(E18="winterwheat",'Management details'!$O$15,
IF(E18="wosr",'Management details'!$O$16))</f>
        <v>70</v>
      </c>
      <c r="AJ18">
        <f>IF(F18="winterwheat",'Management details'!$O$15,
IF(F18="wosr",'Management details'!$O$16))</f>
        <v>70</v>
      </c>
      <c r="AK18">
        <f>IF(G18="winterwheat",'Management details'!$O$15,
IF(G18="wosr",'Management details'!$O$16))</f>
        <v>70</v>
      </c>
      <c r="AL18">
        <f>IF(H18="winterwheat",'Management details'!$O$15,
IF(H18="wosr",'Management details'!$O$16))</f>
        <v>70</v>
      </c>
      <c r="AM18">
        <f>IF(I18="winterwheat",'Management details'!$O$15,
IF(I18="wosr",'Management details'!$O$16))</f>
        <v>70</v>
      </c>
      <c r="AN18">
        <f>IF(J18="winterwheat",'Management details'!$O$15,
IF(J18="wosr",'Management details'!$O$16))</f>
        <v>70</v>
      </c>
      <c r="AO18">
        <f>IF(E18="winterwheat",'Management details'!$O$19,
IF(E18="wosr",'Management details'!$O$20))</f>
        <v>50</v>
      </c>
      <c r="AP18">
        <f>IF(F18="winterwheat",'Management details'!$O$19,
IF(F18="wosr",'Management details'!$O$20))</f>
        <v>50</v>
      </c>
      <c r="AQ18">
        <f>IF(G18="winterwheat",'Management details'!$O$19,
IF(G18="wosr",'Management details'!$O$20))</f>
        <v>50</v>
      </c>
      <c r="AR18">
        <f>IF(H18="winterwheat",'Management details'!$O$19,
IF(H18="wosr",'Management details'!$O$20))</f>
        <v>50</v>
      </c>
      <c r="AS18">
        <f>IF(I18="winterwheat",'Management details'!$O$19,
IF(I18="wosr",'Management details'!$O$20))</f>
        <v>50</v>
      </c>
      <c r="AT18">
        <f>IF(J18="winterwheat",'Management details'!$O$19,
IF(J18="wosr",'Management details'!$O$20))</f>
        <v>50</v>
      </c>
      <c r="AU18">
        <f>IF(E18="winterwheat",'Management details'!$F$24,
IF(E18="wosr",'Management details'!$F$25))</f>
        <v>23</v>
      </c>
      <c r="AV18">
        <f>IF(F18="winterwheat",'Management details'!$F$24,
IF(F18="wosr",'Management details'!$F$25))</f>
        <v>23</v>
      </c>
      <c r="AW18">
        <f>IF(G18="winterwheat",'Management details'!$F$24,
IF(G18="wosr",'Management details'!$F$25))</f>
        <v>23</v>
      </c>
      <c r="AX18">
        <f>IF(H18="winterwheat",'Management details'!$F$24,
IF(H18="wosr",'Management details'!$F$25))</f>
        <v>23</v>
      </c>
      <c r="AY18">
        <f>IF(I18="winterwheat",'Management details'!$F$24,
IF(I18="wosr",'Management details'!$F$25))</f>
        <v>23</v>
      </c>
      <c r="AZ18">
        <f>IF(J18="winterwheat",'Management details'!$F$24,
IF(J18="wosr",'Management details'!$F$25))</f>
        <v>23</v>
      </c>
      <c r="BA18">
        <f>IF(AND(ISNUMBER(SEARCH("H-Dsty",$B18))=TRUE,E18="winterwheat"),'Management details'!$G$28,
IF(AND(ISNUMBER(SEARCH("H-Dsty",$B18))=FALSE,E18="winterwheat"),'Management details'!$F$28,
IF(E18="wosr",'Management details'!$F$29)))</f>
        <v>4</v>
      </c>
      <c r="BB18">
        <f>IF(AND(ISNUMBER(SEARCH("H-Dsty",$B18))=TRUE,F18="winterwheat"),'Management details'!$G$28,
IF(AND(ISNUMBER(SEARCH("H-Dsty",$B18))=FALSE,F18="winterwheat"),'Management details'!$F$28,
IF(F18="wosr",'Management details'!$F$29)))</f>
        <v>4</v>
      </c>
      <c r="BC18">
        <f>IF(AND(ISNUMBER(SEARCH("H-Dsty",$B18))=TRUE,G18="winterwheat"),'Management details'!$G$28,
IF(AND(ISNUMBER(SEARCH("H-Dsty",$B18))=FALSE,G18="winterwheat"),'Management details'!$F$28,
IF(G18="wosr",'Management details'!$F$29)))</f>
        <v>4</v>
      </c>
      <c r="BD18">
        <f>IF(AND(ISNUMBER(SEARCH("H-Dsty",$B18))=TRUE,H18="winterwheat"),'Management details'!$G$28,
IF(AND(ISNUMBER(SEARCH("H-Dsty",$B18))=FALSE,H18="winterwheat"),'Management details'!$F$28,
IF(H18="wosr",'Management details'!$F$29)))</f>
        <v>4</v>
      </c>
      <c r="BE18">
        <f>IF(AND(ISNUMBER(SEARCH("H-Dsty",$B18))=TRUE,I18="winterwheat"),'Management details'!$G$28,
IF(AND(ISNUMBER(SEARCH("H-Dsty",$B18))=FALSE,I18="winterwheat"),'Management details'!$F$28,
IF(I18="wosr",'Management details'!$F$29)))</f>
        <v>4</v>
      </c>
      <c r="BF18">
        <f>IF(AND(ISNUMBER(SEARCH("H-Dsty",$B18))=TRUE,J18="winterwheat"),'Management details'!$G$28,
IF(AND(ISNUMBER(SEARCH("H-Dsty",$B18))=FALSE,J18="winterwheat"),'Management details'!$F$28,
IF(J18="wosr",'Management details'!$F$29)))</f>
        <v>4</v>
      </c>
      <c r="BG18">
        <f>IF(E18="winterwheat",'Management details'!$F$32,
IF(E18="wosr",'Management details'!$F$33))</f>
        <v>5</v>
      </c>
      <c r="BH18">
        <f>IF(F18="winterwheat",'Management details'!$F$32,
IF(F18="wosr",'Management details'!$F$33))</f>
        <v>5</v>
      </c>
      <c r="BI18">
        <f>IF(G18="winterwheat",'Management details'!$F$32,
IF(G18="wosr",'Management details'!$F$33))</f>
        <v>5</v>
      </c>
      <c r="BJ18">
        <f>IF(H18="winterwheat",'Management details'!$F$32,
IF(H18="wosr",'Management details'!$F$33))</f>
        <v>5</v>
      </c>
      <c r="BK18">
        <f>IF(I18="winterwheat",'Management details'!$F$32,
IF(I18="wosr",'Management details'!$F$33))</f>
        <v>5</v>
      </c>
      <c r="BL18">
        <f>IF(J18="winterwheat",'Management details'!$F$32,
IF(J18="wosr",'Management details'!$F$33))</f>
        <v>5</v>
      </c>
      <c r="BM18" t="s">
        <v>116</v>
      </c>
      <c r="BN18" t="str">
        <f t="shared" si="8"/>
        <v>low</v>
      </c>
      <c r="BO18" t="s">
        <v>129</v>
      </c>
      <c r="BP18" t="s">
        <v>129</v>
      </c>
      <c r="BQ18" t="s">
        <v>129</v>
      </c>
      <c r="BR18" t="s">
        <v>129</v>
      </c>
      <c r="BS18" t="s">
        <v>129</v>
      </c>
      <c r="BT18">
        <f>IF(E18="winterwheat",'[1]Crop Data'!$F$24,
IF(E18="wosr",'[1]Crop Data'!$M$24))</f>
        <v>150</v>
      </c>
      <c r="BU18">
        <f>IF(F18="winterwheat",'[1]Crop Data'!$F$24,
IF(F18="wosr",'[1]Crop Data'!$M$24))</f>
        <v>150</v>
      </c>
      <c r="BV18">
        <f>IF(G18="winterwheat",'[1]Crop Data'!$F$24,
IF(G18="wosr",'[1]Crop Data'!$M$24))</f>
        <v>150</v>
      </c>
      <c r="BW18">
        <f>IF(H18="winterwheat",'[1]Crop Data'!$F$24,
IF(H18="wosr",'[1]Crop Data'!$M$24))</f>
        <v>150</v>
      </c>
      <c r="BX18">
        <f>IF(I18="winterwheat",'[1]Crop Data'!$F$24,
IF(I18="wosr",'[1]Crop Data'!$M$24))</f>
        <v>150</v>
      </c>
      <c r="BY18">
        <f>IF(J18="winterwheat",'[1]Crop Data'!$F$24,
IF(J18="wosr",'[1]Crop Data'!$M$24))</f>
        <v>150</v>
      </c>
      <c r="BZ18">
        <v>0</v>
      </c>
      <c r="CA18">
        <v>0</v>
      </c>
      <c r="CB18">
        <v>0</v>
      </c>
      <c r="CC18">
        <v>0</v>
      </c>
      <c r="CD18">
        <v>0</v>
      </c>
      <c r="CE18">
        <v>0</v>
      </c>
      <c r="CF18" t="s">
        <v>119</v>
      </c>
      <c r="CG18" s="20">
        <f>'[1]Crop Data'!$F$12</f>
        <v>0.78</v>
      </c>
      <c r="CH18" s="20">
        <f>'[1]Crop Data'!$F$13</f>
        <v>0.71</v>
      </c>
      <c r="CI18">
        <f>'[1]Crop Data'!$F$14</f>
        <v>0.44</v>
      </c>
      <c r="CJ18">
        <f>IF(E18="winterwheat",'[1]Crop Data'!$F$16,
IF(E18="wosr",'[1]Crop Data'!$M$16))</f>
        <v>0.36</v>
      </c>
      <c r="CK18">
        <f>IF(F18="winterwheat",'[1]Crop Data'!$F$16,
IF(F18="wosr",'[1]Crop Data'!$M$16))</f>
        <v>0.36</v>
      </c>
      <c r="CL18">
        <f>IF(G18="winterwheat",'[1]Crop Data'!$F$16,
IF(G18="wosr",'[1]Crop Data'!$M$16))</f>
        <v>0.36</v>
      </c>
      <c r="CM18">
        <f>IF(H18="winterwheat",'[1]Crop Data'!$F$16,
IF(H18="wosr",'[1]Crop Data'!$M$16))</f>
        <v>0.36</v>
      </c>
      <c r="CN18">
        <f>IF(I18="winterwheat",'[1]Crop Data'!$F$16,
IF(I18="wosr",'[1]Crop Data'!$M$16))</f>
        <v>0.36</v>
      </c>
      <c r="CO18">
        <f>IF(J18="winterwheat",'[1]Crop Data'!$F$16,
IF(J18="wosr",'[1]Crop Data'!$M$16))</f>
        <v>0.36</v>
      </c>
      <c r="CP18">
        <f>'[1]Crop Data'!$F$18</f>
        <v>19.5</v>
      </c>
      <c r="CQ18">
        <f>'[1]Crop Data'!$F$18</f>
        <v>19.5</v>
      </c>
      <c r="CR18">
        <f>'[1]Crop Data'!$F$18</f>
        <v>19.5</v>
      </c>
      <c r="CS18">
        <f>'[1]Crop Data'!$F$18</f>
        <v>19.5</v>
      </c>
      <c r="CT18">
        <f>'[1]Crop Data'!$F$18</f>
        <v>19.5</v>
      </c>
      <c r="CU18">
        <f>'[1]Crop Data'!$F$18</f>
        <v>19.5</v>
      </c>
      <c r="CV18">
        <f>'[1]Crop Data'!$F$20</f>
        <v>2.4300000000000002</v>
      </c>
      <c r="CW18">
        <f>'[1]Crop Data'!$F$20</f>
        <v>2.4300000000000002</v>
      </c>
      <c r="CX18">
        <f>'[1]Crop Data'!$F$20</f>
        <v>2.4300000000000002</v>
      </c>
      <c r="CY18">
        <f>'[1]Crop Data'!$F$20</f>
        <v>2.4300000000000002</v>
      </c>
      <c r="CZ18">
        <f>'[1]Crop Data'!$F$20</f>
        <v>2.4300000000000002</v>
      </c>
      <c r="DA18">
        <f>'[1]Crop Data'!$F$20</f>
        <v>2.4300000000000002</v>
      </c>
      <c r="DB18">
        <v>102</v>
      </c>
      <c r="DC18">
        <v>6</v>
      </c>
      <c r="DD18">
        <v>4</v>
      </c>
      <c r="DE18">
        <v>1400</v>
      </c>
      <c r="DF18">
        <v>125</v>
      </c>
      <c r="DG18">
        <f>'[1]Soil Index &amp; Farm Data'!$M$6</f>
        <v>0.625</v>
      </c>
      <c r="DH18">
        <f>'[1]Soil Index &amp; Farm Data'!$M$7</f>
        <v>10.08</v>
      </c>
    </row>
    <row r="19" spans="1:112">
      <c r="A19">
        <v>18</v>
      </c>
      <c r="B19" t="s">
        <v>451</v>
      </c>
      <c r="C19" s="20" t="str">
        <f t="shared" si="9"/>
        <v>0.75</v>
      </c>
      <c r="D19">
        <v>6</v>
      </c>
      <c r="E19" t="s">
        <v>112</v>
      </c>
      <c r="F19" t="s">
        <v>112</v>
      </c>
      <c r="G19" t="s">
        <v>112</v>
      </c>
      <c r="H19" t="s">
        <v>112</v>
      </c>
      <c r="I19" t="s">
        <v>112</v>
      </c>
      <c r="J19" t="s">
        <v>112</v>
      </c>
      <c r="K19" t="s">
        <v>356</v>
      </c>
      <c r="L19" t="s">
        <v>114</v>
      </c>
      <c r="M19" t="s">
        <v>114</v>
      </c>
      <c r="N19" t="s">
        <v>114</v>
      </c>
      <c r="O19" t="s">
        <v>114</v>
      </c>
      <c r="P19" t="s">
        <v>114</v>
      </c>
      <c r="Q19" s="55">
        <f>IF(AND(ISNUMBER(SEARCH("H-Dsty",$B19))=TRUE,E19="winterwheat"),'Management details'!$G$11,
'Management details'!$F$11)</f>
        <v>200</v>
      </c>
      <c r="R19" s="55">
        <f>IF(AND(ISNUMBER(SEARCH("H-Dsty",$B19))=TRUE,F19="winterwheat"),'Management details'!$G$11,
'Management details'!$F$11)</f>
        <v>200</v>
      </c>
      <c r="S19" s="55">
        <f>IF(AND(ISNUMBER(SEARCH("H-Dsty",$B19))=TRUE,G19="winterwheat"),'Management details'!$G$11,
'Management details'!$F$11)</f>
        <v>200</v>
      </c>
      <c r="T19" s="55">
        <f>IF(AND(ISNUMBER(SEARCH("H-Dsty",$B19))=TRUE,H19="winterwheat"),'Management details'!$G$11,
'Management details'!$F$11)</f>
        <v>200</v>
      </c>
      <c r="U19" s="55">
        <f>IF(AND(ISNUMBER(SEARCH("H-Dsty",$B19))=TRUE,I19="winterwheat"),'Management details'!$G$11,
'Management details'!$F$11)</f>
        <v>200</v>
      </c>
      <c r="V19" s="55">
        <f>IF(AND(ISNUMBER(SEARCH("H-Dsty",$B19))=TRUE,J19="winterwheat"),'Management details'!$G$11,
'Management details'!$F$11)</f>
        <v>200</v>
      </c>
      <c r="W19" t="str">
        <f t="shared" si="2"/>
        <v>late</v>
      </c>
      <c r="X19" t="str">
        <f t="shared" si="3"/>
        <v>late</v>
      </c>
      <c r="Y19" t="str">
        <f t="shared" si="4"/>
        <v>late</v>
      </c>
      <c r="Z19" t="str">
        <f t="shared" si="5"/>
        <v>late</v>
      </c>
      <c r="AA19" t="str">
        <f t="shared" si="6"/>
        <v>late</v>
      </c>
      <c r="AB19" t="str">
        <f t="shared" si="7"/>
        <v>late</v>
      </c>
      <c r="AC19">
        <f>IF(AND((ISNUMBER(SEARCH("heavy",$B19))=TRUE),E19="winterwheat"),'Management details'!$O$11,
IF(AND((ISNUMBER(SEARCH("medium",$B19))=TRUE),E19="winterwheat"),'Management details'!$P$11,
IF(AND((ISNUMBER(SEARCH("light",$B19))=TRUE),E19="winterwheat"),'Management details'!$Q$11,
IF(E19="wosr",'Management details'!$O$12))))</f>
        <v>150</v>
      </c>
      <c r="AD19">
        <f>IF(AND((ISNUMBER(SEARCH("heavy",$B19))=TRUE),F19="winterwheat"),'Management details'!$O$11,
IF(AND((ISNUMBER(SEARCH("medium",$B19))=TRUE),F19="winterwheat"),'Management details'!$P$11,
IF(AND((ISNUMBER(SEARCH("light",$B19))=TRUE),F19="winterwheat"),'Management details'!$Q$11,
IF(F19="wosr",'Management details'!$O$12))))</f>
        <v>150</v>
      </c>
      <c r="AE19">
        <f>IF(AND((ISNUMBER(SEARCH("heavy",$B19))=TRUE),G19="winterwheat"),'Management details'!$O$11,
IF(AND((ISNUMBER(SEARCH("medium",$B19))=TRUE),G19="winterwheat"),'Management details'!$P$11,
IF(AND((ISNUMBER(SEARCH("light",$B19))=TRUE),G19="winterwheat"),'Management details'!$Q$11,
IF(G19="wosr",'Management details'!$O$12))))</f>
        <v>150</v>
      </c>
      <c r="AF19">
        <f>IF(AND((ISNUMBER(SEARCH("heavy",$B19))=TRUE),H19="winterwheat"),'Management details'!$O$11,
IF(AND((ISNUMBER(SEARCH("medium",$B19))=TRUE),H19="winterwheat"),'Management details'!$P$11,
IF(AND((ISNUMBER(SEARCH("light",$B19))=TRUE),H19="winterwheat"),'Management details'!$Q$11,
IF(H19="wosr",'Management details'!$O$12))))</f>
        <v>150</v>
      </c>
      <c r="AG19">
        <f>IF(AND((ISNUMBER(SEARCH("heavy",$B19))=TRUE),I19="winterwheat"),'Management details'!$O$11,
IF(AND((ISNUMBER(SEARCH("medium",$B19))=TRUE),I19="winterwheat"),'Management details'!$P$11,
IF(AND((ISNUMBER(SEARCH("light",$B19))=TRUE),I19="winterwheat"),'Management details'!$Q$11,
IF(I19="wosr",'Management details'!$O$12))))</f>
        <v>150</v>
      </c>
      <c r="AH19">
        <f>IF(AND((ISNUMBER(SEARCH("heavy",$B19))=TRUE),J19="winterwheat"),'Management details'!$O$11,
IF(AND((ISNUMBER(SEARCH("medium",$B19))=TRUE),J19="winterwheat"),'Management details'!$P$11,
IF(AND((ISNUMBER(SEARCH("light",$B19))=TRUE),J19="winterwheat"),'Management details'!$Q$11,
IF(J19="wosr",'Management details'!$O$12))))</f>
        <v>150</v>
      </c>
      <c r="AI19">
        <f>IF(E19="winterwheat",'Management details'!$O$15,
IF(E19="wosr",'Management details'!$O$16))</f>
        <v>70</v>
      </c>
      <c r="AJ19">
        <f>IF(F19="winterwheat",'Management details'!$O$15,
IF(F19="wosr",'Management details'!$O$16))</f>
        <v>70</v>
      </c>
      <c r="AK19">
        <f>IF(G19="winterwheat",'Management details'!$O$15,
IF(G19="wosr",'Management details'!$O$16))</f>
        <v>70</v>
      </c>
      <c r="AL19">
        <f>IF(H19="winterwheat",'Management details'!$O$15,
IF(H19="wosr",'Management details'!$O$16))</f>
        <v>70</v>
      </c>
      <c r="AM19">
        <f>IF(I19="winterwheat",'Management details'!$O$15,
IF(I19="wosr",'Management details'!$O$16))</f>
        <v>70</v>
      </c>
      <c r="AN19">
        <f>IF(J19="winterwheat",'Management details'!$O$15,
IF(J19="wosr",'Management details'!$O$16))</f>
        <v>70</v>
      </c>
      <c r="AO19">
        <f>IF(E19="winterwheat",'Management details'!$O$19,
IF(E19="wosr",'Management details'!$O$20))</f>
        <v>50</v>
      </c>
      <c r="AP19">
        <f>IF(F19="winterwheat",'Management details'!$O$19,
IF(F19="wosr",'Management details'!$O$20))</f>
        <v>50</v>
      </c>
      <c r="AQ19">
        <f>IF(G19="winterwheat",'Management details'!$O$19,
IF(G19="wosr",'Management details'!$O$20))</f>
        <v>50</v>
      </c>
      <c r="AR19">
        <f>IF(H19="winterwheat",'Management details'!$O$19,
IF(H19="wosr",'Management details'!$O$20))</f>
        <v>50</v>
      </c>
      <c r="AS19">
        <f>IF(I19="winterwheat",'Management details'!$O$19,
IF(I19="wosr",'Management details'!$O$20))</f>
        <v>50</v>
      </c>
      <c r="AT19">
        <f>IF(J19="winterwheat",'Management details'!$O$19,
IF(J19="wosr",'Management details'!$O$20))</f>
        <v>50</v>
      </c>
      <c r="AU19">
        <f>IF(E19="winterwheat",'Management details'!$F$24,
IF(E19="wosr",'Management details'!$F$25))</f>
        <v>23</v>
      </c>
      <c r="AV19">
        <f>IF(F19="winterwheat",'Management details'!$F$24,
IF(F19="wosr",'Management details'!$F$25))</f>
        <v>23</v>
      </c>
      <c r="AW19">
        <f>IF(G19="winterwheat",'Management details'!$F$24,
IF(G19="wosr",'Management details'!$F$25))</f>
        <v>23</v>
      </c>
      <c r="AX19">
        <f>IF(H19="winterwheat",'Management details'!$F$24,
IF(H19="wosr",'Management details'!$F$25))</f>
        <v>23</v>
      </c>
      <c r="AY19">
        <f>IF(I19="winterwheat",'Management details'!$F$24,
IF(I19="wosr",'Management details'!$F$25))</f>
        <v>23</v>
      </c>
      <c r="AZ19">
        <f>IF(J19="winterwheat",'Management details'!$F$24,
IF(J19="wosr",'Management details'!$F$25))</f>
        <v>23</v>
      </c>
      <c r="BA19">
        <f>IF(AND(ISNUMBER(SEARCH("H-Dsty",$B19))=TRUE,E19="winterwheat"),'Management details'!$G$28,
IF(AND(ISNUMBER(SEARCH("H-Dsty",$B19))=FALSE,E19="winterwheat"),'Management details'!$F$28,
IF(E19="wosr",'Management details'!$F$29)))</f>
        <v>4</v>
      </c>
      <c r="BB19">
        <f>IF(AND(ISNUMBER(SEARCH("H-Dsty",$B19))=TRUE,F19="winterwheat"),'Management details'!$G$28,
IF(AND(ISNUMBER(SEARCH("H-Dsty",$B19))=FALSE,F19="winterwheat"),'Management details'!$F$28,
IF(F19="wosr",'Management details'!$F$29)))</f>
        <v>4</v>
      </c>
      <c r="BC19">
        <f>IF(AND(ISNUMBER(SEARCH("H-Dsty",$B19))=TRUE,G19="winterwheat"),'Management details'!$G$28,
IF(AND(ISNUMBER(SEARCH("H-Dsty",$B19))=FALSE,G19="winterwheat"),'Management details'!$F$28,
IF(G19="wosr",'Management details'!$F$29)))</f>
        <v>4</v>
      </c>
      <c r="BD19">
        <f>IF(AND(ISNUMBER(SEARCH("H-Dsty",$B19))=TRUE,H19="winterwheat"),'Management details'!$G$28,
IF(AND(ISNUMBER(SEARCH("H-Dsty",$B19))=FALSE,H19="winterwheat"),'Management details'!$F$28,
IF(H19="wosr",'Management details'!$F$29)))</f>
        <v>4</v>
      </c>
      <c r="BE19">
        <f>IF(AND(ISNUMBER(SEARCH("H-Dsty",$B19))=TRUE,I19="winterwheat"),'Management details'!$G$28,
IF(AND(ISNUMBER(SEARCH("H-Dsty",$B19))=FALSE,I19="winterwheat"),'Management details'!$F$28,
IF(I19="wosr",'Management details'!$F$29)))</f>
        <v>4</v>
      </c>
      <c r="BF19">
        <f>IF(AND(ISNUMBER(SEARCH("H-Dsty",$B19))=TRUE,J19="winterwheat"),'Management details'!$G$28,
IF(AND(ISNUMBER(SEARCH("H-Dsty",$B19))=FALSE,J19="winterwheat"),'Management details'!$F$28,
IF(J19="wosr",'Management details'!$F$29)))</f>
        <v>4</v>
      </c>
      <c r="BG19">
        <f>IF(E19="winterwheat",'Management details'!$F$32,
IF(E19="wosr",'Management details'!$F$33))</f>
        <v>5</v>
      </c>
      <c r="BH19">
        <f>IF(F19="winterwheat",'Management details'!$F$32,
IF(F19="wosr",'Management details'!$F$33))</f>
        <v>5</v>
      </c>
      <c r="BI19">
        <f>IF(G19="winterwheat",'Management details'!$F$32,
IF(G19="wosr",'Management details'!$F$33))</f>
        <v>5</v>
      </c>
      <c r="BJ19">
        <f>IF(H19="winterwheat",'Management details'!$F$32,
IF(H19="wosr",'Management details'!$F$33))</f>
        <v>5</v>
      </c>
      <c r="BK19">
        <f>IF(I19="winterwheat",'Management details'!$F$32,
IF(I19="wosr",'Management details'!$F$33))</f>
        <v>5</v>
      </c>
      <c r="BL19">
        <f>IF(J19="winterwheat",'Management details'!$F$32,
IF(J19="wosr",'Management details'!$F$33))</f>
        <v>5</v>
      </c>
      <c r="BM19" t="s">
        <v>116</v>
      </c>
      <c r="BN19" t="str">
        <f t="shared" si="8"/>
        <v>low</v>
      </c>
      <c r="BO19" t="s">
        <v>129</v>
      </c>
      <c r="BP19" t="s">
        <v>129</v>
      </c>
      <c r="BQ19" t="s">
        <v>129</v>
      </c>
      <c r="BR19" t="s">
        <v>129</v>
      </c>
      <c r="BS19" t="s">
        <v>129</v>
      </c>
      <c r="BT19">
        <f>IF(E19="winterwheat",'[1]Crop Data'!$F$24,
IF(E19="wosr",'[1]Crop Data'!$M$24))</f>
        <v>150</v>
      </c>
      <c r="BU19">
        <f>IF(F19="winterwheat",'[1]Crop Data'!$F$24,
IF(F19="wosr",'[1]Crop Data'!$M$24))</f>
        <v>150</v>
      </c>
      <c r="BV19">
        <f>IF(G19="winterwheat",'[1]Crop Data'!$F$24,
IF(G19="wosr",'[1]Crop Data'!$M$24))</f>
        <v>150</v>
      </c>
      <c r="BW19">
        <f>IF(H19="winterwheat",'[1]Crop Data'!$F$24,
IF(H19="wosr",'[1]Crop Data'!$M$24))</f>
        <v>150</v>
      </c>
      <c r="BX19">
        <f>IF(I19="winterwheat",'[1]Crop Data'!$F$24,
IF(I19="wosr",'[1]Crop Data'!$M$24))</f>
        <v>150</v>
      </c>
      <c r="BY19">
        <f>IF(J19="winterwheat",'[1]Crop Data'!$F$24,
IF(J19="wosr",'[1]Crop Data'!$M$24))</f>
        <v>150</v>
      </c>
      <c r="BZ19">
        <v>0</v>
      </c>
      <c r="CA19">
        <v>0</v>
      </c>
      <c r="CB19">
        <v>0</v>
      </c>
      <c r="CC19">
        <v>0</v>
      </c>
      <c r="CD19">
        <v>0</v>
      </c>
      <c r="CE19">
        <v>0</v>
      </c>
      <c r="CF19" t="s">
        <v>119</v>
      </c>
      <c r="CG19" s="20">
        <f>'[1]Crop Data'!$F$12</f>
        <v>0.78</v>
      </c>
      <c r="CH19" s="20">
        <f>'[1]Crop Data'!$F$13</f>
        <v>0.71</v>
      </c>
      <c r="CI19">
        <f>'[1]Crop Data'!$F$14</f>
        <v>0.44</v>
      </c>
      <c r="CJ19">
        <f>IF(E19="winterwheat",'[1]Crop Data'!$F$16,
IF(E19="wosr",'[1]Crop Data'!$M$16))</f>
        <v>0.36</v>
      </c>
      <c r="CK19">
        <f>IF(F19="winterwheat",'[1]Crop Data'!$F$16,
IF(F19="wosr",'[1]Crop Data'!$M$16))</f>
        <v>0.36</v>
      </c>
      <c r="CL19">
        <f>IF(G19="winterwheat",'[1]Crop Data'!$F$16,
IF(G19="wosr",'[1]Crop Data'!$M$16))</f>
        <v>0.36</v>
      </c>
      <c r="CM19">
        <f>IF(H19="winterwheat",'[1]Crop Data'!$F$16,
IF(H19="wosr",'[1]Crop Data'!$M$16))</f>
        <v>0.36</v>
      </c>
      <c r="CN19">
        <f>IF(I19="winterwheat",'[1]Crop Data'!$F$16,
IF(I19="wosr",'[1]Crop Data'!$M$16))</f>
        <v>0.36</v>
      </c>
      <c r="CO19">
        <f>IF(J19="winterwheat",'[1]Crop Data'!$F$16,
IF(J19="wosr",'[1]Crop Data'!$M$16))</f>
        <v>0.36</v>
      </c>
      <c r="CP19">
        <f>'[1]Crop Data'!$F$18</f>
        <v>19.5</v>
      </c>
      <c r="CQ19">
        <f>'[1]Crop Data'!$F$18</f>
        <v>19.5</v>
      </c>
      <c r="CR19">
        <f>'[1]Crop Data'!$F$18</f>
        <v>19.5</v>
      </c>
      <c r="CS19">
        <f>'[1]Crop Data'!$F$18</f>
        <v>19.5</v>
      </c>
      <c r="CT19">
        <f>'[1]Crop Data'!$F$18</f>
        <v>19.5</v>
      </c>
      <c r="CU19">
        <f>'[1]Crop Data'!$F$18</f>
        <v>19.5</v>
      </c>
      <c r="CV19">
        <f>'[1]Crop Data'!$F$20</f>
        <v>2.4300000000000002</v>
      </c>
      <c r="CW19">
        <f>'[1]Crop Data'!$F$20</f>
        <v>2.4300000000000002</v>
      </c>
      <c r="CX19">
        <f>'[1]Crop Data'!$F$20</f>
        <v>2.4300000000000002</v>
      </c>
      <c r="CY19">
        <f>'[1]Crop Data'!$F$20</f>
        <v>2.4300000000000002</v>
      </c>
      <c r="CZ19">
        <f>'[1]Crop Data'!$F$20</f>
        <v>2.4300000000000002</v>
      </c>
      <c r="DA19">
        <f>'[1]Crop Data'!$F$20</f>
        <v>2.4300000000000002</v>
      </c>
      <c r="DB19">
        <v>102</v>
      </c>
      <c r="DC19">
        <v>6</v>
      </c>
      <c r="DD19">
        <v>4</v>
      </c>
      <c r="DE19">
        <v>1400</v>
      </c>
      <c r="DF19">
        <v>125</v>
      </c>
      <c r="DG19">
        <f>'[1]Soil Index &amp; Farm Data'!$M$6</f>
        <v>0.625</v>
      </c>
      <c r="DH19">
        <f>'[1]Soil Index &amp; Farm Data'!$M$7</f>
        <v>10.08</v>
      </c>
    </row>
    <row r="20" spans="1:112" ht="15" customHeight="1">
      <c r="A20" s="50">
        <v>19</v>
      </c>
      <c r="B20" t="s">
        <v>452</v>
      </c>
      <c r="C20" s="20" t="str">
        <f t="shared" si="9"/>
        <v>2.25</v>
      </c>
      <c r="D20">
        <v>6</v>
      </c>
      <c r="E20" t="s">
        <v>112</v>
      </c>
      <c r="F20" t="s">
        <v>112</v>
      </c>
      <c r="G20" t="s">
        <v>112</v>
      </c>
      <c r="H20" t="s">
        <v>112</v>
      </c>
      <c r="I20" t="s">
        <v>112</v>
      </c>
      <c r="J20" t="s">
        <v>112</v>
      </c>
      <c r="K20" t="s">
        <v>356</v>
      </c>
      <c r="L20" t="s">
        <v>114</v>
      </c>
      <c r="M20" t="s">
        <v>114</v>
      </c>
      <c r="N20" t="s">
        <v>114</v>
      </c>
      <c r="O20" t="s">
        <v>114</v>
      </c>
      <c r="P20" t="s">
        <v>114</v>
      </c>
      <c r="Q20" s="55">
        <f>IF(AND(ISNUMBER(SEARCH("H-Dsty",$B20))=TRUE,E20="winterwheat"),'Management details'!$G$11,
'Management details'!$F$11)</f>
        <v>200</v>
      </c>
      <c r="R20" s="55">
        <f>IF(AND(ISNUMBER(SEARCH("H-Dsty",$B20))=TRUE,F20="winterwheat"),'Management details'!$G$11,
'Management details'!$F$11)</f>
        <v>200</v>
      </c>
      <c r="S20" s="55">
        <f>IF(AND(ISNUMBER(SEARCH("H-Dsty",$B20))=TRUE,G20="winterwheat"),'Management details'!$G$11,
'Management details'!$F$11)</f>
        <v>200</v>
      </c>
      <c r="T20" s="55">
        <f>IF(AND(ISNUMBER(SEARCH("H-Dsty",$B20))=TRUE,H20="winterwheat"),'Management details'!$G$11,
'Management details'!$F$11)</f>
        <v>200</v>
      </c>
      <c r="U20" s="55">
        <f>IF(AND(ISNUMBER(SEARCH("H-Dsty",$B20))=TRUE,I20="winterwheat"),'Management details'!$G$11,
'Management details'!$F$11)</f>
        <v>200</v>
      </c>
      <c r="V20" s="55">
        <f>IF(AND(ISNUMBER(SEARCH("H-Dsty",$B20))=TRUE,J20="winterwheat"),'Management details'!$G$11,
'Management details'!$F$11)</f>
        <v>200</v>
      </c>
      <c r="W20" t="str">
        <f t="shared" si="2"/>
        <v>late</v>
      </c>
      <c r="X20" t="str">
        <f t="shared" si="3"/>
        <v>late</v>
      </c>
      <c r="Y20" t="str">
        <f t="shared" si="4"/>
        <v>late</v>
      </c>
      <c r="Z20" t="str">
        <f t="shared" si="5"/>
        <v>late</v>
      </c>
      <c r="AA20" t="str">
        <f t="shared" si="6"/>
        <v>late</v>
      </c>
      <c r="AB20" t="str">
        <f t="shared" si="7"/>
        <v>late</v>
      </c>
      <c r="AC20">
        <f>IF(AND((ISNUMBER(SEARCH("heavy",$B20))=TRUE),E20="winterwheat"),'Management details'!$O$11,
IF(AND((ISNUMBER(SEARCH("medium",$B20))=TRUE),E20="winterwheat"),'Management details'!$P$11,
IF(AND((ISNUMBER(SEARCH("light",$B20))=TRUE),E20="winterwheat"),'Management details'!$Q$11,
IF(E20="wosr",'Management details'!$O$12))))</f>
        <v>220</v>
      </c>
      <c r="AD20">
        <f>IF(AND((ISNUMBER(SEARCH("heavy",$B20))=TRUE),F20="winterwheat"),'Management details'!$O$11,
IF(AND((ISNUMBER(SEARCH("medium",$B20))=TRUE),F20="winterwheat"),'Management details'!$P$11,
IF(AND((ISNUMBER(SEARCH("light",$B20))=TRUE),F20="winterwheat"),'Management details'!$Q$11,
IF(F20="wosr",'Management details'!$O$12))))</f>
        <v>220</v>
      </c>
      <c r="AE20">
        <f>IF(AND((ISNUMBER(SEARCH("heavy",$B20))=TRUE),G20="winterwheat"),'Management details'!$O$11,
IF(AND((ISNUMBER(SEARCH("medium",$B20))=TRUE),G20="winterwheat"),'Management details'!$P$11,
IF(AND((ISNUMBER(SEARCH("light",$B20))=TRUE),G20="winterwheat"),'Management details'!$Q$11,
IF(G20="wosr",'Management details'!$O$12))))</f>
        <v>220</v>
      </c>
      <c r="AF20">
        <f>IF(AND((ISNUMBER(SEARCH("heavy",$B20))=TRUE),H20="winterwheat"),'Management details'!$O$11,
IF(AND((ISNUMBER(SEARCH("medium",$B20))=TRUE),H20="winterwheat"),'Management details'!$P$11,
IF(AND((ISNUMBER(SEARCH("light",$B20))=TRUE),H20="winterwheat"),'Management details'!$Q$11,
IF(H20="wosr",'Management details'!$O$12))))</f>
        <v>220</v>
      </c>
      <c r="AG20">
        <f>IF(AND((ISNUMBER(SEARCH("heavy",$B20))=TRUE),I20="winterwheat"),'Management details'!$O$11,
IF(AND((ISNUMBER(SEARCH("medium",$B20))=TRUE),I20="winterwheat"),'Management details'!$P$11,
IF(AND((ISNUMBER(SEARCH("light",$B20))=TRUE),I20="winterwheat"),'Management details'!$Q$11,
IF(I20="wosr",'Management details'!$O$12))))</f>
        <v>220</v>
      </c>
      <c r="AH20">
        <f>IF(AND((ISNUMBER(SEARCH("heavy",$B20))=TRUE),J20="winterwheat"),'Management details'!$O$11,
IF(AND((ISNUMBER(SEARCH("medium",$B20))=TRUE),J20="winterwheat"),'Management details'!$P$11,
IF(AND((ISNUMBER(SEARCH("light",$B20))=TRUE),J20="winterwheat"),'Management details'!$Q$11,
IF(J20="wosr",'Management details'!$O$12))))</f>
        <v>220</v>
      </c>
      <c r="AI20">
        <f>IF(E20="winterwheat",'Management details'!$O$15,
IF(E20="wosr",'Management details'!$O$16))</f>
        <v>70</v>
      </c>
      <c r="AJ20">
        <f>IF(F20="winterwheat",'Management details'!$O$15,
IF(F20="wosr",'Management details'!$O$16))</f>
        <v>70</v>
      </c>
      <c r="AK20">
        <f>IF(G20="winterwheat",'Management details'!$O$15,
IF(G20="wosr",'Management details'!$O$16))</f>
        <v>70</v>
      </c>
      <c r="AL20">
        <f>IF(H20="winterwheat",'Management details'!$O$15,
IF(H20="wosr",'Management details'!$O$16))</f>
        <v>70</v>
      </c>
      <c r="AM20">
        <f>IF(I20="winterwheat",'Management details'!$O$15,
IF(I20="wosr",'Management details'!$O$16))</f>
        <v>70</v>
      </c>
      <c r="AN20">
        <f>IF(J20="winterwheat",'Management details'!$O$15,
IF(J20="wosr",'Management details'!$O$16))</f>
        <v>70</v>
      </c>
      <c r="AO20">
        <f>IF(E20="winterwheat",'Management details'!$O$19,
IF(E20="wosr",'Management details'!$O$20))</f>
        <v>50</v>
      </c>
      <c r="AP20">
        <f>IF(F20="winterwheat",'Management details'!$O$19,
IF(F20="wosr",'Management details'!$O$20))</f>
        <v>50</v>
      </c>
      <c r="AQ20">
        <f>IF(G20="winterwheat",'Management details'!$O$19,
IF(G20="wosr",'Management details'!$O$20))</f>
        <v>50</v>
      </c>
      <c r="AR20">
        <f>IF(H20="winterwheat",'Management details'!$O$19,
IF(H20="wosr",'Management details'!$O$20))</f>
        <v>50</v>
      </c>
      <c r="AS20">
        <f>IF(I20="winterwheat",'Management details'!$O$19,
IF(I20="wosr",'Management details'!$O$20))</f>
        <v>50</v>
      </c>
      <c r="AT20">
        <f>IF(J20="winterwheat",'Management details'!$O$19,
IF(J20="wosr",'Management details'!$O$20))</f>
        <v>50</v>
      </c>
      <c r="AU20">
        <f>IF(E20="winterwheat",'Management details'!$F$24,
IF(E20="wosr",'Management details'!$F$25))</f>
        <v>23</v>
      </c>
      <c r="AV20">
        <f>IF(F20="winterwheat",'Management details'!$F$24,
IF(F20="wosr",'Management details'!$F$25))</f>
        <v>23</v>
      </c>
      <c r="AW20">
        <f>IF(G20="winterwheat",'Management details'!$F$24,
IF(G20="wosr",'Management details'!$F$25))</f>
        <v>23</v>
      </c>
      <c r="AX20">
        <f>IF(H20="winterwheat",'Management details'!$F$24,
IF(H20="wosr",'Management details'!$F$25))</f>
        <v>23</v>
      </c>
      <c r="AY20">
        <f>IF(I20="winterwheat",'Management details'!$F$24,
IF(I20="wosr",'Management details'!$F$25))</f>
        <v>23</v>
      </c>
      <c r="AZ20">
        <f>IF(J20="winterwheat",'Management details'!$F$24,
IF(J20="wosr",'Management details'!$F$25))</f>
        <v>23</v>
      </c>
      <c r="BA20">
        <f>IF(AND(ISNUMBER(SEARCH("H-Dsty",$B20))=TRUE,E20="winterwheat"),'Management details'!$G$28,
IF(AND(ISNUMBER(SEARCH("H-Dsty",$B20))=FALSE,E20="winterwheat"),'Management details'!$F$28,
IF(E20="wosr",'Management details'!$F$29)))</f>
        <v>6</v>
      </c>
      <c r="BB20">
        <f>IF(AND(ISNUMBER(SEARCH("H-Dsty",$B20))=TRUE,F20="winterwheat"),'Management details'!$G$28,
IF(AND(ISNUMBER(SEARCH("H-Dsty",$B20))=FALSE,F20="winterwheat"),'Management details'!$F$28,
IF(F20="wosr",'Management details'!$F$29)))</f>
        <v>6</v>
      </c>
      <c r="BC20">
        <f>IF(AND(ISNUMBER(SEARCH("H-Dsty",$B20))=TRUE,G20="winterwheat"),'Management details'!$G$28,
IF(AND(ISNUMBER(SEARCH("H-Dsty",$B20))=FALSE,G20="winterwheat"),'Management details'!$F$28,
IF(G20="wosr",'Management details'!$F$29)))</f>
        <v>6</v>
      </c>
      <c r="BD20">
        <f>IF(AND(ISNUMBER(SEARCH("H-Dsty",$B20))=TRUE,H20="winterwheat"),'Management details'!$G$28,
IF(AND(ISNUMBER(SEARCH("H-Dsty",$B20))=FALSE,H20="winterwheat"),'Management details'!$F$28,
IF(H20="wosr",'Management details'!$F$29)))</f>
        <v>6</v>
      </c>
      <c r="BE20">
        <f>IF(AND(ISNUMBER(SEARCH("H-Dsty",$B20))=TRUE,I20="winterwheat"),'Management details'!$G$28,
IF(AND(ISNUMBER(SEARCH("H-Dsty",$B20))=FALSE,I20="winterwheat"),'Management details'!$F$28,
IF(I20="wosr",'Management details'!$F$29)))</f>
        <v>6</v>
      </c>
      <c r="BF20">
        <f>IF(AND(ISNUMBER(SEARCH("H-Dsty",$B20))=TRUE,J20="winterwheat"),'Management details'!$G$28,
IF(AND(ISNUMBER(SEARCH("H-Dsty",$B20))=FALSE,J20="winterwheat"),'Management details'!$F$28,
IF(J20="wosr",'Management details'!$F$29)))</f>
        <v>6</v>
      </c>
      <c r="BG20">
        <f>IF(E20="winterwheat",'Management details'!$F$32,
IF(E20="wosr",'Management details'!$F$33))</f>
        <v>5</v>
      </c>
      <c r="BH20">
        <f>IF(F20="winterwheat",'Management details'!$F$32,
IF(F20="wosr",'Management details'!$F$33))</f>
        <v>5</v>
      </c>
      <c r="BI20">
        <f>IF(G20="winterwheat",'Management details'!$F$32,
IF(G20="wosr",'Management details'!$F$33))</f>
        <v>5</v>
      </c>
      <c r="BJ20">
        <f>IF(H20="winterwheat",'Management details'!$F$32,
IF(H20="wosr",'Management details'!$F$33))</f>
        <v>5</v>
      </c>
      <c r="BK20">
        <f>IF(I20="winterwheat",'Management details'!$F$32,
IF(I20="wosr",'Management details'!$F$33))</f>
        <v>5</v>
      </c>
      <c r="BL20">
        <f>IF(J20="winterwheat",'Management details'!$F$32,
IF(J20="wosr",'Management details'!$F$33))</f>
        <v>5</v>
      </c>
      <c r="BM20" t="s">
        <v>116</v>
      </c>
      <c r="BN20" t="str">
        <f t="shared" si="8"/>
        <v>high</v>
      </c>
      <c r="BO20" t="s">
        <v>129</v>
      </c>
      <c r="BP20" t="s">
        <v>129</v>
      </c>
      <c r="BQ20" t="s">
        <v>129</v>
      </c>
      <c r="BR20" t="s">
        <v>129</v>
      </c>
      <c r="BS20" t="s">
        <v>129</v>
      </c>
      <c r="BT20">
        <f>IF(E20="winterwheat",'[1]Crop Data'!$F$24,
IF(E20="wosr",'[1]Crop Data'!$M$24))</f>
        <v>150</v>
      </c>
      <c r="BU20">
        <f>IF(F20="winterwheat",'[1]Crop Data'!$F$24,
IF(F20="wosr",'[1]Crop Data'!$M$24))</f>
        <v>150</v>
      </c>
      <c r="BV20">
        <f>IF(G20="winterwheat",'[1]Crop Data'!$F$24,
IF(G20="wosr",'[1]Crop Data'!$M$24))</f>
        <v>150</v>
      </c>
      <c r="BW20">
        <f>IF(H20="winterwheat",'[1]Crop Data'!$F$24,
IF(H20="wosr",'[1]Crop Data'!$M$24))</f>
        <v>150</v>
      </c>
      <c r="BX20">
        <f>IF(I20="winterwheat",'[1]Crop Data'!$F$24,
IF(I20="wosr",'[1]Crop Data'!$M$24))</f>
        <v>150</v>
      </c>
      <c r="BY20">
        <f>IF(J20="winterwheat",'[1]Crop Data'!$F$24,
IF(J20="wosr",'[1]Crop Data'!$M$24))</f>
        <v>150</v>
      </c>
      <c r="BZ20">
        <v>0</v>
      </c>
      <c r="CA20">
        <v>0</v>
      </c>
      <c r="CB20">
        <v>0</v>
      </c>
      <c r="CC20">
        <v>0</v>
      </c>
      <c r="CD20">
        <v>0</v>
      </c>
      <c r="CE20">
        <v>0</v>
      </c>
      <c r="CF20" t="s">
        <v>119</v>
      </c>
      <c r="CG20" s="20">
        <f>'[1]Crop Data'!$F$12</f>
        <v>0.78</v>
      </c>
      <c r="CH20" s="20">
        <f>'[1]Crop Data'!$F$13</f>
        <v>0.71</v>
      </c>
      <c r="CI20">
        <f>'[1]Crop Data'!$F$14</f>
        <v>0.44</v>
      </c>
      <c r="CJ20">
        <f>IF(E20="winterwheat",'[1]Crop Data'!$F$16,
IF(E20="wosr",'[1]Crop Data'!$M$16))</f>
        <v>0.36</v>
      </c>
      <c r="CK20">
        <f>IF(F20="winterwheat",'[1]Crop Data'!$F$16,
IF(F20="wosr",'[1]Crop Data'!$M$16))</f>
        <v>0.36</v>
      </c>
      <c r="CL20">
        <f>IF(G20="winterwheat",'[1]Crop Data'!$F$16,
IF(G20="wosr",'[1]Crop Data'!$M$16))</f>
        <v>0.36</v>
      </c>
      <c r="CM20">
        <f>IF(H20="winterwheat",'[1]Crop Data'!$F$16,
IF(H20="wosr",'[1]Crop Data'!$M$16))</f>
        <v>0.36</v>
      </c>
      <c r="CN20">
        <f>IF(I20="winterwheat",'[1]Crop Data'!$F$16,
IF(I20="wosr",'[1]Crop Data'!$M$16))</f>
        <v>0.36</v>
      </c>
      <c r="CO20">
        <f>IF(J20="winterwheat",'[1]Crop Data'!$F$16,
IF(J20="wosr",'[1]Crop Data'!$M$16))</f>
        <v>0.36</v>
      </c>
      <c r="CP20">
        <f>'[1]Crop Data'!$F$18</f>
        <v>19.5</v>
      </c>
      <c r="CQ20">
        <f>'[1]Crop Data'!$F$18</f>
        <v>19.5</v>
      </c>
      <c r="CR20">
        <f>'[1]Crop Data'!$F$18</f>
        <v>19.5</v>
      </c>
      <c r="CS20">
        <f>'[1]Crop Data'!$F$18</f>
        <v>19.5</v>
      </c>
      <c r="CT20">
        <f>'[1]Crop Data'!$F$18</f>
        <v>19.5</v>
      </c>
      <c r="CU20">
        <f>'[1]Crop Data'!$F$18</f>
        <v>19.5</v>
      </c>
      <c r="CV20">
        <f>'[1]Crop Data'!$F$20</f>
        <v>2.4300000000000002</v>
      </c>
      <c r="CW20">
        <f>'[1]Crop Data'!$F$20</f>
        <v>2.4300000000000002</v>
      </c>
      <c r="CX20">
        <f>'[1]Crop Data'!$F$20</f>
        <v>2.4300000000000002</v>
      </c>
      <c r="CY20">
        <f>'[1]Crop Data'!$F$20</f>
        <v>2.4300000000000002</v>
      </c>
      <c r="CZ20">
        <f>'[1]Crop Data'!$F$20</f>
        <v>2.4300000000000002</v>
      </c>
      <c r="DA20">
        <f>'[1]Crop Data'!$F$20</f>
        <v>2.4300000000000002</v>
      </c>
      <c r="DB20">
        <v>102</v>
      </c>
      <c r="DC20">
        <v>6</v>
      </c>
      <c r="DD20">
        <v>4</v>
      </c>
      <c r="DE20">
        <v>1400</v>
      </c>
      <c r="DF20">
        <v>125</v>
      </c>
      <c r="DG20">
        <f>'[1]Soil Index &amp; Farm Data'!$M$6</f>
        <v>0.625</v>
      </c>
      <c r="DH20">
        <f>'[1]Soil Index &amp; Farm Data'!$M$7</f>
        <v>10.08</v>
      </c>
    </row>
    <row r="21" spans="1:112" ht="15" customHeight="1">
      <c r="A21">
        <v>20</v>
      </c>
      <c r="B21" t="s">
        <v>453</v>
      </c>
      <c r="C21" s="20" t="str">
        <f t="shared" si="9"/>
        <v>2.25</v>
      </c>
      <c r="D21">
        <v>6</v>
      </c>
      <c r="E21" t="s">
        <v>112</v>
      </c>
      <c r="F21" t="s">
        <v>112</v>
      </c>
      <c r="G21" t="s">
        <v>112</v>
      </c>
      <c r="H21" t="s">
        <v>112</v>
      </c>
      <c r="I21" t="s">
        <v>112</v>
      </c>
      <c r="J21" t="s">
        <v>112</v>
      </c>
      <c r="K21" t="s">
        <v>356</v>
      </c>
      <c r="L21" t="s">
        <v>114</v>
      </c>
      <c r="M21" t="s">
        <v>114</v>
      </c>
      <c r="N21" t="s">
        <v>114</v>
      </c>
      <c r="O21" t="s">
        <v>114</v>
      </c>
      <c r="P21" t="s">
        <v>114</v>
      </c>
      <c r="Q21" s="55">
        <f>IF(AND(ISNUMBER(SEARCH("H-Dsty",$B21))=TRUE,E21="winterwheat"),'Management details'!$G$11,
'Management details'!$F$11)</f>
        <v>200</v>
      </c>
      <c r="R21" s="55">
        <f>IF(AND(ISNUMBER(SEARCH("H-Dsty",$B21))=TRUE,F21="winterwheat"),'Management details'!$G$11,
'Management details'!$F$11)</f>
        <v>200</v>
      </c>
      <c r="S21" s="55">
        <f>IF(AND(ISNUMBER(SEARCH("H-Dsty",$B21))=TRUE,G21="winterwheat"),'Management details'!$G$11,
'Management details'!$F$11)</f>
        <v>200</v>
      </c>
      <c r="T21" s="55">
        <f>IF(AND(ISNUMBER(SEARCH("H-Dsty",$B21))=TRUE,H21="winterwheat"),'Management details'!$G$11,
'Management details'!$F$11)</f>
        <v>200</v>
      </c>
      <c r="U21" s="55">
        <f>IF(AND(ISNUMBER(SEARCH("H-Dsty",$B21))=TRUE,I21="winterwheat"),'Management details'!$G$11,
'Management details'!$F$11)</f>
        <v>200</v>
      </c>
      <c r="V21" s="55">
        <f>IF(AND(ISNUMBER(SEARCH("H-Dsty",$B21))=TRUE,J21="winterwheat"),'Management details'!$G$11,
'Management details'!$F$11)</f>
        <v>200</v>
      </c>
      <c r="W21" t="str">
        <f t="shared" si="2"/>
        <v>late</v>
      </c>
      <c r="X21" t="str">
        <f t="shared" si="3"/>
        <v>late</v>
      </c>
      <c r="Y21" t="str">
        <f t="shared" si="4"/>
        <v>late</v>
      </c>
      <c r="Z21" t="str">
        <f t="shared" si="5"/>
        <v>late</v>
      </c>
      <c r="AA21" t="str">
        <f t="shared" si="6"/>
        <v>late</v>
      </c>
      <c r="AB21" t="str">
        <f t="shared" si="7"/>
        <v>late</v>
      </c>
      <c r="AC21">
        <f>IF(AND((ISNUMBER(SEARCH("heavy",$B21))=TRUE),E21="winterwheat"),'Management details'!$O$11,
IF(AND((ISNUMBER(SEARCH("medium",$B21))=TRUE),E21="winterwheat"),'Management details'!$P$11,
IF(AND((ISNUMBER(SEARCH("light",$B21))=TRUE),E21="winterwheat"),'Management details'!$Q$11,
IF(E21="wosr",'Management details'!$O$12))))</f>
        <v>220</v>
      </c>
      <c r="AD21">
        <f>IF(AND((ISNUMBER(SEARCH("heavy",$B21))=TRUE),F21="winterwheat"),'Management details'!$O$11,
IF(AND((ISNUMBER(SEARCH("medium",$B21))=TRUE),F21="winterwheat"),'Management details'!$P$11,
IF(AND((ISNUMBER(SEARCH("light",$B21))=TRUE),F21="winterwheat"),'Management details'!$Q$11,
IF(F21="wosr",'Management details'!$O$12))))</f>
        <v>220</v>
      </c>
      <c r="AE21">
        <f>IF(AND((ISNUMBER(SEARCH("heavy",$B21))=TRUE),G21="winterwheat"),'Management details'!$O$11,
IF(AND((ISNUMBER(SEARCH("medium",$B21))=TRUE),G21="winterwheat"),'Management details'!$P$11,
IF(AND((ISNUMBER(SEARCH("light",$B21))=TRUE),G21="winterwheat"),'Management details'!$Q$11,
IF(G21="wosr",'Management details'!$O$12))))</f>
        <v>220</v>
      </c>
      <c r="AF21">
        <f>IF(AND((ISNUMBER(SEARCH("heavy",$B21))=TRUE),H21="winterwheat"),'Management details'!$O$11,
IF(AND((ISNUMBER(SEARCH("medium",$B21))=TRUE),H21="winterwheat"),'Management details'!$P$11,
IF(AND((ISNUMBER(SEARCH("light",$B21))=TRUE),H21="winterwheat"),'Management details'!$Q$11,
IF(H21="wosr",'Management details'!$O$12))))</f>
        <v>220</v>
      </c>
      <c r="AG21">
        <f>IF(AND((ISNUMBER(SEARCH("heavy",$B21))=TRUE),I21="winterwheat"),'Management details'!$O$11,
IF(AND((ISNUMBER(SEARCH("medium",$B21))=TRUE),I21="winterwheat"),'Management details'!$P$11,
IF(AND((ISNUMBER(SEARCH("light",$B21))=TRUE),I21="winterwheat"),'Management details'!$Q$11,
IF(I21="wosr",'Management details'!$O$12))))</f>
        <v>220</v>
      </c>
      <c r="AH21">
        <f>IF(AND((ISNUMBER(SEARCH("heavy",$B21))=TRUE),J21="winterwheat"),'Management details'!$O$11,
IF(AND((ISNUMBER(SEARCH("medium",$B21))=TRUE),J21="winterwheat"),'Management details'!$P$11,
IF(AND((ISNUMBER(SEARCH("light",$B21))=TRUE),J21="winterwheat"),'Management details'!$Q$11,
IF(J21="wosr",'Management details'!$O$12))))</f>
        <v>220</v>
      </c>
      <c r="AI21">
        <f>IF(E21="winterwheat",'Management details'!$O$15,
IF(E21="wosr",'Management details'!$O$16))</f>
        <v>70</v>
      </c>
      <c r="AJ21">
        <f>IF(F21="winterwheat",'Management details'!$O$15,
IF(F21="wosr",'Management details'!$O$16))</f>
        <v>70</v>
      </c>
      <c r="AK21">
        <f>IF(G21="winterwheat",'Management details'!$O$15,
IF(G21="wosr",'Management details'!$O$16))</f>
        <v>70</v>
      </c>
      <c r="AL21">
        <f>IF(H21="winterwheat",'Management details'!$O$15,
IF(H21="wosr",'Management details'!$O$16))</f>
        <v>70</v>
      </c>
      <c r="AM21">
        <f>IF(I21="winterwheat",'Management details'!$O$15,
IF(I21="wosr",'Management details'!$O$16))</f>
        <v>70</v>
      </c>
      <c r="AN21">
        <f>IF(J21="winterwheat",'Management details'!$O$15,
IF(J21="wosr",'Management details'!$O$16))</f>
        <v>70</v>
      </c>
      <c r="AO21">
        <f>IF(E21="winterwheat",'Management details'!$O$19,
IF(E21="wosr",'Management details'!$O$20))</f>
        <v>50</v>
      </c>
      <c r="AP21">
        <f>IF(F21="winterwheat",'Management details'!$O$19,
IF(F21="wosr",'Management details'!$O$20))</f>
        <v>50</v>
      </c>
      <c r="AQ21">
        <f>IF(G21="winterwheat",'Management details'!$O$19,
IF(G21="wosr",'Management details'!$O$20))</f>
        <v>50</v>
      </c>
      <c r="AR21">
        <f>IF(H21="winterwheat",'Management details'!$O$19,
IF(H21="wosr",'Management details'!$O$20))</f>
        <v>50</v>
      </c>
      <c r="AS21">
        <f>IF(I21="winterwheat",'Management details'!$O$19,
IF(I21="wosr",'Management details'!$O$20))</f>
        <v>50</v>
      </c>
      <c r="AT21">
        <f>IF(J21="winterwheat",'Management details'!$O$19,
IF(J21="wosr",'Management details'!$O$20))</f>
        <v>50</v>
      </c>
      <c r="AU21">
        <f>IF(E21="winterwheat",'Management details'!$F$24,
IF(E21="wosr",'Management details'!$F$25))</f>
        <v>23</v>
      </c>
      <c r="AV21">
        <f>IF(F21="winterwheat",'Management details'!$F$24,
IF(F21="wosr",'Management details'!$F$25))</f>
        <v>23</v>
      </c>
      <c r="AW21">
        <f>IF(G21="winterwheat",'Management details'!$F$24,
IF(G21="wosr",'Management details'!$F$25))</f>
        <v>23</v>
      </c>
      <c r="AX21">
        <f>IF(H21="winterwheat",'Management details'!$F$24,
IF(H21="wosr",'Management details'!$F$25))</f>
        <v>23</v>
      </c>
      <c r="AY21">
        <f>IF(I21="winterwheat",'Management details'!$F$24,
IF(I21="wosr",'Management details'!$F$25))</f>
        <v>23</v>
      </c>
      <c r="AZ21">
        <f>IF(J21="winterwheat",'Management details'!$F$24,
IF(J21="wosr",'Management details'!$F$25))</f>
        <v>23</v>
      </c>
      <c r="BA21">
        <f>IF(AND(ISNUMBER(SEARCH("H-Dsty",$B21))=TRUE,E21="winterwheat"),'Management details'!$G$28,
IF(AND(ISNUMBER(SEARCH("H-Dsty",$B21))=FALSE,E21="winterwheat"),'Management details'!$F$28,
IF(E21="wosr",'Management details'!$F$29)))</f>
        <v>4</v>
      </c>
      <c r="BB21">
        <f>IF(AND(ISNUMBER(SEARCH("H-Dsty",$B21))=TRUE,F21="winterwheat"),'Management details'!$G$28,
IF(AND(ISNUMBER(SEARCH("H-Dsty",$B21))=FALSE,F21="winterwheat"),'Management details'!$F$28,
IF(F21="wosr",'Management details'!$F$29)))</f>
        <v>4</v>
      </c>
      <c r="BC21">
        <f>IF(AND(ISNUMBER(SEARCH("H-Dsty",$B21))=TRUE,G21="winterwheat"),'Management details'!$G$28,
IF(AND(ISNUMBER(SEARCH("H-Dsty",$B21))=FALSE,G21="winterwheat"),'Management details'!$F$28,
IF(G21="wosr",'Management details'!$F$29)))</f>
        <v>4</v>
      </c>
      <c r="BD21">
        <f>IF(AND(ISNUMBER(SEARCH("H-Dsty",$B21))=TRUE,H21="winterwheat"),'Management details'!$G$28,
IF(AND(ISNUMBER(SEARCH("H-Dsty",$B21))=FALSE,H21="winterwheat"),'Management details'!$F$28,
IF(H21="wosr",'Management details'!$F$29)))</f>
        <v>4</v>
      </c>
      <c r="BE21">
        <f>IF(AND(ISNUMBER(SEARCH("H-Dsty",$B21))=TRUE,I21="winterwheat"),'Management details'!$G$28,
IF(AND(ISNUMBER(SEARCH("H-Dsty",$B21))=FALSE,I21="winterwheat"),'Management details'!$F$28,
IF(I21="wosr",'Management details'!$F$29)))</f>
        <v>4</v>
      </c>
      <c r="BF21">
        <f>IF(AND(ISNUMBER(SEARCH("H-Dsty",$B21))=TRUE,J21="winterwheat"),'Management details'!$G$28,
IF(AND(ISNUMBER(SEARCH("H-Dsty",$B21))=FALSE,J21="winterwheat"),'Management details'!$F$28,
IF(J21="wosr",'Management details'!$F$29)))</f>
        <v>4</v>
      </c>
      <c r="BG21">
        <f>IF(E21="winterwheat",'Management details'!$F$32,
IF(E21="wosr",'Management details'!$F$33))</f>
        <v>5</v>
      </c>
      <c r="BH21">
        <f>IF(F21="winterwheat",'Management details'!$F$32,
IF(F21="wosr",'Management details'!$F$33))</f>
        <v>5</v>
      </c>
      <c r="BI21">
        <f>IF(G21="winterwheat",'Management details'!$F$32,
IF(G21="wosr",'Management details'!$F$33))</f>
        <v>5</v>
      </c>
      <c r="BJ21">
        <f>IF(H21="winterwheat",'Management details'!$F$32,
IF(H21="wosr",'Management details'!$F$33))</f>
        <v>5</v>
      </c>
      <c r="BK21">
        <f>IF(I21="winterwheat",'Management details'!$F$32,
IF(I21="wosr",'Management details'!$F$33))</f>
        <v>5</v>
      </c>
      <c r="BL21">
        <f>IF(J21="winterwheat",'Management details'!$F$32,
IF(J21="wosr",'Management details'!$F$33))</f>
        <v>5</v>
      </c>
      <c r="BM21" t="s">
        <v>116</v>
      </c>
      <c r="BN21" t="str">
        <f t="shared" si="8"/>
        <v>low</v>
      </c>
      <c r="BO21" t="s">
        <v>129</v>
      </c>
      <c r="BP21" t="s">
        <v>129</v>
      </c>
      <c r="BQ21" t="s">
        <v>129</v>
      </c>
      <c r="BR21" t="s">
        <v>129</v>
      </c>
      <c r="BS21" t="s">
        <v>129</v>
      </c>
      <c r="BT21">
        <f>IF(E21="winterwheat",'[1]Crop Data'!$F$24,
IF(E21="wosr",'[1]Crop Data'!$M$24))</f>
        <v>150</v>
      </c>
      <c r="BU21">
        <f>IF(F21="winterwheat",'[1]Crop Data'!$F$24,
IF(F21="wosr",'[1]Crop Data'!$M$24))</f>
        <v>150</v>
      </c>
      <c r="BV21">
        <f>IF(G21="winterwheat",'[1]Crop Data'!$F$24,
IF(G21="wosr",'[1]Crop Data'!$M$24))</f>
        <v>150</v>
      </c>
      <c r="BW21">
        <f>IF(H21="winterwheat",'[1]Crop Data'!$F$24,
IF(H21="wosr",'[1]Crop Data'!$M$24))</f>
        <v>150</v>
      </c>
      <c r="BX21">
        <f>IF(I21="winterwheat",'[1]Crop Data'!$F$24,
IF(I21="wosr",'[1]Crop Data'!$M$24))</f>
        <v>150</v>
      </c>
      <c r="BY21">
        <f>IF(J21="winterwheat",'[1]Crop Data'!$F$24,
IF(J21="wosr",'[1]Crop Data'!$M$24))</f>
        <v>150</v>
      </c>
      <c r="BZ21">
        <v>0</v>
      </c>
      <c r="CA21">
        <v>0</v>
      </c>
      <c r="CB21">
        <v>0</v>
      </c>
      <c r="CC21">
        <v>0</v>
      </c>
      <c r="CD21">
        <v>0</v>
      </c>
      <c r="CE21">
        <v>0</v>
      </c>
      <c r="CF21" t="s">
        <v>119</v>
      </c>
      <c r="CG21" s="20">
        <f>'[1]Crop Data'!$F$12</f>
        <v>0.78</v>
      </c>
      <c r="CH21" s="20">
        <f>'[1]Crop Data'!$F$13</f>
        <v>0.71</v>
      </c>
      <c r="CI21">
        <f>'[1]Crop Data'!$F$14</f>
        <v>0.44</v>
      </c>
      <c r="CJ21">
        <f>IF(E21="winterwheat",'[1]Crop Data'!$F$16,
IF(E21="wosr",'[1]Crop Data'!$M$16))</f>
        <v>0.36</v>
      </c>
      <c r="CK21">
        <f>IF(F21="winterwheat",'[1]Crop Data'!$F$16,
IF(F21="wosr",'[1]Crop Data'!$M$16))</f>
        <v>0.36</v>
      </c>
      <c r="CL21">
        <f>IF(G21="winterwheat",'[1]Crop Data'!$F$16,
IF(G21="wosr",'[1]Crop Data'!$M$16))</f>
        <v>0.36</v>
      </c>
      <c r="CM21">
        <f>IF(H21="winterwheat",'[1]Crop Data'!$F$16,
IF(H21="wosr",'[1]Crop Data'!$M$16))</f>
        <v>0.36</v>
      </c>
      <c r="CN21">
        <f>IF(I21="winterwheat",'[1]Crop Data'!$F$16,
IF(I21="wosr",'[1]Crop Data'!$M$16))</f>
        <v>0.36</v>
      </c>
      <c r="CO21">
        <f>IF(J21="winterwheat",'[1]Crop Data'!$F$16,
IF(J21="wosr",'[1]Crop Data'!$M$16))</f>
        <v>0.36</v>
      </c>
      <c r="CP21">
        <f>'[1]Crop Data'!$F$18</f>
        <v>19.5</v>
      </c>
      <c r="CQ21">
        <f>'[1]Crop Data'!$F$18</f>
        <v>19.5</v>
      </c>
      <c r="CR21">
        <f>'[1]Crop Data'!$F$18</f>
        <v>19.5</v>
      </c>
      <c r="CS21">
        <f>'[1]Crop Data'!$F$18</f>
        <v>19.5</v>
      </c>
      <c r="CT21">
        <f>'[1]Crop Data'!$F$18</f>
        <v>19.5</v>
      </c>
      <c r="CU21">
        <f>'[1]Crop Data'!$F$18</f>
        <v>19.5</v>
      </c>
      <c r="CV21">
        <f>'[1]Crop Data'!$F$20</f>
        <v>2.4300000000000002</v>
      </c>
      <c r="CW21">
        <f>'[1]Crop Data'!$F$20</f>
        <v>2.4300000000000002</v>
      </c>
      <c r="CX21">
        <f>'[1]Crop Data'!$F$20</f>
        <v>2.4300000000000002</v>
      </c>
      <c r="CY21">
        <f>'[1]Crop Data'!$F$20</f>
        <v>2.4300000000000002</v>
      </c>
      <c r="CZ21">
        <f>'[1]Crop Data'!$F$20</f>
        <v>2.4300000000000002</v>
      </c>
      <c r="DA21">
        <f>'[1]Crop Data'!$F$20</f>
        <v>2.4300000000000002</v>
      </c>
      <c r="DB21">
        <v>102</v>
      </c>
      <c r="DC21">
        <v>6</v>
      </c>
      <c r="DD21">
        <v>4</v>
      </c>
      <c r="DE21">
        <v>1400</v>
      </c>
      <c r="DF21">
        <v>125</v>
      </c>
      <c r="DG21">
        <f>'[1]Soil Index &amp; Farm Data'!$M$6</f>
        <v>0.625</v>
      </c>
      <c r="DH21">
        <f>'[1]Soil Index &amp; Farm Data'!$M$7</f>
        <v>10.08</v>
      </c>
    </row>
    <row r="22" spans="1:112">
      <c r="A22" s="50">
        <v>21</v>
      </c>
      <c r="B22" t="s">
        <v>454</v>
      </c>
      <c r="C22" s="20" t="str">
        <f t="shared" si="9"/>
        <v>2.25</v>
      </c>
      <c r="D22">
        <v>6</v>
      </c>
      <c r="E22" t="s">
        <v>112</v>
      </c>
      <c r="F22" t="s">
        <v>112</v>
      </c>
      <c r="G22" t="s">
        <v>112</v>
      </c>
      <c r="H22" t="s">
        <v>112</v>
      </c>
      <c r="I22" t="s">
        <v>112</v>
      </c>
      <c r="J22" t="s">
        <v>112</v>
      </c>
      <c r="K22" t="s">
        <v>356</v>
      </c>
      <c r="L22" t="s">
        <v>114</v>
      </c>
      <c r="M22" t="s">
        <v>114</v>
      </c>
      <c r="N22" t="s">
        <v>114</v>
      </c>
      <c r="O22" t="s">
        <v>114</v>
      </c>
      <c r="P22" t="s">
        <v>114</v>
      </c>
      <c r="Q22" s="55">
        <f>IF(AND(ISNUMBER(SEARCH("H-Dsty",$B22))=TRUE,E22="winterwheat"),'Management details'!$G$11,
'Management details'!$F$11)</f>
        <v>200</v>
      </c>
      <c r="R22" s="55">
        <f>IF(AND(ISNUMBER(SEARCH("H-Dsty",$B22))=TRUE,F22="winterwheat"),'Management details'!$G$11,
'Management details'!$F$11)</f>
        <v>200</v>
      </c>
      <c r="S22" s="55">
        <f>IF(AND(ISNUMBER(SEARCH("H-Dsty",$B22))=TRUE,G22="winterwheat"),'Management details'!$G$11,
'Management details'!$F$11)</f>
        <v>200</v>
      </c>
      <c r="T22" s="55">
        <f>IF(AND(ISNUMBER(SEARCH("H-Dsty",$B22))=TRUE,H22="winterwheat"),'Management details'!$G$11,
'Management details'!$F$11)</f>
        <v>200</v>
      </c>
      <c r="U22" s="55">
        <f>IF(AND(ISNUMBER(SEARCH("H-Dsty",$B22))=TRUE,I22="winterwheat"),'Management details'!$G$11,
'Management details'!$F$11)</f>
        <v>200</v>
      </c>
      <c r="V22" s="55">
        <f>IF(AND(ISNUMBER(SEARCH("H-Dsty",$B22))=TRUE,J22="winterwheat"),'Management details'!$G$11,
'Management details'!$F$11)</f>
        <v>200</v>
      </c>
      <c r="W22" t="str">
        <f t="shared" si="2"/>
        <v>late</v>
      </c>
      <c r="X22" t="str">
        <f t="shared" si="3"/>
        <v>late</v>
      </c>
      <c r="Y22" t="str">
        <f t="shared" si="4"/>
        <v>late</v>
      </c>
      <c r="Z22" t="str">
        <f t="shared" si="5"/>
        <v>late</v>
      </c>
      <c r="AA22" t="str">
        <f t="shared" si="6"/>
        <v>late</v>
      </c>
      <c r="AB22" t="str">
        <f t="shared" si="7"/>
        <v>late</v>
      </c>
      <c r="AC22">
        <f>IF(AND((ISNUMBER(SEARCH("heavy",$B22))=TRUE),E22="winterwheat"),'Management details'!$O$11,
IF(AND((ISNUMBER(SEARCH("medium",$B22))=TRUE),E22="winterwheat"),'Management details'!$P$11,
IF(AND((ISNUMBER(SEARCH("light",$B22))=TRUE),E22="winterwheat"),'Management details'!$Q$11,
IF(E22="wosr",'Management details'!$O$12))))</f>
        <v>220</v>
      </c>
      <c r="AD22">
        <f>IF(AND((ISNUMBER(SEARCH("heavy",$B22))=TRUE),F22="winterwheat"),'Management details'!$O$11,
IF(AND((ISNUMBER(SEARCH("medium",$B22))=TRUE),F22="winterwheat"),'Management details'!$P$11,
IF(AND((ISNUMBER(SEARCH("light",$B22))=TRUE),F22="winterwheat"),'Management details'!$Q$11,
IF(F22="wosr",'Management details'!$O$12))))</f>
        <v>220</v>
      </c>
      <c r="AE22">
        <f>IF(AND((ISNUMBER(SEARCH("heavy",$B22))=TRUE),G22="winterwheat"),'Management details'!$O$11,
IF(AND((ISNUMBER(SEARCH("medium",$B22))=TRUE),G22="winterwheat"),'Management details'!$P$11,
IF(AND((ISNUMBER(SEARCH("light",$B22))=TRUE),G22="winterwheat"),'Management details'!$Q$11,
IF(G22="wosr",'Management details'!$O$12))))</f>
        <v>220</v>
      </c>
      <c r="AF22">
        <f>IF(AND((ISNUMBER(SEARCH("heavy",$B22))=TRUE),H22="winterwheat"),'Management details'!$O$11,
IF(AND((ISNUMBER(SEARCH("medium",$B22))=TRUE),H22="winterwheat"),'Management details'!$P$11,
IF(AND((ISNUMBER(SEARCH("light",$B22))=TRUE),H22="winterwheat"),'Management details'!$Q$11,
IF(H22="wosr",'Management details'!$O$12))))</f>
        <v>220</v>
      </c>
      <c r="AG22">
        <f>IF(AND((ISNUMBER(SEARCH("heavy",$B22))=TRUE),I22="winterwheat"),'Management details'!$O$11,
IF(AND((ISNUMBER(SEARCH("medium",$B22))=TRUE),I22="winterwheat"),'Management details'!$P$11,
IF(AND((ISNUMBER(SEARCH("light",$B22))=TRUE),I22="winterwheat"),'Management details'!$Q$11,
IF(I22="wosr",'Management details'!$O$12))))</f>
        <v>220</v>
      </c>
      <c r="AH22">
        <f>IF(AND((ISNUMBER(SEARCH("heavy",$B22))=TRUE),J22="winterwheat"),'Management details'!$O$11,
IF(AND((ISNUMBER(SEARCH("medium",$B22))=TRUE),J22="winterwheat"),'Management details'!$P$11,
IF(AND((ISNUMBER(SEARCH("light",$B22))=TRUE),J22="winterwheat"),'Management details'!$Q$11,
IF(J22="wosr",'Management details'!$O$12))))</f>
        <v>220</v>
      </c>
      <c r="AI22">
        <f>IF(E22="winterwheat",'Management details'!$O$15,
IF(E22="wosr",'Management details'!$O$16))</f>
        <v>70</v>
      </c>
      <c r="AJ22">
        <f>IF(F22="winterwheat",'Management details'!$O$15,
IF(F22="wosr",'Management details'!$O$16))</f>
        <v>70</v>
      </c>
      <c r="AK22">
        <f>IF(G22="winterwheat",'Management details'!$O$15,
IF(G22="wosr",'Management details'!$O$16))</f>
        <v>70</v>
      </c>
      <c r="AL22">
        <f>IF(H22="winterwheat",'Management details'!$O$15,
IF(H22="wosr",'Management details'!$O$16))</f>
        <v>70</v>
      </c>
      <c r="AM22">
        <f>IF(I22="winterwheat",'Management details'!$O$15,
IF(I22="wosr",'Management details'!$O$16))</f>
        <v>70</v>
      </c>
      <c r="AN22">
        <f>IF(J22="winterwheat",'Management details'!$O$15,
IF(J22="wosr",'Management details'!$O$16))</f>
        <v>70</v>
      </c>
      <c r="AO22">
        <f>IF(E22="winterwheat",'Management details'!$O$19,
IF(E22="wosr",'Management details'!$O$20))</f>
        <v>50</v>
      </c>
      <c r="AP22">
        <f>IF(F22="winterwheat",'Management details'!$O$19,
IF(F22="wosr",'Management details'!$O$20))</f>
        <v>50</v>
      </c>
      <c r="AQ22">
        <f>IF(G22="winterwheat",'Management details'!$O$19,
IF(G22="wosr",'Management details'!$O$20))</f>
        <v>50</v>
      </c>
      <c r="AR22">
        <f>IF(H22="winterwheat",'Management details'!$O$19,
IF(H22="wosr",'Management details'!$O$20))</f>
        <v>50</v>
      </c>
      <c r="AS22">
        <f>IF(I22="winterwheat",'Management details'!$O$19,
IF(I22="wosr",'Management details'!$O$20))</f>
        <v>50</v>
      </c>
      <c r="AT22">
        <f>IF(J22="winterwheat",'Management details'!$O$19,
IF(J22="wosr",'Management details'!$O$20))</f>
        <v>50</v>
      </c>
      <c r="AU22">
        <f>IF(E22="winterwheat",'Management details'!$F$24,
IF(E22="wosr",'Management details'!$F$25))</f>
        <v>23</v>
      </c>
      <c r="AV22">
        <f>IF(F22="winterwheat",'Management details'!$F$24,
IF(F22="wosr",'Management details'!$F$25))</f>
        <v>23</v>
      </c>
      <c r="AW22">
        <f>IF(G22="winterwheat",'Management details'!$F$24,
IF(G22="wosr",'Management details'!$F$25))</f>
        <v>23</v>
      </c>
      <c r="AX22">
        <f>IF(H22="winterwheat",'Management details'!$F$24,
IF(H22="wosr",'Management details'!$F$25))</f>
        <v>23</v>
      </c>
      <c r="AY22">
        <f>IF(I22="winterwheat",'Management details'!$F$24,
IF(I22="wosr",'Management details'!$F$25))</f>
        <v>23</v>
      </c>
      <c r="AZ22">
        <f>IF(J22="winterwheat",'Management details'!$F$24,
IF(J22="wosr",'Management details'!$F$25))</f>
        <v>23</v>
      </c>
      <c r="BA22">
        <f>IF(AND(ISNUMBER(SEARCH("H-Dsty",$B22))=TRUE,E22="winterwheat"),'Management details'!$G$28,
IF(AND(ISNUMBER(SEARCH("H-Dsty",$B22))=FALSE,E22="winterwheat"),'Management details'!$F$28,
IF(E22="wosr",'Management details'!$F$29)))</f>
        <v>4</v>
      </c>
      <c r="BB22">
        <f>IF(AND(ISNUMBER(SEARCH("H-Dsty",$B22))=TRUE,F22="winterwheat"),'Management details'!$G$28,
IF(AND(ISNUMBER(SEARCH("H-Dsty",$B22))=FALSE,F22="winterwheat"),'Management details'!$F$28,
IF(F22="wosr",'Management details'!$F$29)))</f>
        <v>4</v>
      </c>
      <c r="BC22">
        <f>IF(AND(ISNUMBER(SEARCH("H-Dsty",$B22))=TRUE,G22="winterwheat"),'Management details'!$G$28,
IF(AND(ISNUMBER(SEARCH("H-Dsty",$B22))=FALSE,G22="winterwheat"),'Management details'!$F$28,
IF(G22="wosr",'Management details'!$F$29)))</f>
        <v>4</v>
      </c>
      <c r="BD22">
        <f>IF(AND(ISNUMBER(SEARCH("H-Dsty",$B22))=TRUE,H22="winterwheat"),'Management details'!$G$28,
IF(AND(ISNUMBER(SEARCH("H-Dsty",$B22))=FALSE,H22="winterwheat"),'Management details'!$F$28,
IF(H22="wosr",'Management details'!$F$29)))</f>
        <v>4</v>
      </c>
      <c r="BE22">
        <f>IF(AND(ISNUMBER(SEARCH("H-Dsty",$B22))=TRUE,I22="winterwheat"),'Management details'!$G$28,
IF(AND(ISNUMBER(SEARCH("H-Dsty",$B22))=FALSE,I22="winterwheat"),'Management details'!$F$28,
IF(I22="wosr",'Management details'!$F$29)))</f>
        <v>4</v>
      </c>
      <c r="BF22">
        <f>IF(AND(ISNUMBER(SEARCH("H-Dsty",$B22))=TRUE,J22="winterwheat"),'Management details'!$G$28,
IF(AND(ISNUMBER(SEARCH("H-Dsty",$B22))=FALSE,J22="winterwheat"),'Management details'!$F$28,
IF(J22="wosr",'Management details'!$F$29)))</f>
        <v>4</v>
      </c>
      <c r="BG22">
        <f>IF(E22="winterwheat",'Management details'!$F$32,
IF(E22="wosr",'Management details'!$F$33))</f>
        <v>5</v>
      </c>
      <c r="BH22">
        <f>IF(F22="winterwheat",'Management details'!$F$32,
IF(F22="wosr",'Management details'!$F$33))</f>
        <v>5</v>
      </c>
      <c r="BI22">
        <f>IF(G22="winterwheat",'Management details'!$F$32,
IF(G22="wosr",'Management details'!$F$33))</f>
        <v>5</v>
      </c>
      <c r="BJ22">
        <f>IF(H22="winterwheat",'Management details'!$F$32,
IF(H22="wosr",'Management details'!$F$33))</f>
        <v>5</v>
      </c>
      <c r="BK22">
        <f>IF(I22="winterwheat",'Management details'!$F$32,
IF(I22="wosr",'Management details'!$F$33))</f>
        <v>5</v>
      </c>
      <c r="BL22">
        <f>IF(J22="winterwheat",'Management details'!$F$32,
IF(J22="wosr",'Management details'!$F$33))</f>
        <v>5</v>
      </c>
      <c r="BM22" t="s">
        <v>116</v>
      </c>
      <c r="BN22" t="str">
        <f t="shared" si="8"/>
        <v>low</v>
      </c>
      <c r="BO22" t="s">
        <v>129</v>
      </c>
      <c r="BP22" t="s">
        <v>129</v>
      </c>
      <c r="BQ22" t="s">
        <v>129</v>
      </c>
      <c r="BR22" t="s">
        <v>129</v>
      </c>
      <c r="BS22" t="s">
        <v>129</v>
      </c>
      <c r="BT22">
        <f>IF(E22="winterwheat",'[1]Crop Data'!$F$24,
IF(E22="wosr",'[1]Crop Data'!$M$24))</f>
        <v>150</v>
      </c>
      <c r="BU22">
        <f>IF(F22="winterwheat",'[1]Crop Data'!$F$24,
IF(F22="wosr",'[1]Crop Data'!$M$24))</f>
        <v>150</v>
      </c>
      <c r="BV22">
        <f>IF(G22="winterwheat",'[1]Crop Data'!$F$24,
IF(G22="wosr",'[1]Crop Data'!$M$24))</f>
        <v>150</v>
      </c>
      <c r="BW22">
        <f>IF(H22="winterwheat",'[1]Crop Data'!$F$24,
IF(H22="wosr",'[1]Crop Data'!$M$24))</f>
        <v>150</v>
      </c>
      <c r="BX22">
        <f>IF(I22="winterwheat",'[1]Crop Data'!$F$24,
IF(I22="wosr",'[1]Crop Data'!$M$24))</f>
        <v>150</v>
      </c>
      <c r="BY22">
        <f>IF(J22="winterwheat",'[1]Crop Data'!$F$24,
IF(J22="wosr",'[1]Crop Data'!$M$24))</f>
        <v>150</v>
      </c>
      <c r="BZ22">
        <v>0</v>
      </c>
      <c r="CA22">
        <v>0</v>
      </c>
      <c r="CB22">
        <v>0</v>
      </c>
      <c r="CC22">
        <v>0</v>
      </c>
      <c r="CD22">
        <v>0</v>
      </c>
      <c r="CE22">
        <v>0</v>
      </c>
      <c r="CF22" t="s">
        <v>119</v>
      </c>
      <c r="CG22" s="20">
        <f>'[1]Crop Data'!$F$12</f>
        <v>0.78</v>
      </c>
      <c r="CH22" s="20">
        <f>'[1]Crop Data'!$F$13</f>
        <v>0.71</v>
      </c>
      <c r="CI22">
        <f>'[1]Crop Data'!$F$14</f>
        <v>0.44</v>
      </c>
      <c r="CJ22">
        <f>IF(E22="winterwheat",'[1]Crop Data'!$F$16,
IF(E22="wosr",'[1]Crop Data'!$M$16))</f>
        <v>0.36</v>
      </c>
      <c r="CK22">
        <f>IF(F22="winterwheat",'[1]Crop Data'!$F$16,
IF(F22="wosr",'[1]Crop Data'!$M$16))</f>
        <v>0.36</v>
      </c>
      <c r="CL22">
        <f>IF(G22="winterwheat",'[1]Crop Data'!$F$16,
IF(G22="wosr",'[1]Crop Data'!$M$16))</f>
        <v>0.36</v>
      </c>
      <c r="CM22">
        <f>IF(H22="winterwheat",'[1]Crop Data'!$F$16,
IF(H22="wosr",'[1]Crop Data'!$M$16))</f>
        <v>0.36</v>
      </c>
      <c r="CN22">
        <f>IF(I22="winterwheat",'[1]Crop Data'!$F$16,
IF(I22="wosr",'[1]Crop Data'!$M$16))</f>
        <v>0.36</v>
      </c>
      <c r="CO22">
        <f>IF(J22="winterwheat",'[1]Crop Data'!$F$16,
IF(J22="wosr",'[1]Crop Data'!$M$16))</f>
        <v>0.36</v>
      </c>
      <c r="CP22">
        <f>'[1]Crop Data'!$F$18</f>
        <v>19.5</v>
      </c>
      <c r="CQ22">
        <f>'[1]Crop Data'!$F$18</f>
        <v>19.5</v>
      </c>
      <c r="CR22">
        <f>'[1]Crop Data'!$F$18</f>
        <v>19.5</v>
      </c>
      <c r="CS22">
        <f>'[1]Crop Data'!$F$18</f>
        <v>19.5</v>
      </c>
      <c r="CT22">
        <f>'[1]Crop Data'!$F$18</f>
        <v>19.5</v>
      </c>
      <c r="CU22">
        <f>'[1]Crop Data'!$F$18</f>
        <v>19.5</v>
      </c>
      <c r="CV22">
        <f>'[1]Crop Data'!$F$20</f>
        <v>2.4300000000000002</v>
      </c>
      <c r="CW22">
        <f>'[1]Crop Data'!$F$20</f>
        <v>2.4300000000000002</v>
      </c>
      <c r="CX22">
        <f>'[1]Crop Data'!$F$20</f>
        <v>2.4300000000000002</v>
      </c>
      <c r="CY22">
        <f>'[1]Crop Data'!$F$20</f>
        <v>2.4300000000000002</v>
      </c>
      <c r="CZ22">
        <f>'[1]Crop Data'!$F$20</f>
        <v>2.4300000000000002</v>
      </c>
      <c r="DA22">
        <f>'[1]Crop Data'!$F$20</f>
        <v>2.4300000000000002</v>
      </c>
      <c r="DB22">
        <v>102</v>
      </c>
      <c r="DC22">
        <v>6</v>
      </c>
      <c r="DD22">
        <v>4</v>
      </c>
      <c r="DE22">
        <v>1400</v>
      </c>
      <c r="DF22">
        <v>125</v>
      </c>
      <c r="DG22">
        <f>'[1]Soil Index &amp; Farm Data'!$M$6</f>
        <v>0.625</v>
      </c>
      <c r="DH22">
        <f>'[1]Soil Index &amp; Farm Data'!$M$7</f>
        <v>10.08</v>
      </c>
    </row>
    <row r="23" spans="1:112">
      <c r="A23">
        <v>22</v>
      </c>
      <c r="B23" t="s">
        <v>455</v>
      </c>
      <c r="C23" s="20" t="str">
        <f t="shared" si="9"/>
        <v>1.50</v>
      </c>
      <c r="D23">
        <v>6</v>
      </c>
      <c r="E23" t="s">
        <v>112</v>
      </c>
      <c r="F23" t="s">
        <v>112</v>
      </c>
      <c r="G23" t="s">
        <v>112</v>
      </c>
      <c r="H23" t="s">
        <v>112</v>
      </c>
      <c r="I23" t="s">
        <v>112</v>
      </c>
      <c r="J23" t="s">
        <v>112</v>
      </c>
      <c r="K23" t="s">
        <v>356</v>
      </c>
      <c r="L23" t="s">
        <v>114</v>
      </c>
      <c r="M23" t="s">
        <v>114</v>
      </c>
      <c r="N23" t="s">
        <v>114</v>
      </c>
      <c r="O23" t="s">
        <v>114</v>
      </c>
      <c r="P23" t="s">
        <v>114</v>
      </c>
      <c r="Q23" s="55">
        <f>IF(AND(ISNUMBER(SEARCH("H-Dsty",$B23))=TRUE,E23="winterwheat"),'Management details'!$G$11,
'Management details'!$F$11)</f>
        <v>200</v>
      </c>
      <c r="R23" s="55">
        <f>IF(AND(ISNUMBER(SEARCH("H-Dsty",$B23))=TRUE,F23="winterwheat"),'Management details'!$G$11,
'Management details'!$F$11)</f>
        <v>200</v>
      </c>
      <c r="S23" s="55">
        <f>IF(AND(ISNUMBER(SEARCH("H-Dsty",$B23))=TRUE,G23="winterwheat"),'Management details'!$G$11,
'Management details'!$F$11)</f>
        <v>200</v>
      </c>
      <c r="T23" s="55">
        <f>IF(AND(ISNUMBER(SEARCH("H-Dsty",$B23))=TRUE,H23="winterwheat"),'Management details'!$G$11,
'Management details'!$F$11)</f>
        <v>200</v>
      </c>
      <c r="U23" s="55">
        <f>IF(AND(ISNUMBER(SEARCH("H-Dsty",$B23))=TRUE,I23="winterwheat"),'Management details'!$G$11,
'Management details'!$F$11)</f>
        <v>200</v>
      </c>
      <c r="V23" s="55">
        <f>IF(AND(ISNUMBER(SEARCH("H-Dsty",$B23))=TRUE,J23="winterwheat"),'Management details'!$G$11,
'Management details'!$F$11)</f>
        <v>200</v>
      </c>
      <c r="W23" t="str">
        <f t="shared" si="2"/>
        <v>late</v>
      </c>
      <c r="X23" t="str">
        <f t="shared" si="3"/>
        <v>late</v>
      </c>
      <c r="Y23" t="str">
        <f t="shared" si="4"/>
        <v>late</v>
      </c>
      <c r="Z23" t="str">
        <f t="shared" si="5"/>
        <v>late</v>
      </c>
      <c r="AA23" t="str">
        <f t="shared" si="6"/>
        <v>late</v>
      </c>
      <c r="AB23" t="str">
        <f t="shared" si="7"/>
        <v>late</v>
      </c>
      <c r="AC23">
        <f>IF(AND((ISNUMBER(SEARCH("heavy",$B23))=TRUE),E23="winterwheat"),'Management details'!$O$11,
IF(AND((ISNUMBER(SEARCH("medium",$B23))=TRUE),E23="winterwheat"),'Management details'!$P$11,
IF(AND((ISNUMBER(SEARCH("light",$B23))=TRUE),E23="winterwheat"),'Management details'!$Q$11,
IF(E23="wosr",'Management details'!$O$12))))</f>
        <v>220</v>
      </c>
      <c r="AD23">
        <f>IF(AND((ISNUMBER(SEARCH("heavy",$B23))=TRUE),F23="winterwheat"),'Management details'!$O$11,
IF(AND((ISNUMBER(SEARCH("medium",$B23))=TRUE),F23="winterwheat"),'Management details'!$P$11,
IF(AND((ISNUMBER(SEARCH("light",$B23))=TRUE),F23="winterwheat"),'Management details'!$Q$11,
IF(F23="wosr",'Management details'!$O$12))))</f>
        <v>220</v>
      </c>
      <c r="AE23">
        <f>IF(AND((ISNUMBER(SEARCH("heavy",$B23))=TRUE),G23="winterwheat"),'Management details'!$O$11,
IF(AND((ISNUMBER(SEARCH("medium",$B23))=TRUE),G23="winterwheat"),'Management details'!$P$11,
IF(AND((ISNUMBER(SEARCH("light",$B23))=TRUE),G23="winterwheat"),'Management details'!$Q$11,
IF(G23="wosr",'Management details'!$O$12))))</f>
        <v>220</v>
      </c>
      <c r="AF23">
        <f>IF(AND((ISNUMBER(SEARCH("heavy",$B23))=TRUE),H23="winterwheat"),'Management details'!$O$11,
IF(AND((ISNUMBER(SEARCH("medium",$B23))=TRUE),H23="winterwheat"),'Management details'!$P$11,
IF(AND((ISNUMBER(SEARCH("light",$B23))=TRUE),H23="winterwheat"),'Management details'!$Q$11,
IF(H23="wosr",'Management details'!$O$12))))</f>
        <v>220</v>
      </c>
      <c r="AG23">
        <f>IF(AND((ISNUMBER(SEARCH("heavy",$B23))=TRUE),I23="winterwheat"),'Management details'!$O$11,
IF(AND((ISNUMBER(SEARCH("medium",$B23))=TRUE),I23="winterwheat"),'Management details'!$P$11,
IF(AND((ISNUMBER(SEARCH("light",$B23))=TRUE),I23="winterwheat"),'Management details'!$Q$11,
IF(I23="wosr",'Management details'!$O$12))))</f>
        <v>220</v>
      </c>
      <c r="AH23">
        <f>IF(AND((ISNUMBER(SEARCH("heavy",$B23))=TRUE),J23="winterwheat"),'Management details'!$O$11,
IF(AND((ISNUMBER(SEARCH("medium",$B23))=TRUE),J23="winterwheat"),'Management details'!$P$11,
IF(AND((ISNUMBER(SEARCH("light",$B23))=TRUE),J23="winterwheat"),'Management details'!$Q$11,
IF(J23="wosr",'Management details'!$O$12))))</f>
        <v>220</v>
      </c>
      <c r="AI23">
        <f>IF(E23="winterwheat",'Management details'!$O$15,
IF(E23="wosr",'Management details'!$O$16))</f>
        <v>70</v>
      </c>
      <c r="AJ23">
        <f>IF(F23="winterwheat",'Management details'!$O$15,
IF(F23="wosr",'Management details'!$O$16))</f>
        <v>70</v>
      </c>
      <c r="AK23">
        <f>IF(G23="winterwheat",'Management details'!$O$15,
IF(G23="wosr",'Management details'!$O$16))</f>
        <v>70</v>
      </c>
      <c r="AL23">
        <f>IF(H23="winterwheat",'Management details'!$O$15,
IF(H23="wosr",'Management details'!$O$16))</f>
        <v>70</v>
      </c>
      <c r="AM23">
        <f>IF(I23="winterwheat",'Management details'!$O$15,
IF(I23="wosr",'Management details'!$O$16))</f>
        <v>70</v>
      </c>
      <c r="AN23">
        <f>IF(J23="winterwheat",'Management details'!$O$15,
IF(J23="wosr",'Management details'!$O$16))</f>
        <v>70</v>
      </c>
      <c r="AO23">
        <f>IF(E23="winterwheat",'Management details'!$O$19,
IF(E23="wosr",'Management details'!$O$20))</f>
        <v>50</v>
      </c>
      <c r="AP23">
        <f>IF(F23="winterwheat",'Management details'!$O$19,
IF(F23="wosr",'Management details'!$O$20))</f>
        <v>50</v>
      </c>
      <c r="AQ23">
        <f>IF(G23="winterwheat",'Management details'!$O$19,
IF(G23="wosr",'Management details'!$O$20))</f>
        <v>50</v>
      </c>
      <c r="AR23">
        <f>IF(H23="winterwheat",'Management details'!$O$19,
IF(H23="wosr",'Management details'!$O$20))</f>
        <v>50</v>
      </c>
      <c r="AS23">
        <f>IF(I23="winterwheat",'Management details'!$O$19,
IF(I23="wosr",'Management details'!$O$20))</f>
        <v>50</v>
      </c>
      <c r="AT23">
        <f>IF(J23="winterwheat",'Management details'!$O$19,
IF(J23="wosr",'Management details'!$O$20))</f>
        <v>50</v>
      </c>
      <c r="AU23">
        <f>IF(E23="winterwheat",'Management details'!$F$24,
IF(E23="wosr",'Management details'!$F$25))</f>
        <v>23</v>
      </c>
      <c r="AV23">
        <f>IF(F23="winterwheat",'Management details'!$F$24,
IF(F23="wosr",'Management details'!$F$25))</f>
        <v>23</v>
      </c>
      <c r="AW23">
        <f>IF(G23="winterwheat",'Management details'!$F$24,
IF(G23="wosr",'Management details'!$F$25))</f>
        <v>23</v>
      </c>
      <c r="AX23">
        <f>IF(H23="winterwheat",'Management details'!$F$24,
IF(H23="wosr",'Management details'!$F$25))</f>
        <v>23</v>
      </c>
      <c r="AY23">
        <f>IF(I23="winterwheat",'Management details'!$F$24,
IF(I23="wosr",'Management details'!$F$25))</f>
        <v>23</v>
      </c>
      <c r="AZ23">
        <f>IF(J23="winterwheat",'Management details'!$F$24,
IF(J23="wosr",'Management details'!$F$25))</f>
        <v>23</v>
      </c>
      <c r="BA23">
        <f>IF(AND(ISNUMBER(SEARCH("H-Dsty",$B23))=TRUE,E23="winterwheat"),'Management details'!$G$28,
IF(AND(ISNUMBER(SEARCH("H-Dsty",$B23))=FALSE,E23="winterwheat"),'Management details'!$F$28,
IF(E23="wosr",'Management details'!$F$29)))</f>
        <v>6</v>
      </c>
      <c r="BB23">
        <f>IF(AND(ISNUMBER(SEARCH("H-Dsty",$B23))=TRUE,F23="winterwheat"),'Management details'!$G$28,
IF(AND(ISNUMBER(SEARCH("H-Dsty",$B23))=FALSE,F23="winterwheat"),'Management details'!$F$28,
IF(F23="wosr",'Management details'!$F$29)))</f>
        <v>6</v>
      </c>
      <c r="BC23">
        <f>IF(AND(ISNUMBER(SEARCH("H-Dsty",$B23))=TRUE,G23="winterwheat"),'Management details'!$G$28,
IF(AND(ISNUMBER(SEARCH("H-Dsty",$B23))=FALSE,G23="winterwheat"),'Management details'!$F$28,
IF(G23="wosr",'Management details'!$F$29)))</f>
        <v>6</v>
      </c>
      <c r="BD23">
        <f>IF(AND(ISNUMBER(SEARCH("H-Dsty",$B23))=TRUE,H23="winterwheat"),'Management details'!$G$28,
IF(AND(ISNUMBER(SEARCH("H-Dsty",$B23))=FALSE,H23="winterwheat"),'Management details'!$F$28,
IF(H23="wosr",'Management details'!$F$29)))</f>
        <v>6</v>
      </c>
      <c r="BE23">
        <f>IF(AND(ISNUMBER(SEARCH("H-Dsty",$B23))=TRUE,I23="winterwheat"),'Management details'!$G$28,
IF(AND(ISNUMBER(SEARCH("H-Dsty",$B23))=FALSE,I23="winterwheat"),'Management details'!$F$28,
IF(I23="wosr",'Management details'!$F$29)))</f>
        <v>6</v>
      </c>
      <c r="BF23">
        <f>IF(AND(ISNUMBER(SEARCH("H-Dsty",$B23))=TRUE,J23="winterwheat"),'Management details'!$G$28,
IF(AND(ISNUMBER(SEARCH("H-Dsty",$B23))=FALSE,J23="winterwheat"),'Management details'!$F$28,
IF(J23="wosr",'Management details'!$F$29)))</f>
        <v>6</v>
      </c>
      <c r="BG23">
        <f>IF(E23="winterwheat",'Management details'!$F$32,
IF(E23="wosr",'Management details'!$F$33))</f>
        <v>5</v>
      </c>
      <c r="BH23">
        <f>IF(F23="winterwheat",'Management details'!$F$32,
IF(F23="wosr",'Management details'!$F$33))</f>
        <v>5</v>
      </c>
      <c r="BI23">
        <f>IF(G23="winterwheat",'Management details'!$F$32,
IF(G23="wosr",'Management details'!$F$33))</f>
        <v>5</v>
      </c>
      <c r="BJ23">
        <f>IF(H23="winterwheat",'Management details'!$F$32,
IF(H23="wosr",'Management details'!$F$33))</f>
        <v>5</v>
      </c>
      <c r="BK23">
        <f>IF(I23="winterwheat",'Management details'!$F$32,
IF(I23="wosr",'Management details'!$F$33))</f>
        <v>5</v>
      </c>
      <c r="BL23">
        <f>IF(J23="winterwheat",'Management details'!$F$32,
IF(J23="wosr",'Management details'!$F$33))</f>
        <v>5</v>
      </c>
      <c r="BM23" t="s">
        <v>116</v>
      </c>
      <c r="BN23" t="str">
        <f t="shared" si="8"/>
        <v>high</v>
      </c>
      <c r="BO23" t="s">
        <v>129</v>
      </c>
      <c r="BP23" t="s">
        <v>129</v>
      </c>
      <c r="BQ23" t="s">
        <v>129</v>
      </c>
      <c r="BR23" t="s">
        <v>129</v>
      </c>
      <c r="BS23" t="s">
        <v>129</v>
      </c>
      <c r="BT23">
        <f>IF(E23="winterwheat",'[1]Crop Data'!$F$24,
IF(E23="wosr",'[1]Crop Data'!$M$24))</f>
        <v>150</v>
      </c>
      <c r="BU23">
        <f>IF(F23="winterwheat",'[1]Crop Data'!$F$24,
IF(F23="wosr",'[1]Crop Data'!$M$24))</f>
        <v>150</v>
      </c>
      <c r="BV23">
        <f>IF(G23="winterwheat",'[1]Crop Data'!$F$24,
IF(G23="wosr",'[1]Crop Data'!$M$24))</f>
        <v>150</v>
      </c>
      <c r="BW23">
        <f>IF(H23="winterwheat",'[1]Crop Data'!$F$24,
IF(H23="wosr",'[1]Crop Data'!$M$24))</f>
        <v>150</v>
      </c>
      <c r="BX23">
        <f>IF(I23="winterwheat",'[1]Crop Data'!$F$24,
IF(I23="wosr",'[1]Crop Data'!$M$24))</f>
        <v>150</v>
      </c>
      <c r="BY23">
        <f>IF(J23="winterwheat",'[1]Crop Data'!$F$24,
IF(J23="wosr",'[1]Crop Data'!$M$24))</f>
        <v>150</v>
      </c>
      <c r="BZ23">
        <v>0</v>
      </c>
      <c r="CA23">
        <v>0</v>
      </c>
      <c r="CB23">
        <v>0</v>
      </c>
      <c r="CC23">
        <v>0</v>
      </c>
      <c r="CD23">
        <v>0</v>
      </c>
      <c r="CE23">
        <v>0</v>
      </c>
      <c r="CF23" t="s">
        <v>119</v>
      </c>
      <c r="CG23" s="20">
        <f>'[1]Crop Data'!$F$12</f>
        <v>0.78</v>
      </c>
      <c r="CH23" s="20">
        <f>'[1]Crop Data'!$F$13</f>
        <v>0.71</v>
      </c>
      <c r="CI23">
        <f>'[1]Crop Data'!$F$14</f>
        <v>0.44</v>
      </c>
      <c r="CJ23">
        <f>IF(E23="winterwheat",'[1]Crop Data'!$F$16,
IF(E23="wosr",'[1]Crop Data'!$M$16))</f>
        <v>0.36</v>
      </c>
      <c r="CK23">
        <f>IF(F23="winterwheat",'[1]Crop Data'!$F$16,
IF(F23="wosr",'[1]Crop Data'!$M$16))</f>
        <v>0.36</v>
      </c>
      <c r="CL23">
        <f>IF(G23="winterwheat",'[1]Crop Data'!$F$16,
IF(G23="wosr",'[1]Crop Data'!$M$16))</f>
        <v>0.36</v>
      </c>
      <c r="CM23">
        <f>IF(H23="winterwheat",'[1]Crop Data'!$F$16,
IF(H23="wosr",'[1]Crop Data'!$M$16))</f>
        <v>0.36</v>
      </c>
      <c r="CN23">
        <f>IF(I23="winterwheat",'[1]Crop Data'!$F$16,
IF(I23="wosr",'[1]Crop Data'!$M$16))</f>
        <v>0.36</v>
      </c>
      <c r="CO23">
        <f>IF(J23="winterwheat",'[1]Crop Data'!$F$16,
IF(J23="wosr",'[1]Crop Data'!$M$16))</f>
        <v>0.36</v>
      </c>
      <c r="CP23">
        <f>'[1]Crop Data'!$F$18</f>
        <v>19.5</v>
      </c>
      <c r="CQ23">
        <f>'[1]Crop Data'!$F$18</f>
        <v>19.5</v>
      </c>
      <c r="CR23">
        <f>'[1]Crop Data'!$F$18</f>
        <v>19.5</v>
      </c>
      <c r="CS23">
        <f>'[1]Crop Data'!$F$18</f>
        <v>19.5</v>
      </c>
      <c r="CT23">
        <f>'[1]Crop Data'!$F$18</f>
        <v>19.5</v>
      </c>
      <c r="CU23">
        <f>'[1]Crop Data'!$F$18</f>
        <v>19.5</v>
      </c>
      <c r="CV23">
        <f>'[1]Crop Data'!$F$20</f>
        <v>2.4300000000000002</v>
      </c>
      <c r="CW23">
        <f>'[1]Crop Data'!$F$20</f>
        <v>2.4300000000000002</v>
      </c>
      <c r="CX23">
        <f>'[1]Crop Data'!$F$20</f>
        <v>2.4300000000000002</v>
      </c>
      <c r="CY23">
        <f>'[1]Crop Data'!$F$20</f>
        <v>2.4300000000000002</v>
      </c>
      <c r="CZ23">
        <f>'[1]Crop Data'!$F$20</f>
        <v>2.4300000000000002</v>
      </c>
      <c r="DA23">
        <f>'[1]Crop Data'!$F$20</f>
        <v>2.4300000000000002</v>
      </c>
      <c r="DB23">
        <v>102</v>
      </c>
      <c r="DC23">
        <v>6</v>
      </c>
      <c r="DD23">
        <v>4</v>
      </c>
      <c r="DE23">
        <v>1400</v>
      </c>
      <c r="DF23">
        <v>125</v>
      </c>
      <c r="DG23">
        <f>'[1]Soil Index &amp; Farm Data'!$M$6</f>
        <v>0.625</v>
      </c>
      <c r="DH23">
        <f>'[1]Soil Index &amp; Farm Data'!$M$7</f>
        <v>10.08</v>
      </c>
    </row>
    <row r="24" spans="1:112">
      <c r="A24" s="50">
        <v>23</v>
      </c>
      <c r="B24" t="s">
        <v>456</v>
      </c>
      <c r="C24" s="20" t="str">
        <f t="shared" si="9"/>
        <v>1.50</v>
      </c>
      <c r="D24">
        <v>6</v>
      </c>
      <c r="E24" t="s">
        <v>112</v>
      </c>
      <c r="F24" t="s">
        <v>112</v>
      </c>
      <c r="G24" t="s">
        <v>112</v>
      </c>
      <c r="H24" t="s">
        <v>112</v>
      </c>
      <c r="I24" t="s">
        <v>112</v>
      </c>
      <c r="J24" t="s">
        <v>112</v>
      </c>
      <c r="K24" t="s">
        <v>356</v>
      </c>
      <c r="L24" t="s">
        <v>114</v>
      </c>
      <c r="M24" t="s">
        <v>114</v>
      </c>
      <c r="N24" t="s">
        <v>114</v>
      </c>
      <c r="O24" t="s">
        <v>114</v>
      </c>
      <c r="P24" t="s">
        <v>114</v>
      </c>
      <c r="Q24" s="55">
        <f>IF(AND(ISNUMBER(SEARCH("H-Dsty",$B24))=TRUE,E24="winterwheat"),'Management details'!$G$11,
'Management details'!$F$11)</f>
        <v>200</v>
      </c>
      <c r="R24" s="55">
        <f>IF(AND(ISNUMBER(SEARCH("H-Dsty",$B24))=TRUE,F24="winterwheat"),'Management details'!$G$11,
'Management details'!$F$11)</f>
        <v>200</v>
      </c>
      <c r="S24" s="55">
        <f>IF(AND(ISNUMBER(SEARCH("H-Dsty",$B24))=TRUE,G24="winterwheat"),'Management details'!$G$11,
'Management details'!$F$11)</f>
        <v>200</v>
      </c>
      <c r="T24" s="55">
        <f>IF(AND(ISNUMBER(SEARCH("H-Dsty",$B24))=TRUE,H24="winterwheat"),'Management details'!$G$11,
'Management details'!$F$11)</f>
        <v>200</v>
      </c>
      <c r="U24" s="55">
        <f>IF(AND(ISNUMBER(SEARCH("H-Dsty",$B24))=TRUE,I24="winterwheat"),'Management details'!$G$11,
'Management details'!$F$11)</f>
        <v>200</v>
      </c>
      <c r="V24" s="55">
        <f>IF(AND(ISNUMBER(SEARCH("H-Dsty",$B24))=TRUE,J24="winterwheat"),'Management details'!$G$11,
'Management details'!$F$11)</f>
        <v>200</v>
      </c>
      <c r="W24" t="str">
        <f t="shared" si="2"/>
        <v>late</v>
      </c>
      <c r="X24" t="str">
        <f t="shared" si="3"/>
        <v>late</v>
      </c>
      <c r="Y24" t="str">
        <f t="shared" si="4"/>
        <v>late</v>
      </c>
      <c r="Z24" t="str">
        <f t="shared" si="5"/>
        <v>late</v>
      </c>
      <c r="AA24" t="str">
        <f t="shared" si="6"/>
        <v>late</v>
      </c>
      <c r="AB24" t="str">
        <f t="shared" si="7"/>
        <v>late</v>
      </c>
      <c r="AC24">
        <f>IF(AND((ISNUMBER(SEARCH("heavy",$B24))=TRUE),E24="winterwheat"),'Management details'!$O$11,
IF(AND((ISNUMBER(SEARCH("medium",$B24))=TRUE),E24="winterwheat"),'Management details'!$P$11,
IF(AND((ISNUMBER(SEARCH("light",$B24))=TRUE),E24="winterwheat"),'Management details'!$Q$11,
IF(E24="wosr",'Management details'!$O$12))))</f>
        <v>220</v>
      </c>
      <c r="AD24">
        <f>IF(AND((ISNUMBER(SEARCH("heavy",$B24))=TRUE),F24="winterwheat"),'Management details'!$O$11,
IF(AND((ISNUMBER(SEARCH("medium",$B24))=TRUE),F24="winterwheat"),'Management details'!$P$11,
IF(AND((ISNUMBER(SEARCH("light",$B24))=TRUE),F24="winterwheat"),'Management details'!$Q$11,
IF(F24="wosr",'Management details'!$O$12))))</f>
        <v>220</v>
      </c>
      <c r="AE24">
        <f>IF(AND((ISNUMBER(SEARCH("heavy",$B24))=TRUE),G24="winterwheat"),'Management details'!$O$11,
IF(AND((ISNUMBER(SEARCH("medium",$B24))=TRUE),G24="winterwheat"),'Management details'!$P$11,
IF(AND((ISNUMBER(SEARCH("light",$B24))=TRUE),G24="winterwheat"),'Management details'!$Q$11,
IF(G24="wosr",'Management details'!$O$12))))</f>
        <v>220</v>
      </c>
      <c r="AF24">
        <f>IF(AND((ISNUMBER(SEARCH("heavy",$B24))=TRUE),H24="winterwheat"),'Management details'!$O$11,
IF(AND((ISNUMBER(SEARCH("medium",$B24))=TRUE),H24="winterwheat"),'Management details'!$P$11,
IF(AND((ISNUMBER(SEARCH("light",$B24))=TRUE),H24="winterwheat"),'Management details'!$Q$11,
IF(H24="wosr",'Management details'!$O$12))))</f>
        <v>220</v>
      </c>
      <c r="AG24">
        <f>IF(AND((ISNUMBER(SEARCH("heavy",$B24))=TRUE),I24="winterwheat"),'Management details'!$O$11,
IF(AND((ISNUMBER(SEARCH("medium",$B24))=TRUE),I24="winterwheat"),'Management details'!$P$11,
IF(AND((ISNUMBER(SEARCH("light",$B24))=TRUE),I24="winterwheat"),'Management details'!$Q$11,
IF(I24="wosr",'Management details'!$O$12))))</f>
        <v>220</v>
      </c>
      <c r="AH24">
        <f>IF(AND((ISNUMBER(SEARCH("heavy",$B24))=TRUE),J24="winterwheat"),'Management details'!$O$11,
IF(AND((ISNUMBER(SEARCH("medium",$B24))=TRUE),J24="winterwheat"),'Management details'!$P$11,
IF(AND((ISNUMBER(SEARCH("light",$B24))=TRUE),J24="winterwheat"),'Management details'!$Q$11,
IF(J24="wosr",'Management details'!$O$12))))</f>
        <v>220</v>
      </c>
      <c r="AI24">
        <f>IF(E24="winterwheat",'Management details'!$O$15,
IF(E24="wosr",'Management details'!$O$16))</f>
        <v>70</v>
      </c>
      <c r="AJ24">
        <f>IF(F24="winterwheat",'Management details'!$O$15,
IF(F24="wosr",'Management details'!$O$16))</f>
        <v>70</v>
      </c>
      <c r="AK24">
        <f>IF(G24="winterwheat",'Management details'!$O$15,
IF(G24="wosr",'Management details'!$O$16))</f>
        <v>70</v>
      </c>
      <c r="AL24">
        <f>IF(H24="winterwheat",'Management details'!$O$15,
IF(H24="wosr",'Management details'!$O$16))</f>
        <v>70</v>
      </c>
      <c r="AM24">
        <f>IF(I24="winterwheat",'Management details'!$O$15,
IF(I24="wosr",'Management details'!$O$16))</f>
        <v>70</v>
      </c>
      <c r="AN24">
        <f>IF(J24="winterwheat",'Management details'!$O$15,
IF(J24="wosr",'Management details'!$O$16))</f>
        <v>70</v>
      </c>
      <c r="AO24">
        <f>IF(E24="winterwheat",'Management details'!$O$19,
IF(E24="wosr",'Management details'!$O$20))</f>
        <v>50</v>
      </c>
      <c r="AP24">
        <f>IF(F24="winterwheat",'Management details'!$O$19,
IF(F24="wosr",'Management details'!$O$20))</f>
        <v>50</v>
      </c>
      <c r="AQ24">
        <f>IF(G24="winterwheat",'Management details'!$O$19,
IF(G24="wosr",'Management details'!$O$20))</f>
        <v>50</v>
      </c>
      <c r="AR24">
        <f>IF(H24="winterwheat",'Management details'!$O$19,
IF(H24="wosr",'Management details'!$O$20))</f>
        <v>50</v>
      </c>
      <c r="AS24">
        <f>IF(I24="winterwheat",'Management details'!$O$19,
IF(I24="wosr",'Management details'!$O$20))</f>
        <v>50</v>
      </c>
      <c r="AT24">
        <f>IF(J24="winterwheat",'Management details'!$O$19,
IF(J24="wosr",'Management details'!$O$20))</f>
        <v>50</v>
      </c>
      <c r="AU24">
        <f>IF(E24="winterwheat",'Management details'!$F$24,
IF(E24="wosr",'Management details'!$F$25))</f>
        <v>23</v>
      </c>
      <c r="AV24">
        <f>IF(F24="winterwheat",'Management details'!$F$24,
IF(F24="wosr",'Management details'!$F$25))</f>
        <v>23</v>
      </c>
      <c r="AW24">
        <f>IF(G24="winterwheat",'Management details'!$F$24,
IF(G24="wosr",'Management details'!$F$25))</f>
        <v>23</v>
      </c>
      <c r="AX24">
        <f>IF(H24="winterwheat",'Management details'!$F$24,
IF(H24="wosr",'Management details'!$F$25))</f>
        <v>23</v>
      </c>
      <c r="AY24">
        <f>IF(I24="winterwheat",'Management details'!$F$24,
IF(I24="wosr",'Management details'!$F$25))</f>
        <v>23</v>
      </c>
      <c r="AZ24">
        <f>IF(J24="winterwheat",'Management details'!$F$24,
IF(J24="wosr",'Management details'!$F$25))</f>
        <v>23</v>
      </c>
      <c r="BA24">
        <f>IF(AND(ISNUMBER(SEARCH("H-Dsty",$B24))=TRUE,E24="winterwheat"),'Management details'!$G$28,
IF(AND(ISNUMBER(SEARCH("H-Dsty",$B24))=FALSE,E24="winterwheat"),'Management details'!$F$28,
IF(E24="wosr",'Management details'!$F$29)))</f>
        <v>4</v>
      </c>
      <c r="BB24">
        <f>IF(AND(ISNUMBER(SEARCH("H-Dsty",$B24))=TRUE,F24="winterwheat"),'Management details'!$G$28,
IF(AND(ISNUMBER(SEARCH("H-Dsty",$B24))=FALSE,F24="winterwheat"),'Management details'!$F$28,
IF(F24="wosr",'Management details'!$F$29)))</f>
        <v>4</v>
      </c>
      <c r="BC24">
        <f>IF(AND(ISNUMBER(SEARCH("H-Dsty",$B24))=TRUE,G24="winterwheat"),'Management details'!$G$28,
IF(AND(ISNUMBER(SEARCH("H-Dsty",$B24))=FALSE,G24="winterwheat"),'Management details'!$F$28,
IF(G24="wosr",'Management details'!$F$29)))</f>
        <v>4</v>
      </c>
      <c r="BD24">
        <f>IF(AND(ISNUMBER(SEARCH("H-Dsty",$B24))=TRUE,H24="winterwheat"),'Management details'!$G$28,
IF(AND(ISNUMBER(SEARCH("H-Dsty",$B24))=FALSE,H24="winterwheat"),'Management details'!$F$28,
IF(H24="wosr",'Management details'!$F$29)))</f>
        <v>4</v>
      </c>
      <c r="BE24">
        <f>IF(AND(ISNUMBER(SEARCH("H-Dsty",$B24))=TRUE,I24="winterwheat"),'Management details'!$G$28,
IF(AND(ISNUMBER(SEARCH("H-Dsty",$B24))=FALSE,I24="winterwheat"),'Management details'!$F$28,
IF(I24="wosr",'Management details'!$F$29)))</f>
        <v>4</v>
      </c>
      <c r="BF24">
        <f>IF(AND(ISNUMBER(SEARCH("H-Dsty",$B24))=TRUE,J24="winterwheat"),'Management details'!$G$28,
IF(AND(ISNUMBER(SEARCH("H-Dsty",$B24))=FALSE,J24="winterwheat"),'Management details'!$F$28,
IF(J24="wosr",'Management details'!$F$29)))</f>
        <v>4</v>
      </c>
      <c r="BG24">
        <f>IF(E24="winterwheat",'Management details'!$F$32,
IF(E24="wosr",'Management details'!$F$33))</f>
        <v>5</v>
      </c>
      <c r="BH24">
        <f>IF(F24="winterwheat",'Management details'!$F$32,
IF(F24="wosr",'Management details'!$F$33))</f>
        <v>5</v>
      </c>
      <c r="BI24">
        <f>IF(G24="winterwheat",'Management details'!$F$32,
IF(G24="wosr",'Management details'!$F$33))</f>
        <v>5</v>
      </c>
      <c r="BJ24">
        <f>IF(H24="winterwheat",'Management details'!$F$32,
IF(H24="wosr",'Management details'!$F$33))</f>
        <v>5</v>
      </c>
      <c r="BK24">
        <f>IF(I24="winterwheat",'Management details'!$F$32,
IF(I24="wosr",'Management details'!$F$33))</f>
        <v>5</v>
      </c>
      <c r="BL24">
        <f>IF(J24="winterwheat",'Management details'!$F$32,
IF(J24="wosr",'Management details'!$F$33))</f>
        <v>5</v>
      </c>
      <c r="BM24" t="s">
        <v>116</v>
      </c>
      <c r="BN24" t="str">
        <f t="shared" si="8"/>
        <v>low</v>
      </c>
      <c r="BO24" t="s">
        <v>129</v>
      </c>
      <c r="BP24" t="s">
        <v>129</v>
      </c>
      <c r="BQ24" t="s">
        <v>129</v>
      </c>
      <c r="BR24" t="s">
        <v>129</v>
      </c>
      <c r="BS24" t="s">
        <v>129</v>
      </c>
      <c r="BT24">
        <f>IF(E24="winterwheat",'[1]Crop Data'!$F$24,
IF(E24="wosr",'[1]Crop Data'!$M$24))</f>
        <v>150</v>
      </c>
      <c r="BU24">
        <f>IF(F24="winterwheat",'[1]Crop Data'!$F$24,
IF(F24="wosr",'[1]Crop Data'!$M$24))</f>
        <v>150</v>
      </c>
      <c r="BV24">
        <f>IF(G24="winterwheat",'[1]Crop Data'!$F$24,
IF(G24="wosr",'[1]Crop Data'!$M$24))</f>
        <v>150</v>
      </c>
      <c r="BW24">
        <f>IF(H24="winterwheat",'[1]Crop Data'!$F$24,
IF(H24="wosr",'[1]Crop Data'!$M$24))</f>
        <v>150</v>
      </c>
      <c r="BX24">
        <f>IF(I24="winterwheat",'[1]Crop Data'!$F$24,
IF(I24="wosr",'[1]Crop Data'!$M$24))</f>
        <v>150</v>
      </c>
      <c r="BY24">
        <f>IF(J24="winterwheat",'[1]Crop Data'!$F$24,
IF(J24="wosr",'[1]Crop Data'!$M$24))</f>
        <v>150</v>
      </c>
      <c r="BZ24">
        <v>0</v>
      </c>
      <c r="CA24">
        <v>0</v>
      </c>
      <c r="CB24">
        <v>0</v>
      </c>
      <c r="CC24">
        <v>0</v>
      </c>
      <c r="CD24">
        <v>0</v>
      </c>
      <c r="CE24">
        <v>0</v>
      </c>
      <c r="CF24" t="s">
        <v>119</v>
      </c>
      <c r="CG24" s="20">
        <f>'[1]Crop Data'!$F$12</f>
        <v>0.78</v>
      </c>
      <c r="CH24" s="20">
        <f>'[1]Crop Data'!$F$13</f>
        <v>0.71</v>
      </c>
      <c r="CI24">
        <f>'[1]Crop Data'!$F$14</f>
        <v>0.44</v>
      </c>
      <c r="CJ24">
        <f>IF(E24="winterwheat",'[1]Crop Data'!$F$16,
IF(E24="wosr",'[1]Crop Data'!$M$16))</f>
        <v>0.36</v>
      </c>
      <c r="CK24">
        <f>IF(F24="winterwheat",'[1]Crop Data'!$F$16,
IF(F24="wosr",'[1]Crop Data'!$M$16))</f>
        <v>0.36</v>
      </c>
      <c r="CL24">
        <f>IF(G24="winterwheat",'[1]Crop Data'!$F$16,
IF(G24="wosr",'[1]Crop Data'!$M$16))</f>
        <v>0.36</v>
      </c>
      <c r="CM24">
        <f>IF(H24="winterwheat",'[1]Crop Data'!$F$16,
IF(H24="wosr",'[1]Crop Data'!$M$16))</f>
        <v>0.36</v>
      </c>
      <c r="CN24">
        <f>IF(I24="winterwheat",'[1]Crop Data'!$F$16,
IF(I24="wosr",'[1]Crop Data'!$M$16))</f>
        <v>0.36</v>
      </c>
      <c r="CO24">
        <f>IF(J24="winterwheat",'[1]Crop Data'!$F$16,
IF(J24="wosr",'[1]Crop Data'!$M$16))</f>
        <v>0.36</v>
      </c>
      <c r="CP24">
        <f>'[1]Crop Data'!$F$18</f>
        <v>19.5</v>
      </c>
      <c r="CQ24">
        <f>'[1]Crop Data'!$F$18</f>
        <v>19.5</v>
      </c>
      <c r="CR24">
        <f>'[1]Crop Data'!$F$18</f>
        <v>19.5</v>
      </c>
      <c r="CS24">
        <f>'[1]Crop Data'!$F$18</f>
        <v>19.5</v>
      </c>
      <c r="CT24">
        <f>'[1]Crop Data'!$F$18</f>
        <v>19.5</v>
      </c>
      <c r="CU24">
        <f>'[1]Crop Data'!$F$18</f>
        <v>19.5</v>
      </c>
      <c r="CV24">
        <f>'[1]Crop Data'!$F$20</f>
        <v>2.4300000000000002</v>
      </c>
      <c r="CW24">
        <f>'[1]Crop Data'!$F$20</f>
        <v>2.4300000000000002</v>
      </c>
      <c r="CX24">
        <f>'[1]Crop Data'!$F$20</f>
        <v>2.4300000000000002</v>
      </c>
      <c r="CY24">
        <f>'[1]Crop Data'!$F$20</f>
        <v>2.4300000000000002</v>
      </c>
      <c r="CZ24">
        <f>'[1]Crop Data'!$F$20</f>
        <v>2.4300000000000002</v>
      </c>
      <c r="DA24">
        <f>'[1]Crop Data'!$F$20</f>
        <v>2.4300000000000002</v>
      </c>
      <c r="DB24">
        <v>102</v>
      </c>
      <c r="DC24">
        <v>6</v>
      </c>
      <c r="DD24">
        <v>4</v>
      </c>
      <c r="DE24">
        <v>1400</v>
      </c>
      <c r="DF24">
        <v>125</v>
      </c>
      <c r="DG24">
        <f>'[1]Soil Index &amp; Farm Data'!$M$6</f>
        <v>0.625</v>
      </c>
      <c r="DH24">
        <f>'[1]Soil Index &amp; Farm Data'!$M$7</f>
        <v>10.08</v>
      </c>
    </row>
    <row r="25" spans="1:112">
      <c r="A25">
        <v>24</v>
      </c>
      <c r="B25" t="s">
        <v>457</v>
      </c>
      <c r="C25" s="20" t="str">
        <f t="shared" si="9"/>
        <v>1.50</v>
      </c>
      <c r="D25">
        <v>6</v>
      </c>
      <c r="E25" t="s">
        <v>112</v>
      </c>
      <c r="F25" t="s">
        <v>112</v>
      </c>
      <c r="G25" t="s">
        <v>112</v>
      </c>
      <c r="H25" t="s">
        <v>112</v>
      </c>
      <c r="I25" t="s">
        <v>112</v>
      </c>
      <c r="J25" t="s">
        <v>112</v>
      </c>
      <c r="K25" t="s">
        <v>356</v>
      </c>
      <c r="L25" t="s">
        <v>114</v>
      </c>
      <c r="M25" t="s">
        <v>114</v>
      </c>
      <c r="N25" t="s">
        <v>114</v>
      </c>
      <c r="O25" t="s">
        <v>114</v>
      </c>
      <c r="P25" t="s">
        <v>114</v>
      </c>
      <c r="Q25" s="55">
        <f>IF(AND(ISNUMBER(SEARCH("H-Dsty",$B25))=TRUE,E25="winterwheat"),'Management details'!$G$11,
'Management details'!$F$11)</f>
        <v>200</v>
      </c>
      <c r="R25" s="55">
        <f>IF(AND(ISNUMBER(SEARCH("H-Dsty",$B25))=TRUE,F25="winterwheat"),'Management details'!$G$11,
'Management details'!$F$11)</f>
        <v>200</v>
      </c>
      <c r="S25" s="55">
        <f>IF(AND(ISNUMBER(SEARCH("H-Dsty",$B25))=TRUE,G25="winterwheat"),'Management details'!$G$11,
'Management details'!$F$11)</f>
        <v>200</v>
      </c>
      <c r="T25" s="55">
        <f>IF(AND(ISNUMBER(SEARCH("H-Dsty",$B25))=TRUE,H25="winterwheat"),'Management details'!$G$11,
'Management details'!$F$11)</f>
        <v>200</v>
      </c>
      <c r="U25" s="55">
        <f>IF(AND(ISNUMBER(SEARCH("H-Dsty",$B25))=TRUE,I25="winterwheat"),'Management details'!$G$11,
'Management details'!$F$11)</f>
        <v>200</v>
      </c>
      <c r="V25" s="55">
        <f>IF(AND(ISNUMBER(SEARCH("H-Dsty",$B25))=TRUE,J25="winterwheat"),'Management details'!$G$11,
'Management details'!$F$11)</f>
        <v>200</v>
      </c>
      <c r="W25" t="str">
        <f t="shared" si="2"/>
        <v>late</v>
      </c>
      <c r="X25" t="str">
        <f t="shared" si="3"/>
        <v>late</v>
      </c>
      <c r="Y25" t="str">
        <f t="shared" si="4"/>
        <v>late</v>
      </c>
      <c r="Z25" t="str">
        <f t="shared" si="5"/>
        <v>late</v>
      </c>
      <c r="AA25" t="str">
        <f t="shared" si="6"/>
        <v>late</v>
      </c>
      <c r="AB25" t="str">
        <f t="shared" si="7"/>
        <v>late</v>
      </c>
      <c r="AC25">
        <f>IF(AND((ISNUMBER(SEARCH("heavy",$B25))=TRUE),E25="winterwheat"),'Management details'!$O$11,
IF(AND((ISNUMBER(SEARCH("medium",$B25))=TRUE),E25="winterwheat"),'Management details'!$P$11,
IF(AND((ISNUMBER(SEARCH("light",$B25))=TRUE),E25="winterwheat"),'Management details'!$Q$11,
IF(E25="wosr",'Management details'!$O$12))))</f>
        <v>220</v>
      </c>
      <c r="AD25">
        <f>IF(AND((ISNUMBER(SEARCH("heavy",$B25))=TRUE),F25="winterwheat"),'Management details'!$O$11,
IF(AND((ISNUMBER(SEARCH("medium",$B25))=TRUE),F25="winterwheat"),'Management details'!$P$11,
IF(AND((ISNUMBER(SEARCH("light",$B25))=TRUE),F25="winterwheat"),'Management details'!$Q$11,
IF(F25="wosr",'Management details'!$O$12))))</f>
        <v>220</v>
      </c>
      <c r="AE25">
        <f>IF(AND((ISNUMBER(SEARCH("heavy",$B25))=TRUE),G25="winterwheat"),'Management details'!$O$11,
IF(AND((ISNUMBER(SEARCH("medium",$B25))=TRUE),G25="winterwheat"),'Management details'!$P$11,
IF(AND((ISNUMBER(SEARCH("light",$B25))=TRUE),G25="winterwheat"),'Management details'!$Q$11,
IF(G25="wosr",'Management details'!$O$12))))</f>
        <v>220</v>
      </c>
      <c r="AF25">
        <f>IF(AND((ISNUMBER(SEARCH("heavy",$B25))=TRUE),H25="winterwheat"),'Management details'!$O$11,
IF(AND((ISNUMBER(SEARCH("medium",$B25))=TRUE),H25="winterwheat"),'Management details'!$P$11,
IF(AND((ISNUMBER(SEARCH("light",$B25))=TRUE),H25="winterwheat"),'Management details'!$Q$11,
IF(H25="wosr",'Management details'!$O$12))))</f>
        <v>220</v>
      </c>
      <c r="AG25">
        <f>IF(AND((ISNUMBER(SEARCH("heavy",$B25))=TRUE),I25="winterwheat"),'Management details'!$O$11,
IF(AND((ISNUMBER(SEARCH("medium",$B25))=TRUE),I25="winterwheat"),'Management details'!$P$11,
IF(AND((ISNUMBER(SEARCH("light",$B25))=TRUE),I25="winterwheat"),'Management details'!$Q$11,
IF(I25="wosr",'Management details'!$O$12))))</f>
        <v>220</v>
      </c>
      <c r="AH25">
        <f>IF(AND((ISNUMBER(SEARCH("heavy",$B25))=TRUE),J25="winterwheat"),'Management details'!$O$11,
IF(AND((ISNUMBER(SEARCH("medium",$B25))=TRUE),J25="winterwheat"),'Management details'!$P$11,
IF(AND((ISNUMBER(SEARCH("light",$B25))=TRUE),J25="winterwheat"),'Management details'!$Q$11,
IF(J25="wosr",'Management details'!$O$12))))</f>
        <v>220</v>
      </c>
      <c r="AI25">
        <f>IF(E25="winterwheat",'Management details'!$O$15,
IF(E25="wosr",'Management details'!$O$16))</f>
        <v>70</v>
      </c>
      <c r="AJ25">
        <f>IF(F25="winterwheat",'Management details'!$O$15,
IF(F25="wosr",'Management details'!$O$16))</f>
        <v>70</v>
      </c>
      <c r="AK25">
        <f>IF(G25="winterwheat",'Management details'!$O$15,
IF(G25="wosr",'Management details'!$O$16))</f>
        <v>70</v>
      </c>
      <c r="AL25">
        <f>IF(H25="winterwheat",'Management details'!$O$15,
IF(H25="wosr",'Management details'!$O$16))</f>
        <v>70</v>
      </c>
      <c r="AM25">
        <f>IF(I25="winterwheat",'Management details'!$O$15,
IF(I25="wosr",'Management details'!$O$16))</f>
        <v>70</v>
      </c>
      <c r="AN25">
        <f>IF(J25="winterwheat",'Management details'!$O$15,
IF(J25="wosr",'Management details'!$O$16))</f>
        <v>70</v>
      </c>
      <c r="AO25">
        <f>IF(E25="winterwheat",'Management details'!$O$19,
IF(E25="wosr",'Management details'!$O$20))</f>
        <v>50</v>
      </c>
      <c r="AP25">
        <f>IF(F25="winterwheat",'Management details'!$O$19,
IF(F25="wosr",'Management details'!$O$20))</f>
        <v>50</v>
      </c>
      <c r="AQ25">
        <f>IF(G25="winterwheat",'Management details'!$O$19,
IF(G25="wosr",'Management details'!$O$20))</f>
        <v>50</v>
      </c>
      <c r="AR25">
        <f>IF(H25="winterwheat",'Management details'!$O$19,
IF(H25="wosr",'Management details'!$O$20))</f>
        <v>50</v>
      </c>
      <c r="AS25">
        <f>IF(I25="winterwheat",'Management details'!$O$19,
IF(I25="wosr",'Management details'!$O$20))</f>
        <v>50</v>
      </c>
      <c r="AT25">
        <f>IF(J25="winterwheat",'Management details'!$O$19,
IF(J25="wosr",'Management details'!$O$20))</f>
        <v>50</v>
      </c>
      <c r="AU25">
        <f>IF(E25="winterwheat",'Management details'!$F$24,
IF(E25="wosr",'Management details'!$F$25))</f>
        <v>23</v>
      </c>
      <c r="AV25">
        <f>IF(F25="winterwheat",'Management details'!$F$24,
IF(F25="wosr",'Management details'!$F$25))</f>
        <v>23</v>
      </c>
      <c r="AW25">
        <f>IF(G25="winterwheat",'Management details'!$F$24,
IF(G25="wosr",'Management details'!$F$25))</f>
        <v>23</v>
      </c>
      <c r="AX25">
        <f>IF(H25="winterwheat",'Management details'!$F$24,
IF(H25="wosr",'Management details'!$F$25))</f>
        <v>23</v>
      </c>
      <c r="AY25">
        <f>IF(I25="winterwheat",'Management details'!$F$24,
IF(I25="wosr",'Management details'!$F$25))</f>
        <v>23</v>
      </c>
      <c r="AZ25">
        <f>IF(J25="winterwheat",'Management details'!$F$24,
IF(J25="wosr",'Management details'!$F$25))</f>
        <v>23</v>
      </c>
      <c r="BA25">
        <f>IF(AND(ISNUMBER(SEARCH("H-Dsty",$B25))=TRUE,E25="winterwheat"),'Management details'!$G$28,
IF(AND(ISNUMBER(SEARCH("H-Dsty",$B25))=FALSE,E25="winterwheat"),'Management details'!$F$28,
IF(E25="wosr",'Management details'!$F$29)))</f>
        <v>4</v>
      </c>
      <c r="BB25">
        <f>IF(AND(ISNUMBER(SEARCH("H-Dsty",$B25))=TRUE,F25="winterwheat"),'Management details'!$G$28,
IF(AND(ISNUMBER(SEARCH("H-Dsty",$B25))=FALSE,F25="winterwheat"),'Management details'!$F$28,
IF(F25="wosr",'Management details'!$F$29)))</f>
        <v>4</v>
      </c>
      <c r="BC25">
        <f>IF(AND(ISNUMBER(SEARCH("H-Dsty",$B25))=TRUE,G25="winterwheat"),'Management details'!$G$28,
IF(AND(ISNUMBER(SEARCH("H-Dsty",$B25))=FALSE,G25="winterwheat"),'Management details'!$F$28,
IF(G25="wosr",'Management details'!$F$29)))</f>
        <v>4</v>
      </c>
      <c r="BD25">
        <f>IF(AND(ISNUMBER(SEARCH("H-Dsty",$B25))=TRUE,H25="winterwheat"),'Management details'!$G$28,
IF(AND(ISNUMBER(SEARCH("H-Dsty",$B25))=FALSE,H25="winterwheat"),'Management details'!$F$28,
IF(H25="wosr",'Management details'!$F$29)))</f>
        <v>4</v>
      </c>
      <c r="BE25">
        <f>IF(AND(ISNUMBER(SEARCH("H-Dsty",$B25))=TRUE,I25="winterwheat"),'Management details'!$G$28,
IF(AND(ISNUMBER(SEARCH("H-Dsty",$B25))=FALSE,I25="winterwheat"),'Management details'!$F$28,
IF(I25="wosr",'Management details'!$F$29)))</f>
        <v>4</v>
      </c>
      <c r="BF25">
        <f>IF(AND(ISNUMBER(SEARCH("H-Dsty",$B25))=TRUE,J25="winterwheat"),'Management details'!$G$28,
IF(AND(ISNUMBER(SEARCH("H-Dsty",$B25))=FALSE,J25="winterwheat"),'Management details'!$F$28,
IF(J25="wosr",'Management details'!$F$29)))</f>
        <v>4</v>
      </c>
      <c r="BG25">
        <f>IF(E25="winterwheat",'Management details'!$F$32,
IF(E25="wosr",'Management details'!$F$33))</f>
        <v>5</v>
      </c>
      <c r="BH25">
        <f>IF(F25="winterwheat",'Management details'!$F$32,
IF(F25="wosr",'Management details'!$F$33))</f>
        <v>5</v>
      </c>
      <c r="BI25">
        <f>IF(G25="winterwheat",'Management details'!$F$32,
IF(G25="wosr",'Management details'!$F$33))</f>
        <v>5</v>
      </c>
      <c r="BJ25">
        <f>IF(H25="winterwheat",'Management details'!$F$32,
IF(H25="wosr",'Management details'!$F$33))</f>
        <v>5</v>
      </c>
      <c r="BK25">
        <f>IF(I25="winterwheat",'Management details'!$F$32,
IF(I25="wosr",'Management details'!$F$33))</f>
        <v>5</v>
      </c>
      <c r="BL25">
        <f>IF(J25="winterwheat",'Management details'!$F$32,
IF(J25="wosr",'Management details'!$F$33))</f>
        <v>5</v>
      </c>
      <c r="BM25" t="s">
        <v>116</v>
      </c>
      <c r="BN25" t="str">
        <f t="shared" si="8"/>
        <v>low</v>
      </c>
      <c r="BO25" t="s">
        <v>129</v>
      </c>
      <c r="BP25" t="s">
        <v>129</v>
      </c>
      <c r="BQ25" t="s">
        <v>129</v>
      </c>
      <c r="BR25" t="s">
        <v>129</v>
      </c>
      <c r="BS25" t="s">
        <v>129</v>
      </c>
      <c r="BT25">
        <f>IF(E25="winterwheat",'[1]Crop Data'!$F$24,
IF(E25="wosr",'[1]Crop Data'!$M$24))</f>
        <v>150</v>
      </c>
      <c r="BU25">
        <f>IF(F25="winterwheat",'[1]Crop Data'!$F$24,
IF(F25="wosr",'[1]Crop Data'!$M$24))</f>
        <v>150</v>
      </c>
      <c r="BV25">
        <f>IF(G25="winterwheat",'[1]Crop Data'!$F$24,
IF(G25="wosr",'[1]Crop Data'!$M$24))</f>
        <v>150</v>
      </c>
      <c r="BW25">
        <f>IF(H25="winterwheat",'[1]Crop Data'!$F$24,
IF(H25="wosr",'[1]Crop Data'!$M$24))</f>
        <v>150</v>
      </c>
      <c r="BX25">
        <f>IF(I25="winterwheat",'[1]Crop Data'!$F$24,
IF(I25="wosr",'[1]Crop Data'!$M$24))</f>
        <v>150</v>
      </c>
      <c r="BY25">
        <f>IF(J25="winterwheat",'[1]Crop Data'!$F$24,
IF(J25="wosr",'[1]Crop Data'!$M$24))</f>
        <v>150</v>
      </c>
      <c r="BZ25">
        <v>0</v>
      </c>
      <c r="CA25">
        <v>0</v>
      </c>
      <c r="CB25">
        <v>0</v>
      </c>
      <c r="CC25">
        <v>0</v>
      </c>
      <c r="CD25">
        <v>0</v>
      </c>
      <c r="CE25">
        <v>0</v>
      </c>
      <c r="CF25" t="s">
        <v>119</v>
      </c>
      <c r="CG25" s="20">
        <f>'[1]Crop Data'!$F$12</f>
        <v>0.78</v>
      </c>
      <c r="CH25" s="20">
        <f>'[1]Crop Data'!$F$13</f>
        <v>0.71</v>
      </c>
      <c r="CI25">
        <f>'[1]Crop Data'!$F$14</f>
        <v>0.44</v>
      </c>
      <c r="CJ25">
        <f>IF(E25="winterwheat",'[1]Crop Data'!$F$16,
IF(E25="wosr",'[1]Crop Data'!$M$16))</f>
        <v>0.36</v>
      </c>
      <c r="CK25">
        <f>IF(F25="winterwheat",'[1]Crop Data'!$F$16,
IF(F25="wosr",'[1]Crop Data'!$M$16))</f>
        <v>0.36</v>
      </c>
      <c r="CL25">
        <f>IF(G25="winterwheat",'[1]Crop Data'!$F$16,
IF(G25="wosr",'[1]Crop Data'!$M$16))</f>
        <v>0.36</v>
      </c>
      <c r="CM25">
        <f>IF(H25="winterwheat",'[1]Crop Data'!$F$16,
IF(H25="wosr",'[1]Crop Data'!$M$16))</f>
        <v>0.36</v>
      </c>
      <c r="CN25">
        <f>IF(I25="winterwheat",'[1]Crop Data'!$F$16,
IF(I25="wosr",'[1]Crop Data'!$M$16))</f>
        <v>0.36</v>
      </c>
      <c r="CO25">
        <f>IF(J25="winterwheat",'[1]Crop Data'!$F$16,
IF(J25="wosr",'[1]Crop Data'!$M$16))</f>
        <v>0.36</v>
      </c>
      <c r="CP25">
        <f>'[1]Crop Data'!$F$18</f>
        <v>19.5</v>
      </c>
      <c r="CQ25">
        <f>'[1]Crop Data'!$F$18</f>
        <v>19.5</v>
      </c>
      <c r="CR25">
        <f>'[1]Crop Data'!$F$18</f>
        <v>19.5</v>
      </c>
      <c r="CS25">
        <f>'[1]Crop Data'!$F$18</f>
        <v>19.5</v>
      </c>
      <c r="CT25">
        <f>'[1]Crop Data'!$F$18</f>
        <v>19.5</v>
      </c>
      <c r="CU25">
        <f>'[1]Crop Data'!$F$18</f>
        <v>19.5</v>
      </c>
      <c r="CV25">
        <f>'[1]Crop Data'!$F$20</f>
        <v>2.4300000000000002</v>
      </c>
      <c r="CW25">
        <f>'[1]Crop Data'!$F$20</f>
        <v>2.4300000000000002</v>
      </c>
      <c r="CX25">
        <f>'[1]Crop Data'!$F$20</f>
        <v>2.4300000000000002</v>
      </c>
      <c r="CY25">
        <f>'[1]Crop Data'!$F$20</f>
        <v>2.4300000000000002</v>
      </c>
      <c r="CZ25">
        <f>'[1]Crop Data'!$F$20</f>
        <v>2.4300000000000002</v>
      </c>
      <c r="DA25">
        <f>'[1]Crop Data'!$F$20</f>
        <v>2.4300000000000002</v>
      </c>
      <c r="DB25">
        <v>102</v>
      </c>
      <c r="DC25">
        <v>6</v>
      </c>
      <c r="DD25">
        <v>4</v>
      </c>
      <c r="DE25">
        <v>1400</v>
      </c>
      <c r="DF25">
        <v>125</v>
      </c>
      <c r="DG25">
        <f>'[1]Soil Index &amp; Farm Data'!$M$6</f>
        <v>0.625</v>
      </c>
      <c r="DH25">
        <f>'[1]Soil Index &amp; Farm Data'!$M$7</f>
        <v>10.08</v>
      </c>
    </row>
    <row r="26" spans="1:112">
      <c r="A26" s="50">
        <v>25</v>
      </c>
      <c r="B26" t="s">
        <v>458</v>
      </c>
      <c r="C26" s="20" t="str">
        <f t="shared" si="9"/>
        <v>0.75</v>
      </c>
      <c r="D26">
        <v>6</v>
      </c>
      <c r="E26" t="s">
        <v>112</v>
      </c>
      <c r="F26" t="s">
        <v>112</v>
      </c>
      <c r="G26" t="s">
        <v>112</v>
      </c>
      <c r="H26" t="s">
        <v>112</v>
      </c>
      <c r="I26" t="s">
        <v>112</v>
      </c>
      <c r="J26" t="s">
        <v>112</v>
      </c>
      <c r="K26" t="s">
        <v>356</v>
      </c>
      <c r="L26" t="s">
        <v>114</v>
      </c>
      <c r="M26" t="s">
        <v>114</v>
      </c>
      <c r="N26" t="s">
        <v>114</v>
      </c>
      <c r="O26" t="s">
        <v>114</v>
      </c>
      <c r="P26" t="s">
        <v>114</v>
      </c>
      <c r="Q26" s="55">
        <f>IF(AND(ISNUMBER(SEARCH("H-Dsty",$B26))=TRUE,E26="winterwheat"),'Management details'!$G$11,
'Management details'!$F$11)</f>
        <v>200</v>
      </c>
      <c r="R26" s="55">
        <f>IF(AND(ISNUMBER(SEARCH("H-Dsty",$B26))=TRUE,F26="winterwheat"),'Management details'!$G$11,
'Management details'!$F$11)</f>
        <v>200</v>
      </c>
      <c r="S26" s="55">
        <f>IF(AND(ISNUMBER(SEARCH("H-Dsty",$B26))=TRUE,G26="winterwheat"),'Management details'!$G$11,
'Management details'!$F$11)</f>
        <v>200</v>
      </c>
      <c r="T26" s="55">
        <f>IF(AND(ISNUMBER(SEARCH("H-Dsty",$B26))=TRUE,H26="winterwheat"),'Management details'!$G$11,
'Management details'!$F$11)</f>
        <v>200</v>
      </c>
      <c r="U26" s="55">
        <f>IF(AND(ISNUMBER(SEARCH("H-Dsty",$B26))=TRUE,I26="winterwheat"),'Management details'!$G$11,
'Management details'!$F$11)</f>
        <v>200</v>
      </c>
      <c r="V26" s="55">
        <f>IF(AND(ISNUMBER(SEARCH("H-Dsty",$B26))=TRUE,J26="winterwheat"),'Management details'!$G$11,
'Management details'!$F$11)</f>
        <v>200</v>
      </c>
      <c r="W26" t="str">
        <f t="shared" si="2"/>
        <v>late</v>
      </c>
      <c r="X26" t="str">
        <f t="shared" si="3"/>
        <v>late</v>
      </c>
      <c r="Y26" t="str">
        <f t="shared" si="4"/>
        <v>late</v>
      </c>
      <c r="Z26" t="str">
        <f t="shared" si="5"/>
        <v>late</v>
      </c>
      <c r="AA26" t="str">
        <f t="shared" si="6"/>
        <v>late</v>
      </c>
      <c r="AB26" t="str">
        <f t="shared" si="7"/>
        <v>late</v>
      </c>
      <c r="AC26">
        <f>IF(AND((ISNUMBER(SEARCH("heavy",$B26))=TRUE),E26="winterwheat"),'Management details'!$O$11,
IF(AND((ISNUMBER(SEARCH("medium",$B26))=TRUE),E26="winterwheat"),'Management details'!$P$11,
IF(AND((ISNUMBER(SEARCH("light",$B26))=TRUE),E26="winterwheat"),'Management details'!$Q$11,
IF(E26="wosr",'Management details'!$O$12))))</f>
        <v>150</v>
      </c>
      <c r="AD26">
        <f>IF(AND((ISNUMBER(SEARCH("heavy",$B26))=TRUE),F26="winterwheat"),'Management details'!$O$11,
IF(AND((ISNUMBER(SEARCH("medium",$B26))=TRUE),F26="winterwheat"),'Management details'!$P$11,
IF(AND((ISNUMBER(SEARCH("light",$B26))=TRUE),F26="winterwheat"),'Management details'!$Q$11,
IF(F26="wosr",'Management details'!$O$12))))</f>
        <v>150</v>
      </c>
      <c r="AE26">
        <f>IF(AND((ISNUMBER(SEARCH("heavy",$B26))=TRUE),G26="winterwheat"),'Management details'!$O$11,
IF(AND((ISNUMBER(SEARCH("medium",$B26))=TRUE),G26="winterwheat"),'Management details'!$P$11,
IF(AND((ISNUMBER(SEARCH("light",$B26))=TRUE),G26="winterwheat"),'Management details'!$Q$11,
IF(G26="wosr",'Management details'!$O$12))))</f>
        <v>150</v>
      </c>
      <c r="AF26">
        <f>IF(AND((ISNUMBER(SEARCH("heavy",$B26))=TRUE),H26="winterwheat"),'Management details'!$O$11,
IF(AND((ISNUMBER(SEARCH("medium",$B26))=TRUE),H26="winterwheat"),'Management details'!$P$11,
IF(AND((ISNUMBER(SEARCH("light",$B26))=TRUE),H26="winterwheat"),'Management details'!$Q$11,
IF(H26="wosr",'Management details'!$O$12))))</f>
        <v>150</v>
      </c>
      <c r="AG26">
        <f>IF(AND((ISNUMBER(SEARCH("heavy",$B26))=TRUE),I26="winterwheat"),'Management details'!$O$11,
IF(AND((ISNUMBER(SEARCH("medium",$B26))=TRUE),I26="winterwheat"),'Management details'!$P$11,
IF(AND((ISNUMBER(SEARCH("light",$B26))=TRUE),I26="winterwheat"),'Management details'!$Q$11,
IF(I26="wosr",'Management details'!$O$12))))</f>
        <v>150</v>
      </c>
      <c r="AH26">
        <f>IF(AND((ISNUMBER(SEARCH("heavy",$B26))=TRUE),J26="winterwheat"),'Management details'!$O$11,
IF(AND((ISNUMBER(SEARCH("medium",$B26))=TRUE),J26="winterwheat"),'Management details'!$P$11,
IF(AND((ISNUMBER(SEARCH("light",$B26))=TRUE),J26="winterwheat"),'Management details'!$Q$11,
IF(J26="wosr",'Management details'!$O$12))))</f>
        <v>150</v>
      </c>
      <c r="AI26">
        <f>IF(E26="winterwheat",'Management details'!$O$15,
IF(E26="wosr",'Management details'!$O$16))</f>
        <v>70</v>
      </c>
      <c r="AJ26">
        <f>IF(F26="winterwheat",'Management details'!$O$15,
IF(F26="wosr",'Management details'!$O$16))</f>
        <v>70</v>
      </c>
      <c r="AK26">
        <f>IF(G26="winterwheat",'Management details'!$O$15,
IF(G26="wosr",'Management details'!$O$16))</f>
        <v>70</v>
      </c>
      <c r="AL26">
        <f>IF(H26="winterwheat",'Management details'!$O$15,
IF(H26="wosr",'Management details'!$O$16))</f>
        <v>70</v>
      </c>
      <c r="AM26">
        <f>IF(I26="winterwheat",'Management details'!$O$15,
IF(I26="wosr",'Management details'!$O$16))</f>
        <v>70</v>
      </c>
      <c r="AN26">
        <f>IF(J26="winterwheat",'Management details'!$O$15,
IF(J26="wosr",'Management details'!$O$16))</f>
        <v>70</v>
      </c>
      <c r="AO26">
        <f>IF(E26="winterwheat",'Management details'!$O$19,
IF(E26="wosr",'Management details'!$O$20))</f>
        <v>50</v>
      </c>
      <c r="AP26">
        <f>IF(F26="winterwheat",'Management details'!$O$19,
IF(F26="wosr",'Management details'!$O$20))</f>
        <v>50</v>
      </c>
      <c r="AQ26">
        <f>IF(G26="winterwheat",'Management details'!$O$19,
IF(G26="wosr",'Management details'!$O$20))</f>
        <v>50</v>
      </c>
      <c r="AR26">
        <f>IF(H26="winterwheat",'Management details'!$O$19,
IF(H26="wosr",'Management details'!$O$20))</f>
        <v>50</v>
      </c>
      <c r="AS26">
        <f>IF(I26="winterwheat",'Management details'!$O$19,
IF(I26="wosr",'Management details'!$O$20))</f>
        <v>50</v>
      </c>
      <c r="AT26">
        <f>IF(J26="winterwheat",'Management details'!$O$19,
IF(J26="wosr",'Management details'!$O$20))</f>
        <v>50</v>
      </c>
      <c r="AU26">
        <f>IF(E26="winterwheat",'Management details'!$F$24,
IF(E26="wosr",'Management details'!$F$25))</f>
        <v>23</v>
      </c>
      <c r="AV26">
        <f>IF(F26="winterwheat",'Management details'!$F$24,
IF(F26="wosr",'Management details'!$F$25))</f>
        <v>23</v>
      </c>
      <c r="AW26">
        <f>IF(G26="winterwheat",'Management details'!$F$24,
IF(G26="wosr",'Management details'!$F$25))</f>
        <v>23</v>
      </c>
      <c r="AX26">
        <f>IF(H26="winterwheat",'Management details'!$F$24,
IF(H26="wosr",'Management details'!$F$25))</f>
        <v>23</v>
      </c>
      <c r="AY26">
        <f>IF(I26="winterwheat",'Management details'!$F$24,
IF(I26="wosr",'Management details'!$F$25))</f>
        <v>23</v>
      </c>
      <c r="AZ26">
        <f>IF(J26="winterwheat",'Management details'!$F$24,
IF(J26="wosr",'Management details'!$F$25))</f>
        <v>23</v>
      </c>
      <c r="BA26">
        <f>IF(AND(ISNUMBER(SEARCH("H-Dsty",$B26))=TRUE,E26="winterwheat"),'Management details'!$G$28,
IF(AND(ISNUMBER(SEARCH("H-Dsty",$B26))=FALSE,E26="winterwheat"),'Management details'!$F$28,
IF(E26="wosr",'Management details'!$F$29)))</f>
        <v>6</v>
      </c>
      <c r="BB26">
        <f>IF(AND(ISNUMBER(SEARCH("H-Dsty",$B26))=TRUE,F26="winterwheat"),'Management details'!$G$28,
IF(AND(ISNUMBER(SEARCH("H-Dsty",$B26))=FALSE,F26="winterwheat"),'Management details'!$F$28,
IF(F26="wosr",'Management details'!$F$29)))</f>
        <v>6</v>
      </c>
      <c r="BC26">
        <f>IF(AND(ISNUMBER(SEARCH("H-Dsty",$B26))=TRUE,G26="winterwheat"),'Management details'!$G$28,
IF(AND(ISNUMBER(SEARCH("H-Dsty",$B26))=FALSE,G26="winterwheat"),'Management details'!$F$28,
IF(G26="wosr",'Management details'!$F$29)))</f>
        <v>6</v>
      </c>
      <c r="BD26">
        <f>IF(AND(ISNUMBER(SEARCH("H-Dsty",$B26))=TRUE,H26="winterwheat"),'Management details'!$G$28,
IF(AND(ISNUMBER(SEARCH("H-Dsty",$B26))=FALSE,H26="winterwheat"),'Management details'!$F$28,
IF(H26="wosr",'Management details'!$F$29)))</f>
        <v>6</v>
      </c>
      <c r="BE26">
        <f>IF(AND(ISNUMBER(SEARCH("H-Dsty",$B26))=TRUE,I26="winterwheat"),'Management details'!$G$28,
IF(AND(ISNUMBER(SEARCH("H-Dsty",$B26))=FALSE,I26="winterwheat"),'Management details'!$F$28,
IF(I26="wosr",'Management details'!$F$29)))</f>
        <v>6</v>
      </c>
      <c r="BF26">
        <f>IF(AND(ISNUMBER(SEARCH("H-Dsty",$B26))=TRUE,J26="winterwheat"),'Management details'!$G$28,
IF(AND(ISNUMBER(SEARCH("H-Dsty",$B26))=FALSE,J26="winterwheat"),'Management details'!$F$28,
IF(J26="wosr",'Management details'!$F$29)))</f>
        <v>6</v>
      </c>
      <c r="BG26">
        <f>IF(E26="winterwheat",'Management details'!$F$32,
IF(E26="wosr",'Management details'!$F$33))</f>
        <v>5</v>
      </c>
      <c r="BH26">
        <f>IF(F26="winterwheat",'Management details'!$F$32,
IF(F26="wosr",'Management details'!$F$33))</f>
        <v>5</v>
      </c>
      <c r="BI26">
        <f>IF(G26="winterwheat",'Management details'!$F$32,
IF(G26="wosr",'Management details'!$F$33))</f>
        <v>5</v>
      </c>
      <c r="BJ26">
        <f>IF(H26="winterwheat",'Management details'!$F$32,
IF(H26="wosr",'Management details'!$F$33))</f>
        <v>5</v>
      </c>
      <c r="BK26">
        <f>IF(I26="winterwheat",'Management details'!$F$32,
IF(I26="wosr",'Management details'!$F$33))</f>
        <v>5</v>
      </c>
      <c r="BL26">
        <f>IF(J26="winterwheat",'Management details'!$F$32,
IF(J26="wosr",'Management details'!$F$33))</f>
        <v>5</v>
      </c>
      <c r="BM26" t="s">
        <v>116</v>
      </c>
      <c r="BN26" t="str">
        <f t="shared" si="8"/>
        <v>high</v>
      </c>
      <c r="BO26" t="s">
        <v>129</v>
      </c>
      <c r="BP26" t="s">
        <v>129</v>
      </c>
      <c r="BQ26" t="s">
        <v>129</v>
      </c>
      <c r="BR26" t="s">
        <v>129</v>
      </c>
      <c r="BS26" t="s">
        <v>129</v>
      </c>
      <c r="BT26">
        <f>IF(E26="winterwheat",'[1]Crop Data'!$F$24,
IF(E26="wosr",'[1]Crop Data'!$M$24))</f>
        <v>150</v>
      </c>
      <c r="BU26">
        <f>IF(F26="winterwheat",'[1]Crop Data'!$F$24,
IF(F26="wosr",'[1]Crop Data'!$M$24))</f>
        <v>150</v>
      </c>
      <c r="BV26">
        <f>IF(G26="winterwheat",'[1]Crop Data'!$F$24,
IF(G26="wosr",'[1]Crop Data'!$M$24))</f>
        <v>150</v>
      </c>
      <c r="BW26">
        <f>IF(H26="winterwheat",'[1]Crop Data'!$F$24,
IF(H26="wosr",'[1]Crop Data'!$M$24))</f>
        <v>150</v>
      </c>
      <c r="BX26">
        <f>IF(I26="winterwheat",'[1]Crop Data'!$F$24,
IF(I26="wosr",'[1]Crop Data'!$M$24))</f>
        <v>150</v>
      </c>
      <c r="BY26">
        <f>IF(J26="winterwheat",'[1]Crop Data'!$F$24,
IF(J26="wosr",'[1]Crop Data'!$M$24))</f>
        <v>150</v>
      </c>
      <c r="BZ26">
        <v>0</v>
      </c>
      <c r="CA26">
        <v>0</v>
      </c>
      <c r="CB26">
        <v>0</v>
      </c>
      <c r="CC26">
        <v>0</v>
      </c>
      <c r="CD26">
        <v>0</v>
      </c>
      <c r="CE26">
        <v>0</v>
      </c>
      <c r="CF26" t="s">
        <v>119</v>
      </c>
      <c r="CG26" s="20">
        <f>'[1]Crop Data'!$F$12</f>
        <v>0.78</v>
      </c>
      <c r="CH26" s="20">
        <f>'[1]Crop Data'!$F$13</f>
        <v>0.71</v>
      </c>
      <c r="CI26">
        <f>'[1]Crop Data'!$F$14</f>
        <v>0.44</v>
      </c>
      <c r="CJ26">
        <f>IF(E26="winterwheat",'[1]Crop Data'!$F$16,
IF(E26="wosr",'[1]Crop Data'!$M$16))</f>
        <v>0.36</v>
      </c>
      <c r="CK26">
        <f>IF(F26="winterwheat",'[1]Crop Data'!$F$16,
IF(F26="wosr",'[1]Crop Data'!$M$16))</f>
        <v>0.36</v>
      </c>
      <c r="CL26">
        <f>IF(G26="winterwheat",'[1]Crop Data'!$F$16,
IF(G26="wosr",'[1]Crop Data'!$M$16))</f>
        <v>0.36</v>
      </c>
      <c r="CM26">
        <f>IF(H26="winterwheat",'[1]Crop Data'!$F$16,
IF(H26="wosr",'[1]Crop Data'!$M$16))</f>
        <v>0.36</v>
      </c>
      <c r="CN26">
        <f>IF(I26="winterwheat",'[1]Crop Data'!$F$16,
IF(I26="wosr",'[1]Crop Data'!$M$16))</f>
        <v>0.36</v>
      </c>
      <c r="CO26">
        <f>IF(J26="winterwheat",'[1]Crop Data'!$F$16,
IF(J26="wosr",'[1]Crop Data'!$M$16))</f>
        <v>0.36</v>
      </c>
      <c r="CP26">
        <f>'[1]Crop Data'!$F$18</f>
        <v>19.5</v>
      </c>
      <c r="CQ26">
        <f>'[1]Crop Data'!$F$18</f>
        <v>19.5</v>
      </c>
      <c r="CR26">
        <f>'[1]Crop Data'!$F$18</f>
        <v>19.5</v>
      </c>
      <c r="CS26">
        <f>'[1]Crop Data'!$F$18</f>
        <v>19.5</v>
      </c>
      <c r="CT26">
        <f>'[1]Crop Data'!$F$18</f>
        <v>19.5</v>
      </c>
      <c r="CU26">
        <f>'[1]Crop Data'!$F$18</f>
        <v>19.5</v>
      </c>
      <c r="CV26">
        <f>'[1]Crop Data'!$F$20</f>
        <v>2.4300000000000002</v>
      </c>
      <c r="CW26">
        <f>'[1]Crop Data'!$F$20</f>
        <v>2.4300000000000002</v>
      </c>
      <c r="CX26">
        <f>'[1]Crop Data'!$F$20</f>
        <v>2.4300000000000002</v>
      </c>
      <c r="CY26">
        <f>'[1]Crop Data'!$F$20</f>
        <v>2.4300000000000002</v>
      </c>
      <c r="CZ26">
        <f>'[1]Crop Data'!$F$20</f>
        <v>2.4300000000000002</v>
      </c>
      <c r="DA26">
        <f>'[1]Crop Data'!$F$20</f>
        <v>2.4300000000000002</v>
      </c>
      <c r="DB26">
        <v>102</v>
      </c>
      <c r="DC26">
        <v>6</v>
      </c>
      <c r="DD26">
        <v>4</v>
      </c>
      <c r="DE26">
        <v>1400</v>
      </c>
      <c r="DF26">
        <v>125</v>
      </c>
      <c r="DG26">
        <f>'[1]Soil Index &amp; Farm Data'!$M$6</f>
        <v>0.625</v>
      </c>
      <c r="DH26">
        <f>'[1]Soil Index &amp; Farm Data'!$M$7</f>
        <v>10.08</v>
      </c>
    </row>
    <row r="27" spans="1:112">
      <c r="A27">
        <v>26</v>
      </c>
      <c r="B27" t="s">
        <v>459</v>
      </c>
      <c r="C27" s="20" t="str">
        <f t="shared" si="9"/>
        <v>0.75</v>
      </c>
      <c r="D27">
        <v>6</v>
      </c>
      <c r="E27" t="s">
        <v>112</v>
      </c>
      <c r="F27" t="s">
        <v>112</v>
      </c>
      <c r="G27" t="s">
        <v>112</v>
      </c>
      <c r="H27" t="s">
        <v>112</v>
      </c>
      <c r="I27" t="s">
        <v>112</v>
      </c>
      <c r="J27" t="s">
        <v>112</v>
      </c>
      <c r="K27" t="s">
        <v>356</v>
      </c>
      <c r="L27" t="s">
        <v>114</v>
      </c>
      <c r="M27" t="s">
        <v>114</v>
      </c>
      <c r="N27" t="s">
        <v>114</v>
      </c>
      <c r="O27" t="s">
        <v>114</v>
      </c>
      <c r="P27" t="s">
        <v>114</v>
      </c>
      <c r="Q27" s="55">
        <f>IF(AND(ISNUMBER(SEARCH("H-Dsty",$B27))=TRUE,E27="winterwheat"),'Management details'!$G$11,
'Management details'!$F$11)</f>
        <v>200</v>
      </c>
      <c r="R27" s="55">
        <f>IF(AND(ISNUMBER(SEARCH("H-Dsty",$B27))=TRUE,F27="winterwheat"),'Management details'!$G$11,
'Management details'!$F$11)</f>
        <v>200</v>
      </c>
      <c r="S27" s="55">
        <f>IF(AND(ISNUMBER(SEARCH("H-Dsty",$B27))=TRUE,G27="winterwheat"),'Management details'!$G$11,
'Management details'!$F$11)</f>
        <v>200</v>
      </c>
      <c r="T27" s="55">
        <f>IF(AND(ISNUMBER(SEARCH("H-Dsty",$B27))=TRUE,H27="winterwheat"),'Management details'!$G$11,
'Management details'!$F$11)</f>
        <v>200</v>
      </c>
      <c r="U27" s="55">
        <f>IF(AND(ISNUMBER(SEARCH("H-Dsty",$B27))=TRUE,I27="winterwheat"),'Management details'!$G$11,
'Management details'!$F$11)</f>
        <v>200</v>
      </c>
      <c r="V27" s="55">
        <f>IF(AND(ISNUMBER(SEARCH("H-Dsty",$B27))=TRUE,J27="winterwheat"),'Management details'!$G$11,
'Management details'!$F$11)</f>
        <v>200</v>
      </c>
      <c r="W27" t="str">
        <f t="shared" si="2"/>
        <v>late</v>
      </c>
      <c r="X27" t="str">
        <f t="shared" si="3"/>
        <v>late</v>
      </c>
      <c r="Y27" t="str">
        <f t="shared" si="4"/>
        <v>late</v>
      </c>
      <c r="Z27" t="str">
        <f t="shared" si="5"/>
        <v>late</v>
      </c>
      <c r="AA27" t="str">
        <f t="shared" si="6"/>
        <v>late</v>
      </c>
      <c r="AB27" t="str">
        <f t="shared" si="7"/>
        <v>late</v>
      </c>
      <c r="AC27">
        <f>IF(AND((ISNUMBER(SEARCH("heavy",$B27))=TRUE),E27="winterwheat"),'Management details'!$O$11,
IF(AND((ISNUMBER(SEARCH("medium",$B27))=TRUE),E27="winterwheat"),'Management details'!$P$11,
IF(AND((ISNUMBER(SEARCH("light",$B27))=TRUE),E27="winterwheat"),'Management details'!$Q$11,
IF(E27="wosr",'Management details'!$O$12))))</f>
        <v>150</v>
      </c>
      <c r="AD27">
        <f>IF(AND((ISNUMBER(SEARCH("heavy",$B27))=TRUE),F27="winterwheat"),'Management details'!$O$11,
IF(AND((ISNUMBER(SEARCH("medium",$B27))=TRUE),F27="winterwheat"),'Management details'!$P$11,
IF(AND((ISNUMBER(SEARCH("light",$B27))=TRUE),F27="winterwheat"),'Management details'!$Q$11,
IF(F27="wosr",'Management details'!$O$12))))</f>
        <v>150</v>
      </c>
      <c r="AE27">
        <f>IF(AND((ISNUMBER(SEARCH("heavy",$B27))=TRUE),G27="winterwheat"),'Management details'!$O$11,
IF(AND((ISNUMBER(SEARCH("medium",$B27))=TRUE),G27="winterwheat"),'Management details'!$P$11,
IF(AND((ISNUMBER(SEARCH("light",$B27))=TRUE),G27="winterwheat"),'Management details'!$Q$11,
IF(G27="wosr",'Management details'!$O$12))))</f>
        <v>150</v>
      </c>
      <c r="AF27">
        <f>IF(AND((ISNUMBER(SEARCH("heavy",$B27))=TRUE),H27="winterwheat"),'Management details'!$O$11,
IF(AND((ISNUMBER(SEARCH("medium",$B27))=TRUE),H27="winterwheat"),'Management details'!$P$11,
IF(AND((ISNUMBER(SEARCH("light",$B27))=TRUE),H27="winterwheat"),'Management details'!$Q$11,
IF(H27="wosr",'Management details'!$O$12))))</f>
        <v>150</v>
      </c>
      <c r="AG27">
        <f>IF(AND((ISNUMBER(SEARCH("heavy",$B27))=TRUE),I27="winterwheat"),'Management details'!$O$11,
IF(AND((ISNUMBER(SEARCH("medium",$B27))=TRUE),I27="winterwheat"),'Management details'!$P$11,
IF(AND((ISNUMBER(SEARCH("light",$B27))=TRUE),I27="winterwheat"),'Management details'!$Q$11,
IF(I27="wosr",'Management details'!$O$12))))</f>
        <v>150</v>
      </c>
      <c r="AH27">
        <f>IF(AND((ISNUMBER(SEARCH("heavy",$B27))=TRUE),J27="winterwheat"),'Management details'!$O$11,
IF(AND((ISNUMBER(SEARCH("medium",$B27))=TRUE),J27="winterwheat"),'Management details'!$P$11,
IF(AND((ISNUMBER(SEARCH("light",$B27))=TRUE),J27="winterwheat"),'Management details'!$Q$11,
IF(J27="wosr",'Management details'!$O$12))))</f>
        <v>150</v>
      </c>
      <c r="AI27">
        <f>IF(E27="winterwheat",'Management details'!$O$15,
IF(E27="wosr",'Management details'!$O$16))</f>
        <v>70</v>
      </c>
      <c r="AJ27">
        <f>IF(F27="winterwheat",'Management details'!$O$15,
IF(F27="wosr",'Management details'!$O$16))</f>
        <v>70</v>
      </c>
      <c r="AK27">
        <f>IF(G27="winterwheat",'Management details'!$O$15,
IF(G27="wosr",'Management details'!$O$16))</f>
        <v>70</v>
      </c>
      <c r="AL27">
        <f>IF(H27="winterwheat",'Management details'!$O$15,
IF(H27="wosr",'Management details'!$O$16))</f>
        <v>70</v>
      </c>
      <c r="AM27">
        <f>IF(I27="winterwheat",'Management details'!$O$15,
IF(I27="wosr",'Management details'!$O$16))</f>
        <v>70</v>
      </c>
      <c r="AN27">
        <f>IF(J27="winterwheat",'Management details'!$O$15,
IF(J27="wosr",'Management details'!$O$16))</f>
        <v>70</v>
      </c>
      <c r="AO27">
        <f>IF(E27="winterwheat",'Management details'!$O$19,
IF(E27="wosr",'Management details'!$O$20))</f>
        <v>50</v>
      </c>
      <c r="AP27">
        <f>IF(F27="winterwheat",'Management details'!$O$19,
IF(F27="wosr",'Management details'!$O$20))</f>
        <v>50</v>
      </c>
      <c r="AQ27">
        <f>IF(G27="winterwheat",'Management details'!$O$19,
IF(G27="wosr",'Management details'!$O$20))</f>
        <v>50</v>
      </c>
      <c r="AR27">
        <f>IF(H27="winterwheat",'Management details'!$O$19,
IF(H27="wosr",'Management details'!$O$20))</f>
        <v>50</v>
      </c>
      <c r="AS27">
        <f>IF(I27="winterwheat",'Management details'!$O$19,
IF(I27="wosr",'Management details'!$O$20))</f>
        <v>50</v>
      </c>
      <c r="AT27">
        <f>IF(J27="winterwheat",'Management details'!$O$19,
IF(J27="wosr",'Management details'!$O$20))</f>
        <v>50</v>
      </c>
      <c r="AU27">
        <f>IF(E27="winterwheat",'Management details'!$F$24,
IF(E27="wosr",'Management details'!$F$25))</f>
        <v>23</v>
      </c>
      <c r="AV27">
        <f>IF(F27="winterwheat",'Management details'!$F$24,
IF(F27="wosr",'Management details'!$F$25))</f>
        <v>23</v>
      </c>
      <c r="AW27">
        <f>IF(G27="winterwheat",'Management details'!$F$24,
IF(G27="wosr",'Management details'!$F$25))</f>
        <v>23</v>
      </c>
      <c r="AX27">
        <f>IF(H27="winterwheat",'Management details'!$F$24,
IF(H27="wosr",'Management details'!$F$25))</f>
        <v>23</v>
      </c>
      <c r="AY27">
        <f>IF(I27="winterwheat",'Management details'!$F$24,
IF(I27="wosr",'Management details'!$F$25))</f>
        <v>23</v>
      </c>
      <c r="AZ27">
        <f>IF(J27="winterwheat",'Management details'!$F$24,
IF(J27="wosr",'Management details'!$F$25))</f>
        <v>23</v>
      </c>
      <c r="BA27">
        <f>IF(AND(ISNUMBER(SEARCH("H-Dsty",$B27))=TRUE,E27="winterwheat"),'Management details'!$G$28,
IF(AND(ISNUMBER(SEARCH("H-Dsty",$B27))=FALSE,E27="winterwheat"),'Management details'!$F$28,
IF(E27="wosr",'Management details'!$F$29)))</f>
        <v>4</v>
      </c>
      <c r="BB27">
        <f>IF(AND(ISNUMBER(SEARCH("H-Dsty",$B27))=TRUE,F27="winterwheat"),'Management details'!$G$28,
IF(AND(ISNUMBER(SEARCH("H-Dsty",$B27))=FALSE,F27="winterwheat"),'Management details'!$F$28,
IF(F27="wosr",'Management details'!$F$29)))</f>
        <v>4</v>
      </c>
      <c r="BC27">
        <f>IF(AND(ISNUMBER(SEARCH("H-Dsty",$B27))=TRUE,G27="winterwheat"),'Management details'!$G$28,
IF(AND(ISNUMBER(SEARCH("H-Dsty",$B27))=FALSE,G27="winterwheat"),'Management details'!$F$28,
IF(G27="wosr",'Management details'!$F$29)))</f>
        <v>4</v>
      </c>
      <c r="BD27">
        <f>IF(AND(ISNUMBER(SEARCH("H-Dsty",$B27))=TRUE,H27="winterwheat"),'Management details'!$G$28,
IF(AND(ISNUMBER(SEARCH("H-Dsty",$B27))=FALSE,H27="winterwheat"),'Management details'!$F$28,
IF(H27="wosr",'Management details'!$F$29)))</f>
        <v>4</v>
      </c>
      <c r="BE27">
        <f>IF(AND(ISNUMBER(SEARCH("H-Dsty",$B27))=TRUE,I27="winterwheat"),'Management details'!$G$28,
IF(AND(ISNUMBER(SEARCH("H-Dsty",$B27))=FALSE,I27="winterwheat"),'Management details'!$F$28,
IF(I27="wosr",'Management details'!$F$29)))</f>
        <v>4</v>
      </c>
      <c r="BF27">
        <f>IF(AND(ISNUMBER(SEARCH("H-Dsty",$B27))=TRUE,J27="winterwheat"),'Management details'!$G$28,
IF(AND(ISNUMBER(SEARCH("H-Dsty",$B27))=FALSE,J27="winterwheat"),'Management details'!$F$28,
IF(J27="wosr",'Management details'!$F$29)))</f>
        <v>4</v>
      </c>
      <c r="BG27">
        <f>IF(E27="winterwheat",'Management details'!$F$32,
IF(E27="wosr",'Management details'!$F$33))</f>
        <v>5</v>
      </c>
      <c r="BH27">
        <f>IF(F27="winterwheat",'Management details'!$F$32,
IF(F27="wosr",'Management details'!$F$33))</f>
        <v>5</v>
      </c>
      <c r="BI27">
        <f>IF(G27="winterwheat",'Management details'!$F$32,
IF(G27="wosr",'Management details'!$F$33))</f>
        <v>5</v>
      </c>
      <c r="BJ27">
        <f>IF(H27="winterwheat",'Management details'!$F$32,
IF(H27="wosr",'Management details'!$F$33))</f>
        <v>5</v>
      </c>
      <c r="BK27">
        <f>IF(I27="winterwheat",'Management details'!$F$32,
IF(I27="wosr",'Management details'!$F$33))</f>
        <v>5</v>
      </c>
      <c r="BL27">
        <f>IF(J27="winterwheat",'Management details'!$F$32,
IF(J27="wosr",'Management details'!$F$33))</f>
        <v>5</v>
      </c>
      <c r="BM27" t="s">
        <v>116</v>
      </c>
      <c r="BN27" t="str">
        <f t="shared" si="8"/>
        <v>low</v>
      </c>
      <c r="BO27" t="s">
        <v>129</v>
      </c>
      <c r="BP27" t="s">
        <v>129</v>
      </c>
      <c r="BQ27" t="s">
        <v>129</v>
      </c>
      <c r="BR27" t="s">
        <v>129</v>
      </c>
      <c r="BS27" t="s">
        <v>129</v>
      </c>
      <c r="BT27">
        <f>IF(E27="winterwheat",'[1]Crop Data'!$F$24,
IF(E27="wosr",'[1]Crop Data'!$M$24))</f>
        <v>150</v>
      </c>
      <c r="BU27">
        <f>IF(F27="winterwheat",'[1]Crop Data'!$F$24,
IF(F27="wosr",'[1]Crop Data'!$M$24))</f>
        <v>150</v>
      </c>
      <c r="BV27">
        <f>IF(G27="winterwheat",'[1]Crop Data'!$F$24,
IF(G27="wosr",'[1]Crop Data'!$M$24))</f>
        <v>150</v>
      </c>
      <c r="BW27">
        <f>IF(H27="winterwheat",'[1]Crop Data'!$F$24,
IF(H27="wosr",'[1]Crop Data'!$M$24))</f>
        <v>150</v>
      </c>
      <c r="BX27">
        <f>IF(I27="winterwheat",'[1]Crop Data'!$F$24,
IF(I27="wosr",'[1]Crop Data'!$M$24))</f>
        <v>150</v>
      </c>
      <c r="BY27">
        <f>IF(J27="winterwheat",'[1]Crop Data'!$F$24,
IF(J27="wosr",'[1]Crop Data'!$M$24))</f>
        <v>150</v>
      </c>
      <c r="BZ27">
        <v>0</v>
      </c>
      <c r="CA27">
        <v>0</v>
      </c>
      <c r="CB27">
        <v>0</v>
      </c>
      <c r="CC27">
        <v>0</v>
      </c>
      <c r="CD27">
        <v>0</v>
      </c>
      <c r="CE27">
        <v>0</v>
      </c>
      <c r="CF27" t="s">
        <v>119</v>
      </c>
      <c r="CG27" s="20">
        <f>'[1]Crop Data'!$F$12</f>
        <v>0.78</v>
      </c>
      <c r="CH27" s="20">
        <f>'[1]Crop Data'!$F$13</f>
        <v>0.71</v>
      </c>
      <c r="CI27">
        <f>'[1]Crop Data'!$F$14</f>
        <v>0.44</v>
      </c>
      <c r="CJ27">
        <f>IF(E27="winterwheat",'[1]Crop Data'!$F$16,
IF(E27="wosr",'[1]Crop Data'!$M$16))</f>
        <v>0.36</v>
      </c>
      <c r="CK27">
        <f>IF(F27="winterwheat",'[1]Crop Data'!$F$16,
IF(F27="wosr",'[1]Crop Data'!$M$16))</f>
        <v>0.36</v>
      </c>
      <c r="CL27">
        <f>IF(G27="winterwheat",'[1]Crop Data'!$F$16,
IF(G27="wosr",'[1]Crop Data'!$M$16))</f>
        <v>0.36</v>
      </c>
      <c r="CM27">
        <f>IF(H27="winterwheat",'[1]Crop Data'!$F$16,
IF(H27="wosr",'[1]Crop Data'!$M$16))</f>
        <v>0.36</v>
      </c>
      <c r="CN27">
        <f>IF(I27="winterwheat",'[1]Crop Data'!$F$16,
IF(I27="wosr",'[1]Crop Data'!$M$16))</f>
        <v>0.36</v>
      </c>
      <c r="CO27">
        <f>IF(J27="winterwheat",'[1]Crop Data'!$F$16,
IF(J27="wosr",'[1]Crop Data'!$M$16))</f>
        <v>0.36</v>
      </c>
      <c r="CP27">
        <f>'[1]Crop Data'!$F$18</f>
        <v>19.5</v>
      </c>
      <c r="CQ27">
        <f>'[1]Crop Data'!$F$18</f>
        <v>19.5</v>
      </c>
      <c r="CR27">
        <f>'[1]Crop Data'!$F$18</f>
        <v>19.5</v>
      </c>
      <c r="CS27">
        <f>'[1]Crop Data'!$F$18</f>
        <v>19.5</v>
      </c>
      <c r="CT27">
        <f>'[1]Crop Data'!$F$18</f>
        <v>19.5</v>
      </c>
      <c r="CU27">
        <f>'[1]Crop Data'!$F$18</f>
        <v>19.5</v>
      </c>
      <c r="CV27">
        <f>'[1]Crop Data'!$F$20</f>
        <v>2.4300000000000002</v>
      </c>
      <c r="CW27">
        <f>'[1]Crop Data'!$F$20</f>
        <v>2.4300000000000002</v>
      </c>
      <c r="CX27">
        <f>'[1]Crop Data'!$F$20</f>
        <v>2.4300000000000002</v>
      </c>
      <c r="CY27">
        <f>'[1]Crop Data'!$F$20</f>
        <v>2.4300000000000002</v>
      </c>
      <c r="CZ27">
        <f>'[1]Crop Data'!$F$20</f>
        <v>2.4300000000000002</v>
      </c>
      <c r="DA27">
        <f>'[1]Crop Data'!$F$20</f>
        <v>2.4300000000000002</v>
      </c>
      <c r="DB27">
        <v>102</v>
      </c>
      <c r="DC27">
        <v>6</v>
      </c>
      <c r="DD27">
        <v>4</v>
      </c>
      <c r="DE27">
        <v>1400</v>
      </c>
      <c r="DF27">
        <v>125</v>
      </c>
      <c r="DG27">
        <f>'[1]Soil Index &amp; Farm Data'!$M$6</f>
        <v>0.625</v>
      </c>
      <c r="DH27">
        <f>'[1]Soil Index &amp; Farm Data'!$M$7</f>
        <v>10.08</v>
      </c>
    </row>
    <row r="28" spans="1:112">
      <c r="A28" s="50">
        <v>27</v>
      </c>
      <c r="B28" t="s">
        <v>460</v>
      </c>
      <c r="C28" s="20" t="str">
        <f t="shared" si="9"/>
        <v>0.75</v>
      </c>
      <c r="D28">
        <v>6</v>
      </c>
      <c r="E28" t="s">
        <v>112</v>
      </c>
      <c r="F28" t="s">
        <v>112</v>
      </c>
      <c r="G28" t="s">
        <v>112</v>
      </c>
      <c r="H28" t="s">
        <v>112</v>
      </c>
      <c r="I28" t="s">
        <v>112</v>
      </c>
      <c r="J28" t="s">
        <v>112</v>
      </c>
      <c r="K28" t="s">
        <v>356</v>
      </c>
      <c r="L28" t="s">
        <v>114</v>
      </c>
      <c r="M28" t="s">
        <v>114</v>
      </c>
      <c r="N28" t="s">
        <v>114</v>
      </c>
      <c r="O28" t="s">
        <v>114</v>
      </c>
      <c r="P28" t="s">
        <v>114</v>
      </c>
      <c r="Q28" s="55">
        <f>IF(AND(ISNUMBER(SEARCH("H-Dsty",$B28))=TRUE,E28="winterwheat"),'Management details'!$G$11,
'Management details'!$F$11)</f>
        <v>200</v>
      </c>
      <c r="R28" s="55">
        <f>IF(AND(ISNUMBER(SEARCH("H-Dsty",$B28))=TRUE,F28="winterwheat"),'Management details'!$G$11,
'Management details'!$F$11)</f>
        <v>200</v>
      </c>
      <c r="S28" s="55">
        <f>IF(AND(ISNUMBER(SEARCH("H-Dsty",$B28))=TRUE,G28="winterwheat"),'Management details'!$G$11,
'Management details'!$F$11)</f>
        <v>200</v>
      </c>
      <c r="T28" s="55">
        <f>IF(AND(ISNUMBER(SEARCH("H-Dsty",$B28))=TRUE,H28="winterwheat"),'Management details'!$G$11,
'Management details'!$F$11)</f>
        <v>200</v>
      </c>
      <c r="U28" s="55">
        <f>IF(AND(ISNUMBER(SEARCH("H-Dsty",$B28))=TRUE,I28="winterwheat"),'Management details'!$G$11,
'Management details'!$F$11)</f>
        <v>200</v>
      </c>
      <c r="V28" s="55">
        <f>IF(AND(ISNUMBER(SEARCH("H-Dsty",$B28))=TRUE,J28="winterwheat"),'Management details'!$G$11,
'Management details'!$F$11)</f>
        <v>200</v>
      </c>
      <c r="W28" t="str">
        <f t="shared" si="2"/>
        <v>late</v>
      </c>
      <c r="X28" t="str">
        <f t="shared" si="3"/>
        <v>late</v>
      </c>
      <c r="Y28" t="str">
        <f t="shared" si="4"/>
        <v>late</v>
      </c>
      <c r="Z28" t="str">
        <f t="shared" si="5"/>
        <v>late</v>
      </c>
      <c r="AA28" t="str">
        <f t="shared" si="6"/>
        <v>late</v>
      </c>
      <c r="AB28" t="str">
        <f t="shared" si="7"/>
        <v>late</v>
      </c>
      <c r="AC28">
        <f>IF(AND((ISNUMBER(SEARCH("heavy",$B28))=TRUE),E28="winterwheat"),'Management details'!$O$11,
IF(AND((ISNUMBER(SEARCH("medium",$B28))=TRUE),E28="winterwheat"),'Management details'!$P$11,
IF(AND((ISNUMBER(SEARCH("light",$B28))=TRUE),E28="winterwheat"),'Management details'!$Q$11,
IF(E28="wosr",'Management details'!$O$12))))</f>
        <v>150</v>
      </c>
      <c r="AD28">
        <f>IF(AND((ISNUMBER(SEARCH("heavy",$B28))=TRUE),F28="winterwheat"),'Management details'!$O$11,
IF(AND((ISNUMBER(SEARCH("medium",$B28))=TRUE),F28="winterwheat"),'Management details'!$P$11,
IF(AND((ISNUMBER(SEARCH("light",$B28))=TRUE),F28="winterwheat"),'Management details'!$Q$11,
IF(F28="wosr",'Management details'!$O$12))))</f>
        <v>150</v>
      </c>
      <c r="AE28">
        <f>IF(AND((ISNUMBER(SEARCH("heavy",$B28))=TRUE),G28="winterwheat"),'Management details'!$O$11,
IF(AND((ISNUMBER(SEARCH("medium",$B28))=TRUE),G28="winterwheat"),'Management details'!$P$11,
IF(AND((ISNUMBER(SEARCH("light",$B28))=TRUE),G28="winterwheat"),'Management details'!$Q$11,
IF(G28="wosr",'Management details'!$O$12))))</f>
        <v>150</v>
      </c>
      <c r="AF28">
        <f>IF(AND((ISNUMBER(SEARCH("heavy",$B28))=TRUE),H28="winterwheat"),'Management details'!$O$11,
IF(AND((ISNUMBER(SEARCH("medium",$B28))=TRUE),H28="winterwheat"),'Management details'!$P$11,
IF(AND((ISNUMBER(SEARCH("light",$B28))=TRUE),H28="winterwheat"),'Management details'!$Q$11,
IF(H28="wosr",'Management details'!$O$12))))</f>
        <v>150</v>
      </c>
      <c r="AG28">
        <f>IF(AND((ISNUMBER(SEARCH("heavy",$B28))=TRUE),I28="winterwheat"),'Management details'!$O$11,
IF(AND((ISNUMBER(SEARCH("medium",$B28))=TRUE),I28="winterwheat"),'Management details'!$P$11,
IF(AND((ISNUMBER(SEARCH("light",$B28))=TRUE),I28="winterwheat"),'Management details'!$Q$11,
IF(I28="wosr",'Management details'!$O$12))))</f>
        <v>150</v>
      </c>
      <c r="AH28">
        <f>IF(AND((ISNUMBER(SEARCH("heavy",$B28))=TRUE),J28="winterwheat"),'Management details'!$O$11,
IF(AND((ISNUMBER(SEARCH("medium",$B28))=TRUE),J28="winterwheat"),'Management details'!$P$11,
IF(AND((ISNUMBER(SEARCH("light",$B28))=TRUE),J28="winterwheat"),'Management details'!$Q$11,
IF(J28="wosr",'Management details'!$O$12))))</f>
        <v>150</v>
      </c>
      <c r="AI28">
        <f>IF(E28="winterwheat",'Management details'!$O$15,
IF(E28="wosr",'Management details'!$O$16))</f>
        <v>70</v>
      </c>
      <c r="AJ28">
        <f>IF(F28="winterwheat",'Management details'!$O$15,
IF(F28="wosr",'Management details'!$O$16))</f>
        <v>70</v>
      </c>
      <c r="AK28">
        <f>IF(G28="winterwheat",'Management details'!$O$15,
IF(G28="wosr",'Management details'!$O$16))</f>
        <v>70</v>
      </c>
      <c r="AL28">
        <f>IF(H28="winterwheat",'Management details'!$O$15,
IF(H28="wosr",'Management details'!$O$16))</f>
        <v>70</v>
      </c>
      <c r="AM28">
        <f>IF(I28="winterwheat",'Management details'!$O$15,
IF(I28="wosr",'Management details'!$O$16))</f>
        <v>70</v>
      </c>
      <c r="AN28">
        <f>IF(J28="winterwheat",'Management details'!$O$15,
IF(J28="wosr",'Management details'!$O$16))</f>
        <v>70</v>
      </c>
      <c r="AO28">
        <f>IF(E28="winterwheat",'Management details'!$O$19,
IF(E28="wosr",'Management details'!$O$20))</f>
        <v>50</v>
      </c>
      <c r="AP28">
        <f>IF(F28="winterwheat",'Management details'!$O$19,
IF(F28="wosr",'Management details'!$O$20))</f>
        <v>50</v>
      </c>
      <c r="AQ28">
        <f>IF(G28="winterwheat",'Management details'!$O$19,
IF(G28="wosr",'Management details'!$O$20))</f>
        <v>50</v>
      </c>
      <c r="AR28">
        <f>IF(H28="winterwheat",'Management details'!$O$19,
IF(H28="wosr",'Management details'!$O$20))</f>
        <v>50</v>
      </c>
      <c r="AS28">
        <f>IF(I28="winterwheat",'Management details'!$O$19,
IF(I28="wosr",'Management details'!$O$20))</f>
        <v>50</v>
      </c>
      <c r="AT28">
        <f>IF(J28="winterwheat",'Management details'!$O$19,
IF(J28="wosr",'Management details'!$O$20))</f>
        <v>50</v>
      </c>
      <c r="AU28">
        <f>IF(E28="winterwheat",'Management details'!$F$24,
IF(E28="wosr",'Management details'!$F$25))</f>
        <v>23</v>
      </c>
      <c r="AV28">
        <f>IF(F28="winterwheat",'Management details'!$F$24,
IF(F28="wosr",'Management details'!$F$25))</f>
        <v>23</v>
      </c>
      <c r="AW28">
        <f>IF(G28="winterwheat",'Management details'!$F$24,
IF(G28="wosr",'Management details'!$F$25))</f>
        <v>23</v>
      </c>
      <c r="AX28">
        <f>IF(H28="winterwheat",'Management details'!$F$24,
IF(H28="wosr",'Management details'!$F$25))</f>
        <v>23</v>
      </c>
      <c r="AY28">
        <f>IF(I28="winterwheat",'Management details'!$F$24,
IF(I28="wosr",'Management details'!$F$25))</f>
        <v>23</v>
      </c>
      <c r="AZ28">
        <f>IF(J28="winterwheat",'Management details'!$F$24,
IF(J28="wosr",'Management details'!$F$25))</f>
        <v>23</v>
      </c>
      <c r="BA28">
        <f>IF(AND(ISNUMBER(SEARCH("H-Dsty",$B28))=TRUE,E28="winterwheat"),'Management details'!$G$28,
IF(AND(ISNUMBER(SEARCH("H-Dsty",$B28))=FALSE,E28="winterwheat"),'Management details'!$F$28,
IF(E28="wosr",'Management details'!$F$29)))</f>
        <v>4</v>
      </c>
      <c r="BB28">
        <f>IF(AND(ISNUMBER(SEARCH("H-Dsty",$B28))=TRUE,F28="winterwheat"),'Management details'!$G$28,
IF(AND(ISNUMBER(SEARCH("H-Dsty",$B28))=FALSE,F28="winterwheat"),'Management details'!$F$28,
IF(F28="wosr",'Management details'!$F$29)))</f>
        <v>4</v>
      </c>
      <c r="BC28">
        <f>IF(AND(ISNUMBER(SEARCH("H-Dsty",$B28))=TRUE,G28="winterwheat"),'Management details'!$G$28,
IF(AND(ISNUMBER(SEARCH("H-Dsty",$B28))=FALSE,G28="winterwheat"),'Management details'!$F$28,
IF(G28="wosr",'Management details'!$F$29)))</f>
        <v>4</v>
      </c>
      <c r="BD28">
        <f>IF(AND(ISNUMBER(SEARCH("H-Dsty",$B28))=TRUE,H28="winterwheat"),'Management details'!$G$28,
IF(AND(ISNUMBER(SEARCH("H-Dsty",$B28))=FALSE,H28="winterwheat"),'Management details'!$F$28,
IF(H28="wosr",'Management details'!$F$29)))</f>
        <v>4</v>
      </c>
      <c r="BE28">
        <f>IF(AND(ISNUMBER(SEARCH("H-Dsty",$B28))=TRUE,I28="winterwheat"),'Management details'!$G$28,
IF(AND(ISNUMBER(SEARCH("H-Dsty",$B28))=FALSE,I28="winterwheat"),'Management details'!$F$28,
IF(I28="wosr",'Management details'!$F$29)))</f>
        <v>4</v>
      </c>
      <c r="BF28">
        <f>IF(AND(ISNUMBER(SEARCH("H-Dsty",$B28))=TRUE,J28="winterwheat"),'Management details'!$G$28,
IF(AND(ISNUMBER(SEARCH("H-Dsty",$B28))=FALSE,J28="winterwheat"),'Management details'!$F$28,
IF(J28="wosr",'Management details'!$F$29)))</f>
        <v>4</v>
      </c>
      <c r="BG28">
        <f>IF(E28="winterwheat",'Management details'!$F$32,
IF(E28="wosr",'Management details'!$F$33))</f>
        <v>5</v>
      </c>
      <c r="BH28">
        <f>IF(F28="winterwheat",'Management details'!$F$32,
IF(F28="wosr",'Management details'!$F$33))</f>
        <v>5</v>
      </c>
      <c r="BI28">
        <f>IF(G28="winterwheat",'Management details'!$F$32,
IF(G28="wosr",'Management details'!$F$33))</f>
        <v>5</v>
      </c>
      <c r="BJ28">
        <f>IF(H28="winterwheat",'Management details'!$F$32,
IF(H28="wosr",'Management details'!$F$33))</f>
        <v>5</v>
      </c>
      <c r="BK28">
        <f>IF(I28="winterwheat",'Management details'!$F$32,
IF(I28="wosr",'Management details'!$F$33))</f>
        <v>5</v>
      </c>
      <c r="BL28">
        <f>IF(J28="winterwheat",'Management details'!$F$32,
IF(J28="wosr",'Management details'!$F$33))</f>
        <v>5</v>
      </c>
      <c r="BM28" t="s">
        <v>116</v>
      </c>
      <c r="BN28" t="str">
        <f t="shared" si="8"/>
        <v>low</v>
      </c>
      <c r="BO28" t="s">
        <v>129</v>
      </c>
      <c r="BP28" t="s">
        <v>129</v>
      </c>
      <c r="BQ28" t="s">
        <v>129</v>
      </c>
      <c r="BR28" t="s">
        <v>129</v>
      </c>
      <c r="BS28" t="s">
        <v>129</v>
      </c>
      <c r="BT28">
        <f>IF(E28="winterwheat",'[1]Crop Data'!$F$24,
IF(E28="wosr",'[1]Crop Data'!$M$24))</f>
        <v>150</v>
      </c>
      <c r="BU28">
        <f>IF(F28="winterwheat",'[1]Crop Data'!$F$24,
IF(F28="wosr",'[1]Crop Data'!$M$24))</f>
        <v>150</v>
      </c>
      <c r="BV28">
        <f>IF(G28="winterwheat",'[1]Crop Data'!$F$24,
IF(G28="wosr",'[1]Crop Data'!$M$24))</f>
        <v>150</v>
      </c>
      <c r="BW28">
        <f>IF(H28="winterwheat",'[1]Crop Data'!$F$24,
IF(H28="wosr",'[1]Crop Data'!$M$24))</f>
        <v>150</v>
      </c>
      <c r="BX28">
        <f>IF(I28="winterwheat",'[1]Crop Data'!$F$24,
IF(I28="wosr",'[1]Crop Data'!$M$24))</f>
        <v>150</v>
      </c>
      <c r="BY28">
        <f>IF(J28="winterwheat",'[1]Crop Data'!$F$24,
IF(J28="wosr",'[1]Crop Data'!$M$24))</f>
        <v>150</v>
      </c>
      <c r="BZ28">
        <v>0</v>
      </c>
      <c r="CA28">
        <v>0</v>
      </c>
      <c r="CB28">
        <v>0</v>
      </c>
      <c r="CC28">
        <v>0</v>
      </c>
      <c r="CD28">
        <v>0</v>
      </c>
      <c r="CE28">
        <v>0</v>
      </c>
      <c r="CF28" t="s">
        <v>119</v>
      </c>
      <c r="CG28" s="20">
        <f>'[1]Crop Data'!$F$12</f>
        <v>0.78</v>
      </c>
      <c r="CH28" s="20">
        <f>'[1]Crop Data'!$F$13</f>
        <v>0.71</v>
      </c>
      <c r="CI28">
        <f>'[1]Crop Data'!$F$14</f>
        <v>0.44</v>
      </c>
      <c r="CJ28">
        <f>IF(E28="winterwheat",'[1]Crop Data'!$F$16,
IF(E28="wosr",'[1]Crop Data'!$M$16))</f>
        <v>0.36</v>
      </c>
      <c r="CK28">
        <f>IF(F28="winterwheat",'[1]Crop Data'!$F$16,
IF(F28="wosr",'[1]Crop Data'!$M$16))</f>
        <v>0.36</v>
      </c>
      <c r="CL28">
        <f>IF(G28="winterwheat",'[1]Crop Data'!$F$16,
IF(G28="wosr",'[1]Crop Data'!$M$16))</f>
        <v>0.36</v>
      </c>
      <c r="CM28">
        <f>IF(H28="winterwheat",'[1]Crop Data'!$F$16,
IF(H28="wosr",'[1]Crop Data'!$M$16))</f>
        <v>0.36</v>
      </c>
      <c r="CN28">
        <f>IF(I28="winterwheat",'[1]Crop Data'!$F$16,
IF(I28="wosr",'[1]Crop Data'!$M$16))</f>
        <v>0.36</v>
      </c>
      <c r="CO28">
        <f>IF(J28="winterwheat",'[1]Crop Data'!$F$16,
IF(J28="wosr",'[1]Crop Data'!$M$16))</f>
        <v>0.36</v>
      </c>
      <c r="CP28">
        <f>'[1]Crop Data'!$F$18</f>
        <v>19.5</v>
      </c>
      <c r="CQ28">
        <f>'[1]Crop Data'!$F$18</f>
        <v>19.5</v>
      </c>
      <c r="CR28">
        <f>'[1]Crop Data'!$F$18</f>
        <v>19.5</v>
      </c>
      <c r="CS28">
        <f>'[1]Crop Data'!$F$18</f>
        <v>19.5</v>
      </c>
      <c r="CT28">
        <f>'[1]Crop Data'!$F$18</f>
        <v>19.5</v>
      </c>
      <c r="CU28">
        <f>'[1]Crop Data'!$F$18</f>
        <v>19.5</v>
      </c>
      <c r="CV28">
        <f>'[1]Crop Data'!$F$20</f>
        <v>2.4300000000000002</v>
      </c>
      <c r="CW28">
        <f>'[1]Crop Data'!$F$20</f>
        <v>2.4300000000000002</v>
      </c>
      <c r="CX28">
        <f>'[1]Crop Data'!$F$20</f>
        <v>2.4300000000000002</v>
      </c>
      <c r="CY28">
        <f>'[1]Crop Data'!$F$20</f>
        <v>2.4300000000000002</v>
      </c>
      <c r="CZ28">
        <f>'[1]Crop Data'!$F$20</f>
        <v>2.4300000000000002</v>
      </c>
      <c r="DA28">
        <f>'[1]Crop Data'!$F$20</f>
        <v>2.4300000000000002</v>
      </c>
      <c r="DB28">
        <v>102</v>
      </c>
      <c r="DC28">
        <v>6</v>
      </c>
      <c r="DD28">
        <v>4</v>
      </c>
      <c r="DE28">
        <v>1400</v>
      </c>
      <c r="DF28">
        <v>125</v>
      </c>
      <c r="DG28">
        <f>'[1]Soil Index &amp; Farm Data'!$M$6</f>
        <v>0.625</v>
      </c>
      <c r="DH28">
        <f>'[1]Soil Index &amp; Farm Data'!$M$7</f>
        <v>10.08</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C62CAE50-AFC7-42F7-8854-FF0F3DC3E970}">
          <x14:formula1>
            <xm:f>Lists!$G$5:$G$11</xm:f>
          </x14:formula1>
          <xm:sqref>K2:P28</xm:sqref>
        </x14:dataValidation>
        <x14:dataValidation type="list" allowBlank="1" showInputMessage="1" showErrorMessage="1" xr:uid="{895B32C2-0EA0-4CF1-BC07-C644611DCF42}">
          <x14:formula1>
            <xm:f>Lists!$C$5:$C$18</xm:f>
          </x14:formula1>
          <xm:sqref>E2:J28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EA39-A904-4852-BA9E-EA5021AA39E3}">
  <dimension ref="A1:AM97"/>
  <sheetViews>
    <sheetView zoomScaleNormal="100" workbookViewId="0">
      <pane xSplit="6" ySplit="1" topLeftCell="G2" activePane="bottomRight" state="frozen"/>
      <selection pane="topRight" activeCell="G1" sqref="G1"/>
      <selection pane="bottomLeft" activeCell="A2" sqref="A2"/>
      <selection pane="bottomRight" activeCell="F16" sqref="F16"/>
    </sheetView>
  </sheetViews>
  <sheetFormatPr defaultRowHeight="15"/>
  <cols>
    <col min="1" max="1" width="19.42578125" bestFit="1" customWidth="1"/>
    <col min="2" max="2" width="5.28515625" customWidth="1"/>
    <col min="3" max="3" width="4.85546875" customWidth="1"/>
    <col min="4" max="4" width="2.85546875" customWidth="1"/>
    <col min="5" max="5" width="19.42578125" customWidth="1"/>
    <col min="6" max="6" width="11.42578125" bestFit="1" customWidth="1"/>
    <col min="7" max="7" width="6.42578125" customWidth="1"/>
    <col min="8" max="8" width="6.85546875" customWidth="1"/>
    <col min="9" max="9" width="8.85546875" bestFit="1" customWidth="1"/>
    <col min="10" max="10" width="5.42578125" customWidth="1"/>
    <col min="11" max="11" width="11.42578125" bestFit="1" customWidth="1"/>
    <col min="12" max="12" width="7.85546875" customWidth="1"/>
    <col min="13" max="13" width="4.7109375" bestFit="1" customWidth="1"/>
    <col min="14" max="14" width="7.5703125" customWidth="1"/>
    <col min="15" max="15" width="6.140625" customWidth="1"/>
    <col min="16" max="16" width="4.28515625" customWidth="1"/>
    <col min="17" max="17" width="12.42578125" bestFit="1" customWidth="1"/>
    <col min="18" max="18" width="22.140625" bestFit="1" customWidth="1"/>
    <col min="19" max="19" width="12.42578125" bestFit="1" customWidth="1"/>
    <col min="20" max="20" width="12.42578125" customWidth="1"/>
    <col min="21" max="21" width="15" bestFit="1" customWidth="1"/>
    <col min="22" max="22" width="20.140625" bestFit="1" customWidth="1"/>
    <col min="23" max="23" width="17.140625" bestFit="1" customWidth="1"/>
    <col min="24" max="24" width="15.42578125" bestFit="1" customWidth="1"/>
    <col min="25" max="25" width="28.5703125" bestFit="1" customWidth="1"/>
    <col min="26" max="26" width="18.140625" bestFit="1" customWidth="1"/>
    <col min="27" max="27" width="11.42578125" bestFit="1" customWidth="1"/>
    <col min="28" max="28" width="8.42578125" bestFit="1" customWidth="1"/>
    <col min="29" max="29" width="10.42578125" bestFit="1" customWidth="1"/>
    <col min="30" max="30" width="18.28515625" bestFit="1" customWidth="1"/>
    <col min="31" max="31" width="8.5703125" bestFit="1" customWidth="1"/>
    <col min="32" max="32" width="13.140625" bestFit="1" customWidth="1"/>
    <col min="33" max="33" width="15.7109375" bestFit="1" customWidth="1"/>
    <col min="34" max="34" width="11.5703125" bestFit="1" customWidth="1"/>
    <col min="35" max="35" width="11.140625" bestFit="1" customWidth="1"/>
    <col min="36" max="36" width="17.28515625" bestFit="1" customWidth="1"/>
    <col min="37" max="37" width="7.85546875" bestFit="1" customWidth="1"/>
    <col min="38" max="38" width="10.42578125" bestFit="1" customWidth="1"/>
    <col min="39" max="39" width="14.140625" bestFit="1" customWidth="1"/>
  </cols>
  <sheetData>
    <row r="1" spans="1:39" ht="30">
      <c r="A1" s="147" t="s">
        <v>292</v>
      </c>
      <c r="B1" s="147" t="s">
        <v>293</v>
      </c>
      <c r="C1" s="147" t="s">
        <v>294</v>
      </c>
      <c r="D1" s="147" t="s">
        <v>295</v>
      </c>
      <c r="E1" s="147" t="s">
        <v>296</v>
      </c>
      <c r="F1" s="147" t="s">
        <v>297</v>
      </c>
      <c r="G1" s="147" t="s">
        <v>298</v>
      </c>
      <c r="H1" s="147" t="s">
        <v>299</v>
      </c>
      <c r="I1" s="147" t="s">
        <v>300</v>
      </c>
      <c r="J1" s="147" t="s">
        <v>301</v>
      </c>
      <c r="K1" s="147" t="s">
        <v>302</v>
      </c>
      <c r="L1" s="147" t="s">
        <v>303</v>
      </c>
      <c r="M1" s="147" t="s">
        <v>304</v>
      </c>
      <c r="N1" s="147" t="s">
        <v>305</v>
      </c>
      <c r="O1" s="147" t="s">
        <v>306</v>
      </c>
      <c r="P1" s="147" t="s">
        <v>307</v>
      </c>
      <c r="Q1" s="147" t="s">
        <v>308</v>
      </c>
      <c r="R1" s="147" t="s">
        <v>309</v>
      </c>
      <c r="S1" s="147" t="s">
        <v>310</v>
      </c>
      <c r="T1" s="186" t="s">
        <v>488</v>
      </c>
      <c r="U1" s="195" t="s">
        <v>311</v>
      </c>
      <c r="V1" s="147" t="s">
        <v>312</v>
      </c>
      <c r="W1" s="195" t="s">
        <v>326</v>
      </c>
      <c r="X1" s="147" t="s">
        <v>327</v>
      </c>
      <c r="Y1" s="147" t="s">
        <v>490</v>
      </c>
      <c r="Z1" s="147" t="s">
        <v>313</v>
      </c>
      <c r="AA1" s="148" t="s">
        <v>314</v>
      </c>
      <c r="AB1" s="148" t="s">
        <v>315</v>
      </c>
      <c r="AC1" s="148" t="s">
        <v>316</v>
      </c>
      <c r="AD1" s="148" t="s">
        <v>317</v>
      </c>
      <c r="AE1" s="148" t="s">
        <v>318</v>
      </c>
      <c r="AF1" s="148" t="s">
        <v>319</v>
      </c>
      <c r="AG1" s="148" t="s">
        <v>320</v>
      </c>
      <c r="AH1" s="148" t="s">
        <v>321</v>
      </c>
      <c r="AI1" s="148" t="s">
        <v>322</v>
      </c>
      <c r="AJ1" s="148" t="s">
        <v>323</v>
      </c>
      <c r="AK1" s="148" t="s">
        <v>324</v>
      </c>
      <c r="AL1" s="148" t="s">
        <v>325</v>
      </c>
      <c r="AM1" s="148" t="s">
        <v>489</v>
      </c>
    </row>
    <row r="2" spans="1:39">
      <c r="A2" t="s">
        <v>206</v>
      </c>
      <c r="B2" t="s">
        <v>328</v>
      </c>
      <c r="C2">
        <v>2020</v>
      </c>
      <c r="D2">
        <v>1</v>
      </c>
      <c r="E2" t="s">
        <v>206</v>
      </c>
      <c r="F2" t="s">
        <v>329</v>
      </c>
      <c r="G2" s="198">
        <v>7.2</v>
      </c>
      <c r="H2" s="199">
        <f>IF(AND(A2=A1,F2=F1,F2="Winter wheat"),G2*0.9*'Management details'!$F$46,
IF(AND(OR(A2&lt;&gt;A1,F2&lt;&gt;F1),F2="Winter wheat"),G2*'Management details'!$F$46,
IF(F2="Oilseed Rape",G2*'Management details'!$F$47)))</f>
        <v>61.92</v>
      </c>
      <c r="I2" s="198" t="s">
        <v>330</v>
      </c>
      <c r="J2">
        <v>10</v>
      </c>
      <c r="K2" s="198" t="str">
        <f>IF(F2="Winter wheat","Winter wheat",
IF(F2="Oilseed Rape","Other"))</f>
        <v>Winter wheat</v>
      </c>
      <c r="L2" s="198" t="str">
        <f>IF(ISNUMBER(SEARCH("heavy",$A2))=TRUE,"Fine",
IF(ISNUMBER(SEARCH("medium",$A2))=TRUE,"Medium",
IF(ISNUMBER(SEARCH("light",$A2))=TRUE,"Coarse")))</f>
        <v>Fine</v>
      </c>
      <c r="M2" s="198">
        <f>IF($L2="Fine",3.4*1.72,
IF($L2="Medium",2.6*1.72,
IF($L2="Coarse",3*1.72)))</f>
        <v>5.8479999999999999</v>
      </c>
      <c r="N2" s="198" t="s">
        <v>523</v>
      </c>
      <c r="O2" s="198" t="s">
        <v>524</v>
      </c>
      <c r="P2" s="198">
        <v>7</v>
      </c>
      <c r="Q2" s="198" t="str">
        <f>IF(AND(P2&gt;5.4,P2&lt;=7.3),"5.5 &lt; pH &lt;= 7.3",
IF(AND(P2&gt;7.3,P2&lt;=8.5),"7.3 &lt; pH &lt;= 8.5"))</f>
        <v>5.5 &lt; pH &lt;= 7.3</v>
      </c>
      <c r="R2" t="s">
        <v>331</v>
      </c>
      <c r="S2">
        <f>IF(AND((ISNUMBER(SEARCH("heavy",$A2))=TRUE),$F2="Winter wheat"),'Management details'!$O$11,
IF(AND((ISNUMBER(SEARCH("medium",$A2))=TRUE),$F2="Winter wheat"),'Management details'!$P$11,
IF(AND((ISNUMBER(SEARCH("light",$A2))=TRUE),$F2="Winter wheat"),'Management details'!$Q$11,
IF($F2="Oilseed Rape",'Management details'!$O$12))))</f>
        <v>220</v>
      </c>
      <c r="T2">
        <v>3</v>
      </c>
      <c r="U2" s="50">
        <f>IF(AND(ISNUMBER(SEARCH("L-Den",$A2))=TRUE,F2="Winter wheat"),'Management details'!$AB$22,
IF(AND(ISNUMBER(SEARCH("H-Den",$A2))=TRUE,F2="Winter wheat"),'Management details'!$AF$22,
IF(F2="Oilseed Rape",'Management details'!$AB$30)))</f>
        <v>10.678799999999999</v>
      </c>
      <c r="V2" t="s">
        <v>424</v>
      </c>
      <c r="W2">
        <v>1</v>
      </c>
      <c r="X2">
        <v>100</v>
      </c>
      <c r="Y2" t="s">
        <v>494</v>
      </c>
      <c r="Z2" t="s">
        <v>333</v>
      </c>
      <c r="AA2">
        <v>0</v>
      </c>
      <c r="AB2">
        <v>0</v>
      </c>
      <c r="AC2" s="50">
        <v>2</v>
      </c>
      <c r="AD2">
        <v>0</v>
      </c>
      <c r="AE2" s="50">
        <f>IF(AND($F2="Winter wheat",$V2="Reduced to Conventional"),1,0)</f>
        <v>0</v>
      </c>
      <c r="AF2" s="50">
        <f>IF(AE2=0,1,0)</f>
        <v>1</v>
      </c>
      <c r="AG2" s="50">
        <f>IF(AND($F2="Winter wheat",$V2="Reduced to Conventional"),1,0)</f>
        <v>0</v>
      </c>
      <c r="AH2">
        <f>IF(AG2=0,0,1)</f>
        <v>0</v>
      </c>
      <c r="AI2">
        <v>3</v>
      </c>
      <c r="AJ2">
        <v>0</v>
      </c>
      <c r="AK2">
        <v>0</v>
      </c>
      <c r="AL2">
        <v>0</v>
      </c>
      <c r="AM2" s="50">
        <f>IF(AND(ISNUMBER(SEARCH("L-Den",$A2))=TRUE,$F2="Winter wheat"),'Management details'!$F$32,
IF(AND(ISNUMBER(SEARCH("H-Den",$A2))=TRUE,$F2="Winter wheat"),'Management details'!$G$32,
IF(AND(ISNUMBER(SEARCH("L-Den",$A2))=TRUE,$F2="Oilseed Rape"),'Management details'!$F$33,
IF(AND(ISNUMBER(SEARCH("H-Den",$A2))=TRUE,$F2="Oilseed Rape"),'Management details'!$G$33))))</f>
        <v>5</v>
      </c>
    </row>
    <row r="3" spans="1:39">
      <c r="A3" t="s">
        <v>206</v>
      </c>
      <c r="B3" t="s">
        <v>328</v>
      </c>
      <c r="C3">
        <v>2020</v>
      </c>
      <c r="D3">
        <v>2</v>
      </c>
      <c r="E3" t="s">
        <v>206</v>
      </c>
      <c r="F3" t="s">
        <v>329</v>
      </c>
      <c r="G3" s="198">
        <v>7.2</v>
      </c>
      <c r="H3" s="199">
        <f>IF(AND(A3=A2,F3=F2,F3="Winter wheat"),G3*0.9*'Management details'!$F$46,
IF(AND(OR(A3&lt;&gt;A2,F3&lt;&gt;F2),F3="Winter wheat"),G3*'Management details'!$F$46,
IF(F3="Oilseed Rape",G3*'Management details'!$F$47)))</f>
        <v>55.728000000000002</v>
      </c>
      <c r="I3" s="198" t="s">
        <v>330</v>
      </c>
      <c r="J3">
        <v>10</v>
      </c>
      <c r="K3" s="198" t="str">
        <f t="shared" ref="K3:K55" si="0">IF(F3="Winter wheat","Winter wheat",
IF(F3="Oilseed Rape","Other"))</f>
        <v>Winter wheat</v>
      </c>
      <c r="L3" s="198" t="str">
        <f t="shared" ref="L3:L55" si="1">IF(ISNUMBER(SEARCH("heavy",$A3))=TRUE,"Fine",
IF(ISNUMBER(SEARCH("medium",$A3))=TRUE,"Medium",
IF(ISNUMBER(SEARCH("light",$A3))=TRUE,"Coarse")))</f>
        <v>Fine</v>
      </c>
      <c r="M3" s="198">
        <f t="shared" ref="M3:M55" si="2">IF($L3="Fine",3.4*1.72,
IF($L3="Medium",2.6*1.72,
IF($L3="Coarse",3*1.72)))</f>
        <v>5.8479999999999999</v>
      </c>
      <c r="N3" s="198" t="s">
        <v>523</v>
      </c>
      <c r="O3" s="198" t="s">
        <v>524</v>
      </c>
      <c r="P3" s="198">
        <v>7</v>
      </c>
      <c r="Q3" s="198" t="str">
        <f>IF(AND(P3&gt;5.4,P3&lt;=7.3),"5.5 &lt; pH &lt;= 7.3",
IF(AND(P3&gt;7.3,P3&lt;=8.5),"7.3 &lt; pH &lt;= 8.5"))</f>
        <v>5.5 &lt; pH &lt;= 7.3</v>
      </c>
      <c r="R3" t="s">
        <v>331</v>
      </c>
      <c r="S3">
        <f>IF(AND((ISNUMBER(SEARCH("heavy",$A3))=TRUE),$F3="Winter wheat"),'Management details'!$O$11,
IF(AND((ISNUMBER(SEARCH("medium",$A3))=TRUE),$F3="Winter wheat"),'Management details'!$P$11,
IF(AND((ISNUMBER(SEARCH("light",$A3))=TRUE),$F3="Winter wheat"),'Management details'!$Q$11,
IF($F3="Oilseed Rape",'Management details'!$O$12))))</f>
        <v>220</v>
      </c>
      <c r="T3">
        <v>3</v>
      </c>
      <c r="U3" s="50">
        <f>IF(AND(ISNUMBER(SEARCH("L-Den",$A3))=TRUE,F3="Winter wheat"),'Management details'!$AB$22,
IF(AND(ISNUMBER(SEARCH("H-Den",$A3))=TRUE,F3="Winter wheat"),'Management details'!$AF$22,
IF(F3="Oilseed Rape",'Management details'!$AB$30)))</f>
        <v>10.678799999999999</v>
      </c>
      <c r="V3" t="s">
        <v>424</v>
      </c>
      <c r="W3">
        <v>1</v>
      </c>
      <c r="X3">
        <v>100</v>
      </c>
      <c r="Y3" t="s">
        <v>494</v>
      </c>
      <c r="Z3" t="s">
        <v>333</v>
      </c>
      <c r="AA3">
        <v>0</v>
      </c>
      <c r="AB3">
        <v>0</v>
      </c>
      <c r="AC3" s="50">
        <v>2</v>
      </c>
      <c r="AD3">
        <v>0</v>
      </c>
      <c r="AE3" s="50">
        <f t="shared" ref="AE3:AE55" si="3">IF(AND($F3="Winter wheat",$V3="Reduced to Conventional"),1,0)</f>
        <v>0</v>
      </c>
      <c r="AF3" s="50">
        <f t="shared" ref="AF3:AF55" si="4">IF(AE3=0,1,0)</f>
        <v>1</v>
      </c>
      <c r="AG3" s="50">
        <f t="shared" ref="AG3:AG55" si="5">IF(AND($F3="Winter wheat",$V3="Reduced to Conventional"),1,0)</f>
        <v>0</v>
      </c>
      <c r="AH3">
        <f t="shared" ref="AH3:AH55" si="6">IF(AG3=0,0,1)</f>
        <v>0</v>
      </c>
      <c r="AI3">
        <v>3</v>
      </c>
      <c r="AJ3">
        <v>0</v>
      </c>
      <c r="AK3">
        <v>0</v>
      </c>
      <c r="AL3">
        <v>0</v>
      </c>
      <c r="AM3" s="50">
        <f>IF(AND(ISNUMBER(SEARCH("L-Den",$A3))=TRUE,$F3="Winter wheat"),'Management details'!$F$32,
IF(AND(ISNUMBER(SEARCH("H-Den",$A3))=TRUE,$F3="Winter wheat"),'Management details'!$G$32,
IF(AND(ISNUMBER(SEARCH("L-Den",$A3))=TRUE,$F3="Oilseed Rape"),'Management details'!$F$33,
IF(AND(ISNUMBER(SEARCH("H-Den",$A3))=TRUE,$F3="Oilseed Rape"),'Management details'!$G$33))))</f>
        <v>5</v>
      </c>
    </row>
    <row r="4" spans="1:39">
      <c r="A4" t="s">
        <v>206</v>
      </c>
      <c r="B4" t="s">
        <v>328</v>
      </c>
      <c r="C4">
        <v>2020</v>
      </c>
      <c r="D4">
        <v>3</v>
      </c>
      <c r="E4" t="s">
        <v>206</v>
      </c>
      <c r="F4" t="s">
        <v>329</v>
      </c>
      <c r="G4" s="198">
        <v>7.2</v>
      </c>
      <c r="H4" s="199">
        <f>IF(AND(A4=A3,F4=F3,F4="Winter wheat"),G4*0.9*'Management details'!$F$46,
IF(AND(OR(A4&lt;&gt;A3,F4&lt;&gt;F3),F4="Winter wheat"),G4*'Management details'!$F$46,
IF(F4="Oilseed Rape",G4*'Management details'!$F$47)))</f>
        <v>55.728000000000002</v>
      </c>
      <c r="I4" s="198" t="s">
        <v>330</v>
      </c>
      <c r="J4">
        <v>10</v>
      </c>
      <c r="K4" s="198" t="str">
        <f t="shared" si="0"/>
        <v>Winter wheat</v>
      </c>
      <c r="L4" s="198" t="str">
        <f t="shared" si="1"/>
        <v>Fine</v>
      </c>
      <c r="M4" s="198">
        <f t="shared" si="2"/>
        <v>5.8479999999999999</v>
      </c>
      <c r="N4" s="198" t="s">
        <v>523</v>
      </c>
      <c r="O4" s="198" t="s">
        <v>524</v>
      </c>
      <c r="P4" s="198">
        <v>7</v>
      </c>
      <c r="Q4" s="198" t="str">
        <f t="shared" ref="Q4:Q55" si="7">IF(AND(P4&gt;5.4,P4&lt;=7.3),"5.5 &lt; pH &lt;= 7.3",
IF(AND(P4&gt;7.3,P4&lt;=8.5),"7.3 &lt; pH &lt;= 8.5"))</f>
        <v>5.5 &lt; pH &lt;= 7.3</v>
      </c>
      <c r="R4" t="s">
        <v>331</v>
      </c>
      <c r="S4">
        <f>IF(AND((ISNUMBER(SEARCH("heavy",$A4))=TRUE),$F4="Winter wheat"),'Management details'!$O$11,
IF(AND((ISNUMBER(SEARCH("medium",$A4))=TRUE),$F4="Winter wheat"),'Management details'!$P$11,
IF(AND((ISNUMBER(SEARCH("light",$A4))=TRUE),$F4="Winter wheat"),'Management details'!$Q$11,
IF($F4="Oilseed Rape",'Management details'!$O$12))))</f>
        <v>220</v>
      </c>
      <c r="T4">
        <v>3</v>
      </c>
      <c r="U4" s="50">
        <f>IF(AND(ISNUMBER(SEARCH("L-Den",$A4))=TRUE,F4="Winter wheat"),'Management details'!$AB$22,
IF(AND(ISNUMBER(SEARCH("H-Den",$A4))=TRUE,F4="Winter wheat"),'Management details'!$AF$22,
IF(F4="Oilseed Rape",'Management details'!$AB$30)))</f>
        <v>10.678799999999999</v>
      </c>
      <c r="V4" t="s">
        <v>424</v>
      </c>
      <c r="W4">
        <v>1</v>
      </c>
      <c r="X4">
        <v>100</v>
      </c>
      <c r="Y4" t="s">
        <v>494</v>
      </c>
      <c r="Z4" t="s">
        <v>333</v>
      </c>
      <c r="AA4">
        <v>0</v>
      </c>
      <c r="AB4">
        <v>0</v>
      </c>
      <c r="AC4" s="50">
        <v>2</v>
      </c>
      <c r="AD4">
        <v>0</v>
      </c>
      <c r="AE4" s="50">
        <f t="shared" si="3"/>
        <v>0</v>
      </c>
      <c r="AF4" s="50">
        <f t="shared" si="4"/>
        <v>1</v>
      </c>
      <c r="AG4" s="50">
        <f t="shared" si="5"/>
        <v>0</v>
      </c>
      <c r="AH4">
        <f t="shared" si="6"/>
        <v>0</v>
      </c>
      <c r="AI4">
        <v>3</v>
      </c>
      <c r="AJ4">
        <v>0</v>
      </c>
      <c r="AK4">
        <v>0</v>
      </c>
      <c r="AL4">
        <v>0</v>
      </c>
      <c r="AM4" s="50">
        <f>IF(AND(ISNUMBER(SEARCH("L-Den",$A4))=TRUE,$F4="Winter wheat"),'Management details'!$F$32,
IF(AND(ISNUMBER(SEARCH("H-Den",$A4))=TRUE,$F4="Winter wheat"),'Management details'!$G$32,
IF(AND(ISNUMBER(SEARCH("L-Den",$A4))=TRUE,$F4="Oilseed Rape"),'Management details'!$F$33,
IF(AND(ISNUMBER(SEARCH("H-Den",$A4))=TRUE,$F4="Oilseed Rape"),'Management details'!$G$33))))</f>
        <v>5</v>
      </c>
    </row>
    <row r="5" spans="1:39">
      <c r="A5" t="s">
        <v>206</v>
      </c>
      <c r="B5" t="s">
        <v>328</v>
      </c>
      <c r="C5">
        <v>2020</v>
      </c>
      <c r="D5">
        <v>4</v>
      </c>
      <c r="E5" t="s">
        <v>206</v>
      </c>
      <c r="F5" t="s">
        <v>329</v>
      </c>
      <c r="G5" s="198">
        <v>7.2</v>
      </c>
      <c r="H5" s="199">
        <f>IF(AND(A5=A4,F5=F4,F5="Winter wheat"),G5*0.9*'Management details'!$F$46,
IF(AND(OR(A5&lt;&gt;A4,F5&lt;&gt;F4),F5="Winter wheat"),G5*'Management details'!$F$46,
IF(F5="Oilseed Rape",G5*'Management details'!$F$47)))</f>
        <v>55.728000000000002</v>
      </c>
      <c r="I5" s="198" t="s">
        <v>330</v>
      </c>
      <c r="J5">
        <v>10</v>
      </c>
      <c r="K5" s="198" t="str">
        <f>IF(F5="Winter wheat","Winter wheat",
IF(F5="Oilseed Rape","Other"))</f>
        <v>Winter wheat</v>
      </c>
      <c r="L5" s="198" t="str">
        <f t="shared" si="1"/>
        <v>Fine</v>
      </c>
      <c r="M5" s="198">
        <f t="shared" si="2"/>
        <v>5.8479999999999999</v>
      </c>
      <c r="N5" s="198" t="s">
        <v>523</v>
      </c>
      <c r="O5" s="198" t="s">
        <v>524</v>
      </c>
      <c r="P5" s="198">
        <v>7</v>
      </c>
      <c r="Q5" s="198" t="str">
        <f t="shared" si="7"/>
        <v>5.5 &lt; pH &lt;= 7.3</v>
      </c>
      <c r="R5" t="s">
        <v>331</v>
      </c>
      <c r="S5">
        <f>IF(AND((ISNUMBER(SEARCH("heavy",$A5))=TRUE),$F5="Winter wheat"),'Management details'!$O$11,
IF(AND((ISNUMBER(SEARCH("medium",$A5))=TRUE),$F5="Winter wheat"),'Management details'!$P$11,
IF(AND((ISNUMBER(SEARCH("light",$A5))=TRUE),$F5="Winter wheat"),'Management details'!$Q$11,
IF($F5="Oilseed Rape",'Management details'!$O$12))))</f>
        <v>220</v>
      </c>
      <c r="T5">
        <v>3</v>
      </c>
      <c r="U5" s="50">
        <f>IF(AND(ISNUMBER(SEARCH("L-Den",$A5))=TRUE,F5="Winter wheat"),'Management details'!$AB$22,
IF(AND(ISNUMBER(SEARCH("H-Den",$A5))=TRUE,F5="Winter wheat"),'Management details'!$AF$22,
IF(F5="Oilseed Rape",'Management details'!$AB$30)))</f>
        <v>10.678799999999999</v>
      </c>
      <c r="V5" t="s">
        <v>424</v>
      </c>
      <c r="W5">
        <v>1</v>
      </c>
      <c r="X5">
        <v>100</v>
      </c>
      <c r="Y5" t="s">
        <v>494</v>
      </c>
      <c r="Z5" t="s">
        <v>333</v>
      </c>
      <c r="AA5">
        <v>0</v>
      </c>
      <c r="AB5">
        <v>0</v>
      </c>
      <c r="AC5" s="50">
        <v>2</v>
      </c>
      <c r="AD5">
        <v>0</v>
      </c>
      <c r="AE5" s="50">
        <f t="shared" si="3"/>
        <v>0</v>
      </c>
      <c r="AF5" s="50">
        <f t="shared" si="4"/>
        <v>1</v>
      </c>
      <c r="AG5" s="50">
        <f t="shared" si="5"/>
        <v>0</v>
      </c>
      <c r="AH5">
        <f t="shared" si="6"/>
        <v>0</v>
      </c>
      <c r="AI5">
        <v>3</v>
      </c>
      <c r="AJ5">
        <v>0</v>
      </c>
      <c r="AK5">
        <v>0</v>
      </c>
      <c r="AL5">
        <v>0</v>
      </c>
      <c r="AM5" s="50">
        <f>IF(AND(ISNUMBER(SEARCH("L-Den",$A5))=TRUE,$F5="Winter wheat"),'Management details'!$F$32,
IF(AND(ISNUMBER(SEARCH("H-Den",$A5))=TRUE,$F5="Winter wheat"),'Management details'!$G$32,
IF(AND(ISNUMBER(SEARCH("L-Den",$A5))=TRUE,$F5="Oilseed Rape"),'Management details'!$F$33,
IF(AND(ISNUMBER(SEARCH("H-Den",$A5))=TRUE,$F5="Oilseed Rape"),'Management details'!$G$33))))</f>
        <v>5</v>
      </c>
    </row>
    <row r="6" spans="1:39">
      <c r="A6" t="s">
        <v>206</v>
      </c>
      <c r="B6" t="s">
        <v>328</v>
      </c>
      <c r="C6">
        <v>2020</v>
      </c>
      <c r="D6">
        <v>5</v>
      </c>
      <c r="E6" t="s">
        <v>206</v>
      </c>
      <c r="F6" t="s">
        <v>329</v>
      </c>
      <c r="G6" s="198">
        <v>7.2</v>
      </c>
      <c r="H6" s="199">
        <f>IF(AND(A6=A5,F6=F5,F6="Winter wheat"),G6*0.9*'Management details'!$F$46,
IF(AND(OR(A6&lt;&gt;A5,F6&lt;&gt;F5),F6="Winter wheat"),G6*'Management details'!$F$46,
IF(F6="Oilseed Rape",G6*'Management details'!$F$47)))</f>
        <v>55.728000000000002</v>
      </c>
      <c r="I6" s="198" t="s">
        <v>330</v>
      </c>
      <c r="J6">
        <v>10</v>
      </c>
      <c r="K6" s="198" t="str">
        <f t="shared" si="0"/>
        <v>Winter wheat</v>
      </c>
      <c r="L6" s="198" t="str">
        <f t="shared" si="1"/>
        <v>Fine</v>
      </c>
      <c r="M6" s="198">
        <f t="shared" si="2"/>
        <v>5.8479999999999999</v>
      </c>
      <c r="N6" s="198" t="s">
        <v>523</v>
      </c>
      <c r="O6" s="198" t="s">
        <v>524</v>
      </c>
      <c r="P6" s="198">
        <v>7</v>
      </c>
      <c r="Q6" s="198" t="str">
        <f t="shared" si="7"/>
        <v>5.5 &lt; pH &lt;= 7.3</v>
      </c>
      <c r="R6" t="s">
        <v>331</v>
      </c>
      <c r="S6">
        <f>IF(AND((ISNUMBER(SEARCH("heavy",$A6))=TRUE),$F6="Winter wheat"),'Management details'!$O$11,
IF(AND((ISNUMBER(SEARCH("medium",$A6))=TRUE),$F6="Winter wheat"),'Management details'!$P$11,
IF(AND((ISNUMBER(SEARCH("light",$A6))=TRUE),$F6="Winter wheat"),'Management details'!$Q$11,
IF($F6="Oilseed Rape",'Management details'!$O$12))))</f>
        <v>220</v>
      </c>
      <c r="T6">
        <v>3</v>
      </c>
      <c r="U6" s="50">
        <f>IF(AND(ISNUMBER(SEARCH("L-Den",$A6))=TRUE,F6="Winter wheat"),'Management details'!$AB$22,
IF(AND(ISNUMBER(SEARCH("H-Den",$A6))=TRUE,F6="Winter wheat"),'Management details'!$AF$22,
IF(F6="Oilseed Rape",'Management details'!$AB$30)))</f>
        <v>10.678799999999999</v>
      </c>
      <c r="V6" t="s">
        <v>424</v>
      </c>
      <c r="W6">
        <v>1</v>
      </c>
      <c r="X6">
        <v>100</v>
      </c>
      <c r="Y6" t="s">
        <v>494</v>
      </c>
      <c r="Z6" t="s">
        <v>333</v>
      </c>
      <c r="AA6">
        <v>0</v>
      </c>
      <c r="AB6">
        <v>0</v>
      </c>
      <c r="AC6" s="50">
        <v>2</v>
      </c>
      <c r="AD6">
        <v>0</v>
      </c>
      <c r="AE6" s="50">
        <f t="shared" si="3"/>
        <v>0</v>
      </c>
      <c r="AF6" s="50">
        <f t="shared" si="4"/>
        <v>1</v>
      </c>
      <c r="AG6" s="50">
        <f t="shared" si="5"/>
        <v>0</v>
      </c>
      <c r="AH6">
        <f t="shared" si="6"/>
        <v>0</v>
      </c>
      <c r="AI6">
        <v>3</v>
      </c>
      <c r="AJ6">
        <v>0</v>
      </c>
      <c r="AK6">
        <v>0</v>
      </c>
      <c r="AL6">
        <v>0</v>
      </c>
      <c r="AM6" s="50">
        <f>IF(AND(ISNUMBER(SEARCH("L-Den",$A6))=TRUE,$F6="Winter wheat"),'Management details'!$F$32,
IF(AND(ISNUMBER(SEARCH("H-Den",$A6))=TRUE,$F6="Winter wheat"),'Management details'!$G$32,
IF(AND(ISNUMBER(SEARCH("L-Den",$A6))=TRUE,$F6="Oilseed Rape"),'Management details'!$F$33,
IF(AND(ISNUMBER(SEARCH("H-Den",$A6))=TRUE,$F6="Oilseed Rape"),'Management details'!$G$33))))</f>
        <v>5</v>
      </c>
    </row>
    <row r="7" spans="1:39">
      <c r="A7" t="s">
        <v>206</v>
      </c>
      <c r="B7" t="s">
        <v>328</v>
      </c>
      <c r="C7">
        <v>2020</v>
      </c>
      <c r="D7">
        <v>6</v>
      </c>
      <c r="E7" t="s">
        <v>206</v>
      </c>
      <c r="F7" t="s">
        <v>329</v>
      </c>
      <c r="G7" s="198">
        <v>7.2</v>
      </c>
      <c r="H7" s="199">
        <f>IF(AND(A7=A6,F7=F6,F7="Winter wheat"),G7*0.9*'Management details'!$F$46,
IF(AND(OR(A7&lt;&gt;A6,F7&lt;&gt;F6),F7="Winter wheat"),G7*'Management details'!$F$46,
IF(F7="Oilseed Rape",G7*'Management details'!$F$47)))</f>
        <v>55.728000000000002</v>
      </c>
      <c r="I7" s="198" t="s">
        <v>330</v>
      </c>
      <c r="J7">
        <v>10</v>
      </c>
      <c r="K7" s="198" t="str">
        <f t="shared" si="0"/>
        <v>Winter wheat</v>
      </c>
      <c r="L7" s="198" t="str">
        <f t="shared" si="1"/>
        <v>Fine</v>
      </c>
      <c r="M7" s="198">
        <f t="shared" si="2"/>
        <v>5.8479999999999999</v>
      </c>
      <c r="N7" s="198" t="s">
        <v>523</v>
      </c>
      <c r="O7" s="198" t="s">
        <v>524</v>
      </c>
      <c r="P7" s="198">
        <v>7</v>
      </c>
      <c r="Q7" s="198" t="str">
        <f t="shared" si="7"/>
        <v>5.5 &lt; pH &lt;= 7.3</v>
      </c>
      <c r="R7" t="s">
        <v>331</v>
      </c>
      <c r="S7">
        <f>IF(AND((ISNUMBER(SEARCH("heavy",$A7))=TRUE),$F7="Winter wheat"),'Management details'!$O$11,
IF(AND((ISNUMBER(SEARCH("medium",$A7))=TRUE),$F7="Winter wheat"),'Management details'!$P$11,
IF(AND((ISNUMBER(SEARCH("light",$A7))=TRUE),$F7="Winter wheat"),'Management details'!$Q$11,
IF($F7="Oilseed Rape",'Management details'!$O$12))))</f>
        <v>220</v>
      </c>
      <c r="T7">
        <v>3</v>
      </c>
      <c r="U7" s="50">
        <f>IF(AND(ISNUMBER(SEARCH("L-Den",$A7))=TRUE,F7="Winter wheat"),'Management details'!$AB$22,
IF(AND(ISNUMBER(SEARCH("H-Den",$A7))=TRUE,F7="Winter wheat"),'Management details'!$AF$22,
IF(F7="Oilseed Rape",'Management details'!$AB$30)))</f>
        <v>10.678799999999999</v>
      </c>
      <c r="V7" t="s">
        <v>424</v>
      </c>
      <c r="W7">
        <v>1</v>
      </c>
      <c r="X7">
        <v>100</v>
      </c>
      <c r="Y7" t="s">
        <v>494</v>
      </c>
      <c r="Z7" t="s">
        <v>333</v>
      </c>
      <c r="AA7">
        <v>0</v>
      </c>
      <c r="AB7">
        <v>0</v>
      </c>
      <c r="AC7" s="50">
        <v>2</v>
      </c>
      <c r="AD7">
        <v>0</v>
      </c>
      <c r="AE7" s="50">
        <f t="shared" si="3"/>
        <v>0</v>
      </c>
      <c r="AF7" s="50">
        <f t="shared" si="4"/>
        <v>1</v>
      </c>
      <c r="AG7" s="50">
        <f t="shared" si="5"/>
        <v>0</v>
      </c>
      <c r="AH7">
        <f t="shared" si="6"/>
        <v>0</v>
      </c>
      <c r="AI7">
        <v>3</v>
      </c>
      <c r="AJ7">
        <v>0</v>
      </c>
      <c r="AK7">
        <v>0</v>
      </c>
      <c r="AL7">
        <v>0</v>
      </c>
      <c r="AM7" s="50">
        <f>IF(AND(ISNUMBER(SEARCH("L-Den",$A7))=TRUE,$F7="Winter wheat"),'Management details'!$F$32,
IF(AND(ISNUMBER(SEARCH("H-Den",$A7))=TRUE,$F7="Winter wheat"),'Management details'!$G$32,
IF(AND(ISNUMBER(SEARCH("L-Den",$A7))=TRUE,$F7="Oilseed Rape"),'Management details'!$F$33,
IF(AND(ISNUMBER(SEARCH("H-Den",$A7))=TRUE,$F7="Oilseed Rape"),'Management details'!$G$33))))</f>
        <v>5</v>
      </c>
    </row>
    <row r="8" spans="1:39">
      <c r="A8" t="s">
        <v>212</v>
      </c>
      <c r="B8" t="s">
        <v>328</v>
      </c>
      <c r="C8">
        <v>2020</v>
      </c>
      <c r="D8">
        <v>1</v>
      </c>
      <c r="E8" t="s">
        <v>212</v>
      </c>
      <c r="F8" t="s">
        <v>329</v>
      </c>
      <c r="G8" s="198">
        <v>7.2</v>
      </c>
      <c r="H8" s="199">
        <f>IF(AND(A8=A7,F8=F7,F8="Winter wheat"),G8*0.9*'Management details'!$F$46,
IF(AND(OR(A8&lt;&gt;A7,F8&lt;&gt;F7),F8="Winter wheat"),G8*'Management details'!$F$46,
IF(F8="Oilseed Rape",G8*'Management details'!$F$47)))</f>
        <v>61.92</v>
      </c>
      <c r="I8" s="198" t="s">
        <v>330</v>
      </c>
      <c r="J8">
        <v>10</v>
      </c>
      <c r="K8" s="198" t="str">
        <f t="shared" si="0"/>
        <v>Winter wheat</v>
      </c>
      <c r="L8" s="198" t="str">
        <f t="shared" si="1"/>
        <v>Fine</v>
      </c>
      <c r="M8" s="198">
        <f t="shared" si="2"/>
        <v>5.8479999999999999</v>
      </c>
      <c r="N8" s="198" t="s">
        <v>523</v>
      </c>
      <c r="O8" s="198" t="s">
        <v>524</v>
      </c>
      <c r="P8" s="198">
        <v>7</v>
      </c>
      <c r="Q8" s="198" t="str">
        <f t="shared" si="7"/>
        <v>5.5 &lt; pH &lt;= 7.3</v>
      </c>
      <c r="R8" t="s">
        <v>331</v>
      </c>
      <c r="S8">
        <f>IF(AND((ISNUMBER(SEARCH("heavy",$A8))=TRUE),$F8="Winter wheat"),'Management details'!$O$11,
IF(AND((ISNUMBER(SEARCH("medium",$A8))=TRUE),$F8="Winter wheat"),'Management details'!$P$11,
IF(AND((ISNUMBER(SEARCH("light",$A8))=TRUE),$F8="Winter wheat"),'Management details'!$Q$11,
IF($F8="Oilseed Rape",'Management details'!$O$12))))</f>
        <v>220</v>
      </c>
      <c r="T8">
        <v>3</v>
      </c>
      <c r="U8" s="50">
        <f>IF(AND(ISNUMBER(SEARCH("L-Den",$A8))=TRUE,F8="Winter wheat"),'Management details'!$AB$22,
IF(AND(ISNUMBER(SEARCH("H-Den",$A8))=TRUE,F8="Winter wheat"),'Management details'!$AF$22,
IF(F8="Oilseed Rape",'Management details'!$AB$30)))</f>
        <v>9.2387999999999995</v>
      </c>
      <c r="V8" t="s">
        <v>424</v>
      </c>
      <c r="W8">
        <v>1</v>
      </c>
      <c r="X8">
        <v>100</v>
      </c>
      <c r="Y8" t="s">
        <v>494</v>
      </c>
      <c r="Z8" t="s">
        <v>333</v>
      </c>
      <c r="AA8">
        <v>0</v>
      </c>
      <c r="AB8">
        <v>0</v>
      </c>
      <c r="AC8" s="50">
        <v>2</v>
      </c>
      <c r="AD8">
        <v>0</v>
      </c>
      <c r="AE8" s="50">
        <f t="shared" si="3"/>
        <v>0</v>
      </c>
      <c r="AF8" s="50">
        <f t="shared" si="4"/>
        <v>1</v>
      </c>
      <c r="AG8" s="50">
        <f t="shared" si="5"/>
        <v>0</v>
      </c>
      <c r="AH8">
        <f t="shared" si="6"/>
        <v>0</v>
      </c>
      <c r="AI8">
        <v>3</v>
      </c>
      <c r="AJ8">
        <v>0</v>
      </c>
      <c r="AK8">
        <v>0</v>
      </c>
      <c r="AL8">
        <v>0</v>
      </c>
      <c r="AM8" s="50">
        <f>IF(AND(ISNUMBER(SEARCH("L-Den",$A8))=TRUE,$F8="Winter wheat"),'Management details'!$F$32,
IF(AND(ISNUMBER(SEARCH("H-Den",$A8))=TRUE,$F8="Winter wheat"),'Management details'!$G$32,
IF(AND(ISNUMBER(SEARCH("L-Den",$A8))=TRUE,$F8="Oilseed Rape"),'Management details'!$F$33,
IF(AND(ISNUMBER(SEARCH("H-Den",$A8))=TRUE,$F8="Oilseed Rape"),'Management details'!$G$33))))</f>
        <v>5</v>
      </c>
    </row>
    <row r="9" spans="1:39">
      <c r="A9" t="s">
        <v>212</v>
      </c>
      <c r="B9" t="s">
        <v>328</v>
      </c>
      <c r="C9">
        <v>2020</v>
      </c>
      <c r="D9">
        <v>2</v>
      </c>
      <c r="E9" t="s">
        <v>212</v>
      </c>
      <c r="F9" t="s">
        <v>329</v>
      </c>
      <c r="G9" s="198">
        <v>7.2</v>
      </c>
      <c r="H9" s="199">
        <f>IF(AND(A9=A8,F9=F8,F9="Winter wheat"),G9*0.9*'Management details'!$F$46,
IF(AND(OR(A9&lt;&gt;A8,F9&lt;&gt;F8),F9="Winter wheat"),G9*'Management details'!$F$46,
IF(F9="Oilseed Rape",G9*'Management details'!$F$47)))</f>
        <v>55.728000000000002</v>
      </c>
      <c r="I9" s="198" t="s">
        <v>330</v>
      </c>
      <c r="J9">
        <v>10</v>
      </c>
      <c r="K9" s="198" t="str">
        <f t="shared" si="0"/>
        <v>Winter wheat</v>
      </c>
      <c r="L9" s="198" t="str">
        <f t="shared" si="1"/>
        <v>Fine</v>
      </c>
      <c r="M9" s="198">
        <f t="shared" si="2"/>
        <v>5.8479999999999999</v>
      </c>
      <c r="N9" s="198" t="s">
        <v>523</v>
      </c>
      <c r="O9" s="198" t="s">
        <v>524</v>
      </c>
      <c r="P9" s="198">
        <v>7</v>
      </c>
      <c r="Q9" s="198" t="str">
        <f t="shared" si="7"/>
        <v>5.5 &lt; pH &lt;= 7.3</v>
      </c>
      <c r="R9" t="s">
        <v>331</v>
      </c>
      <c r="S9">
        <f>IF(AND((ISNUMBER(SEARCH("heavy",$A9))=TRUE),$F9="Winter wheat"),'Management details'!$O$11,
IF(AND((ISNUMBER(SEARCH("medium",$A9))=TRUE),$F9="Winter wheat"),'Management details'!$P$11,
IF(AND((ISNUMBER(SEARCH("light",$A9))=TRUE),$F9="Winter wheat"),'Management details'!$Q$11,
IF($F9="Oilseed Rape",'Management details'!$O$12))))</f>
        <v>220</v>
      </c>
      <c r="T9">
        <v>3</v>
      </c>
      <c r="U9" s="50">
        <f>IF(AND(ISNUMBER(SEARCH("L-Den",$A9))=TRUE,F9="Winter wheat"),'Management details'!$AB$22,
IF(AND(ISNUMBER(SEARCH("H-Den",$A9))=TRUE,F9="Winter wheat"),'Management details'!$AF$22,
IF(F9="Oilseed Rape",'Management details'!$AB$30)))</f>
        <v>9.2387999999999995</v>
      </c>
      <c r="V9" t="s">
        <v>424</v>
      </c>
      <c r="W9">
        <v>1</v>
      </c>
      <c r="X9">
        <v>100</v>
      </c>
      <c r="Y9" t="s">
        <v>494</v>
      </c>
      <c r="Z9" t="s">
        <v>333</v>
      </c>
      <c r="AA9">
        <v>0</v>
      </c>
      <c r="AB9">
        <v>0</v>
      </c>
      <c r="AC9" s="50">
        <v>2</v>
      </c>
      <c r="AD9">
        <v>0</v>
      </c>
      <c r="AE9" s="50">
        <f t="shared" si="3"/>
        <v>0</v>
      </c>
      <c r="AF9" s="50">
        <f t="shared" si="4"/>
        <v>1</v>
      </c>
      <c r="AG9" s="50">
        <f t="shared" si="5"/>
        <v>0</v>
      </c>
      <c r="AH9">
        <f t="shared" si="6"/>
        <v>0</v>
      </c>
      <c r="AI9">
        <v>3</v>
      </c>
      <c r="AJ9">
        <v>0</v>
      </c>
      <c r="AK9">
        <v>0</v>
      </c>
      <c r="AL9">
        <v>0</v>
      </c>
      <c r="AM9" s="50">
        <f>IF(AND(ISNUMBER(SEARCH("L-Den",$A9))=TRUE,$F9="Winter wheat"),'Management details'!$F$32,
IF(AND(ISNUMBER(SEARCH("H-Den",$A9))=TRUE,$F9="Winter wheat"),'Management details'!$G$32,
IF(AND(ISNUMBER(SEARCH("L-Den",$A9))=TRUE,$F9="Oilseed Rape"),'Management details'!$F$33,
IF(AND(ISNUMBER(SEARCH("H-Den",$A9))=TRUE,$F9="Oilseed Rape"),'Management details'!$G$33))))</f>
        <v>5</v>
      </c>
    </row>
    <row r="10" spans="1:39">
      <c r="A10" t="s">
        <v>212</v>
      </c>
      <c r="B10" t="s">
        <v>328</v>
      </c>
      <c r="C10">
        <v>2020</v>
      </c>
      <c r="D10">
        <v>3</v>
      </c>
      <c r="E10" t="s">
        <v>212</v>
      </c>
      <c r="F10" t="s">
        <v>329</v>
      </c>
      <c r="G10" s="198">
        <v>7.2</v>
      </c>
      <c r="H10" s="199">
        <f>IF(AND(A10=A9,F10=F9,F10="Winter wheat"),G10*0.9*'Management details'!$F$46,
IF(AND(OR(A10&lt;&gt;A9,F10&lt;&gt;F9),F10="Winter wheat"),G10*'Management details'!$F$46,
IF(F10="Oilseed Rape",G10*'Management details'!$F$47)))</f>
        <v>55.728000000000002</v>
      </c>
      <c r="I10" s="198" t="s">
        <v>330</v>
      </c>
      <c r="J10">
        <v>10</v>
      </c>
      <c r="K10" s="198" t="str">
        <f t="shared" si="0"/>
        <v>Winter wheat</v>
      </c>
      <c r="L10" s="198" t="str">
        <f t="shared" si="1"/>
        <v>Fine</v>
      </c>
      <c r="M10" s="198">
        <f t="shared" si="2"/>
        <v>5.8479999999999999</v>
      </c>
      <c r="N10" s="198" t="s">
        <v>523</v>
      </c>
      <c r="O10" s="198" t="s">
        <v>524</v>
      </c>
      <c r="P10" s="198">
        <v>7</v>
      </c>
      <c r="Q10" s="198" t="str">
        <f t="shared" si="7"/>
        <v>5.5 &lt; pH &lt;= 7.3</v>
      </c>
      <c r="R10" t="s">
        <v>331</v>
      </c>
      <c r="S10">
        <f>IF(AND((ISNUMBER(SEARCH("heavy",$A10))=TRUE),$F10="Winter wheat"),'Management details'!$O$11,
IF(AND((ISNUMBER(SEARCH("medium",$A10))=TRUE),$F10="Winter wheat"),'Management details'!$P$11,
IF(AND((ISNUMBER(SEARCH("light",$A10))=TRUE),$F10="Winter wheat"),'Management details'!$Q$11,
IF($F10="Oilseed Rape",'Management details'!$O$12))))</f>
        <v>220</v>
      </c>
      <c r="T10">
        <v>3</v>
      </c>
      <c r="U10" s="50">
        <f>IF(AND(ISNUMBER(SEARCH("L-Den",$A10))=TRUE,F10="Winter wheat"),'Management details'!$AB$22,
IF(AND(ISNUMBER(SEARCH("H-Den",$A10))=TRUE,F10="Winter wheat"),'Management details'!$AF$22,
IF(F10="Oilseed Rape",'Management details'!$AB$30)))</f>
        <v>9.2387999999999995</v>
      </c>
      <c r="V10" t="s">
        <v>424</v>
      </c>
      <c r="W10">
        <v>1</v>
      </c>
      <c r="X10">
        <v>100</v>
      </c>
      <c r="Y10" t="s">
        <v>494</v>
      </c>
      <c r="Z10" t="s">
        <v>333</v>
      </c>
      <c r="AA10">
        <v>0</v>
      </c>
      <c r="AB10">
        <v>0</v>
      </c>
      <c r="AC10" s="50">
        <v>2</v>
      </c>
      <c r="AD10">
        <v>0</v>
      </c>
      <c r="AE10" s="50">
        <f t="shared" si="3"/>
        <v>0</v>
      </c>
      <c r="AF10" s="50">
        <f t="shared" si="4"/>
        <v>1</v>
      </c>
      <c r="AG10" s="50">
        <f t="shared" si="5"/>
        <v>0</v>
      </c>
      <c r="AH10">
        <f t="shared" si="6"/>
        <v>0</v>
      </c>
      <c r="AI10">
        <v>3</v>
      </c>
      <c r="AJ10">
        <v>0</v>
      </c>
      <c r="AK10">
        <v>0</v>
      </c>
      <c r="AL10">
        <v>0</v>
      </c>
      <c r="AM10" s="50">
        <f>IF(AND(ISNUMBER(SEARCH("L-Den",$A10))=TRUE,$F10="Winter wheat"),'Management details'!$F$32,
IF(AND(ISNUMBER(SEARCH("H-Den",$A10))=TRUE,$F10="Winter wheat"),'Management details'!$G$32,
IF(AND(ISNUMBER(SEARCH("L-Den",$A10))=TRUE,$F10="Oilseed Rape"),'Management details'!$F$33,
IF(AND(ISNUMBER(SEARCH("H-Den",$A10))=TRUE,$F10="Oilseed Rape"),'Management details'!$G$33))))</f>
        <v>5</v>
      </c>
    </row>
    <row r="11" spans="1:39">
      <c r="A11" t="s">
        <v>212</v>
      </c>
      <c r="B11" t="s">
        <v>328</v>
      </c>
      <c r="C11">
        <v>2020</v>
      </c>
      <c r="D11">
        <v>4</v>
      </c>
      <c r="E11" t="s">
        <v>212</v>
      </c>
      <c r="F11" t="s">
        <v>329</v>
      </c>
      <c r="G11" s="198">
        <v>7.2</v>
      </c>
      <c r="H11" s="199">
        <f>IF(AND(A11=A10,F11=F10,F11="Winter wheat"),G11*0.9*'Management details'!$F$46,
IF(AND(OR(A11&lt;&gt;A10,F11&lt;&gt;F10),F11="Winter wheat"),G11*'Management details'!$F$46,
IF(F11="Oilseed Rape",G11*'Management details'!$F$47)))</f>
        <v>55.728000000000002</v>
      </c>
      <c r="I11" s="198" t="s">
        <v>330</v>
      </c>
      <c r="J11">
        <v>10</v>
      </c>
      <c r="K11" s="198" t="str">
        <f t="shared" si="0"/>
        <v>Winter wheat</v>
      </c>
      <c r="L11" s="198" t="str">
        <f t="shared" si="1"/>
        <v>Fine</v>
      </c>
      <c r="M11" s="198">
        <f t="shared" si="2"/>
        <v>5.8479999999999999</v>
      </c>
      <c r="N11" s="198" t="s">
        <v>523</v>
      </c>
      <c r="O11" s="198" t="s">
        <v>524</v>
      </c>
      <c r="P11" s="198">
        <v>7</v>
      </c>
      <c r="Q11" s="198" t="str">
        <f t="shared" si="7"/>
        <v>5.5 &lt; pH &lt;= 7.3</v>
      </c>
      <c r="R11" t="s">
        <v>331</v>
      </c>
      <c r="S11">
        <f>IF(AND((ISNUMBER(SEARCH("heavy",$A11))=TRUE),$F11="Winter wheat"),'Management details'!$O$11,
IF(AND((ISNUMBER(SEARCH("medium",$A11))=TRUE),$F11="Winter wheat"),'Management details'!$P$11,
IF(AND((ISNUMBER(SEARCH("light",$A11))=TRUE),$F11="Winter wheat"),'Management details'!$Q$11,
IF($F11="Oilseed Rape",'Management details'!$O$12))))</f>
        <v>220</v>
      </c>
      <c r="T11">
        <v>3</v>
      </c>
      <c r="U11" s="50">
        <f>IF(AND(ISNUMBER(SEARCH("L-Den",$A11))=TRUE,F11="Winter wheat"),'Management details'!$AB$22,
IF(AND(ISNUMBER(SEARCH("H-Den",$A11))=TRUE,F11="Winter wheat"),'Management details'!$AF$22,
IF(F11="Oilseed Rape",'Management details'!$AB$30)))</f>
        <v>9.2387999999999995</v>
      </c>
      <c r="V11" t="s">
        <v>424</v>
      </c>
      <c r="W11">
        <v>1</v>
      </c>
      <c r="X11">
        <v>100</v>
      </c>
      <c r="Y11" t="s">
        <v>494</v>
      </c>
      <c r="Z11" t="s">
        <v>333</v>
      </c>
      <c r="AA11">
        <v>0</v>
      </c>
      <c r="AB11">
        <v>0</v>
      </c>
      <c r="AC11" s="50">
        <v>2</v>
      </c>
      <c r="AD11">
        <v>0</v>
      </c>
      <c r="AE11" s="50">
        <f t="shared" si="3"/>
        <v>0</v>
      </c>
      <c r="AF11" s="50">
        <f t="shared" si="4"/>
        <v>1</v>
      </c>
      <c r="AG11" s="50">
        <f t="shared" si="5"/>
        <v>0</v>
      </c>
      <c r="AH11">
        <f t="shared" si="6"/>
        <v>0</v>
      </c>
      <c r="AI11">
        <v>3</v>
      </c>
      <c r="AJ11">
        <v>0</v>
      </c>
      <c r="AK11">
        <v>0</v>
      </c>
      <c r="AL11">
        <v>0</v>
      </c>
      <c r="AM11" s="50">
        <f>IF(AND(ISNUMBER(SEARCH("L-Den",$A11))=TRUE,$F11="Winter wheat"),'Management details'!$F$32,
IF(AND(ISNUMBER(SEARCH("H-Den",$A11))=TRUE,$F11="Winter wheat"),'Management details'!$G$32,
IF(AND(ISNUMBER(SEARCH("L-Den",$A11))=TRUE,$F11="Oilseed Rape"),'Management details'!$F$33,
IF(AND(ISNUMBER(SEARCH("H-Den",$A11))=TRUE,$F11="Oilseed Rape"),'Management details'!$G$33))))</f>
        <v>5</v>
      </c>
    </row>
    <row r="12" spans="1:39">
      <c r="A12" t="s">
        <v>212</v>
      </c>
      <c r="B12" t="s">
        <v>328</v>
      </c>
      <c r="C12">
        <v>2020</v>
      </c>
      <c r="D12">
        <v>5</v>
      </c>
      <c r="E12" t="s">
        <v>212</v>
      </c>
      <c r="F12" t="s">
        <v>329</v>
      </c>
      <c r="G12" s="198">
        <v>7.2</v>
      </c>
      <c r="H12" s="199">
        <f>IF(AND(A12=A11,F12=F11,F12="Winter wheat"),G12*0.9*'Management details'!$F$46,
IF(AND(OR(A12&lt;&gt;A11,F12&lt;&gt;F11),F12="Winter wheat"),G12*'Management details'!$F$46,
IF(F12="Oilseed Rape",G12*'Management details'!$F$47)))</f>
        <v>55.728000000000002</v>
      </c>
      <c r="I12" s="198" t="s">
        <v>330</v>
      </c>
      <c r="J12">
        <v>10</v>
      </c>
      <c r="K12" s="198" t="str">
        <f t="shared" si="0"/>
        <v>Winter wheat</v>
      </c>
      <c r="L12" s="198" t="str">
        <f t="shared" si="1"/>
        <v>Fine</v>
      </c>
      <c r="M12" s="198">
        <f t="shared" si="2"/>
        <v>5.8479999999999999</v>
      </c>
      <c r="N12" s="198" t="s">
        <v>523</v>
      </c>
      <c r="O12" s="198" t="s">
        <v>524</v>
      </c>
      <c r="P12" s="198">
        <v>7</v>
      </c>
      <c r="Q12" s="198" t="str">
        <f t="shared" si="7"/>
        <v>5.5 &lt; pH &lt;= 7.3</v>
      </c>
      <c r="R12" t="s">
        <v>331</v>
      </c>
      <c r="S12">
        <f>IF(AND((ISNUMBER(SEARCH("heavy",$A12))=TRUE),$F12="Winter wheat"),'Management details'!$O$11,
IF(AND((ISNUMBER(SEARCH("medium",$A12))=TRUE),$F12="Winter wheat"),'Management details'!$P$11,
IF(AND((ISNUMBER(SEARCH("light",$A12))=TRUE),$F12="Winter wheat"),'Management details'!$Q$11,
IF($F12="Oilseed Rape",'Management details'!$O$12))))</f>
        <v>220</v>
      </c>
      <c r="T12">
        <v>3</v>
      </c>
      <c r="U12" s="50">
        <f>IF(AND(ISNUMBER(SEARCH("L-Den",$A12))=TRUE,F12="Winter wheat"),'Management details'!$AB$22,
IF(AND(ISNUMBER(SEARCH("H-Den",$A12))=TRUE,F12="Winter wheat"),'Management details'!$AF$22,
IF(F12="Oilseed Rape",'Management details'!$AB$30)))</f>
        <v>9.2387999999999995</v>
      </c>
      <c r="V12" t="s">
        <v>424</v>
      </c>
      <c r="W12">
        <v>1</v>
      </c>
      <c r="X12">
        <v>100</v>
      </c>
      <c r="Y12" t="s">
        <v>494</v>
      </c>
      <c r="Z12" t="s">
        <v>333</v>
      </c>
      <c r="AA12">
        <v>0</v>
      </c>
      <c r="AB12">
        <v>0</v>
      </c>
      <c r="AC12" s="50">
        <v>2</v>
      </c>
      <c r="AD12">
        <v>0</v>
      </c>
      <c r="AE12" s="50">
        <f t="shared" si="3"/>
        <v>0</v>
      </c>
      <c r="AF12" s="50">
        <f t="shared" si="4"/>
        <v>1</v>
      </c>
      <c r="AG12" s="50">
        <f t="shared" si="5"/>
        <v>0</v>
      </c>
      <c r="AH12">
        <f t="shared" si="6"/>
        <v>0</v>
      </c>
      <c r="AI12">
        <v>3</v>
      </c>
      <c r="AJ12">
        <v>0</v>
      </c>
      <c r="AK12">
        <v>0</v>
      </c>
      <c r="AL12">
        <v>0</v>
      </c>
      <c r="AM12" s="50">
        <f>IF(AND(ISNUMBER(SEARCH("L-Den",$A12))=TRUE,$F12="Winter wheat"),'Management details'!$F$32,
IF(AND(ISNUMBER(SEARCH("H-Den",$A12))=TRUE,$F12="Winter wheat"),'Management details'!$G$32,
IF(AND(ISNUMBER(SEARCH("L-Den",$A12))=TRUE,$F12="Oilseed Rape"),'Management details'!$F$33,
IF(AND(ISNUMBER(SEARCH("H-Den",$A12))=TRUE,$F12="Oilseed Rape"),'Management details'!$G$33))))</f>
        <v>5</v>
      </c>
    </row>
    <row r="13" spans="1:39">
      <c r="A13" t="s">
        <v>212</v>
      </c>
      <c r="B13" t="s">
        <v>328</v>
      </c>
      <c r="C13">
        <v>2020</v>
      </c>
      <c r="D13">
        <v>6</v>
      </c>
      <c r="E13" t="s">
        <v>212</v>
      </c>
      <c r="F13" t="s">
        <v>329</v>
      </c>
      <c r="G13" s="198">
        <v>7.2</v>
      </c>
      <c r="H13" s="199">
        <f>IF(AND(A13=A12,F13=F12,F13="Winter wheat"),G13*0.9*'Management details'!$F$46,
IF(AND(OR(A13&lt;&gt;A12,F13&lt;&gt;F12),F13="Winter wheat"),G13*'Management details'!$F$46,
IF(F13="Oilseed Rape",G13*'Management details'!$F$47)))</f>
        <v>55.728000000000002</v>
      </c>
      <c r="I13" s="198" t="s">
        <v>330</v>
      </c>
      <c r="J13">
        <v>10</v>
      </c>
      <c r="K13" s="198" t="str">
        <f t="shared" si="0"/>
        <v>Winter wheat</v>
      </c>
      <c r="L13" s="198" t="str">
        <f t="shared" si="1"/>
        <v>Fine</v>
      </c>
      <c r="M13" s="198">
        <f t="shared" si="2"/>
        <v>5.8479999999999999</v>
      </c>
      <c r="N13" s="198" t="s">
        <v>523</v>
      </c>
      <c r="O13" s="198" t="s">
        <v>524</v>
      </c>
      <c r="P13" s="198">
        <v>7</v>
      </c>
      <c r="Q13" s="198" t="str">
        <f t="shared" si="7"/>
        <v>5.5 &lt; pH &lt;= 7.3</v>
      </c>
      <c r="R13" t="s">
        <v>331</v>
      </c>
      <c r="S13">
        <f>IF(AND((ISNUMBER(SEARCH("heavy",$A13))=TRUE),$F13="Winter wheat"),'Management details'!$O$11,
IF(AND((ISNUMBER(SEARCH("medium",$A13))=TRUE),$F13="Winter wheat"),'Management details'!$P$11,
IF(AND((ISNUMBER(SEARCH("light",$A13))=TRUE),$F13="Winter wheat"),'Management details'!$Q$11,
IF($F13="Oilseed Rape",'Management details'!$O$12))))</f>
        <v>220</v>
      </c>
      <c r="T13">
        <v>3</v>
      </c>
      <c r="U13" s="50">
        <f>IF(AND(ISNUMBER(SEARCH("L-Den",$A13))=TRUE,F13="Winter wheat"),'Management details'!$AB$22,
IF(AND(ISNUMBER(SEARCH("H-Den",$A13))=TRUE,F13="Winter wheat"),'Management details'!$AF$22,
IF(F13="Oilseed Rape",'Management details'!$AB$30)))</f>
        <v>9.2387999999999995</v>
      </c>
      <c r="V13" t="s">
        <v>424</v>
      </c>
      <c r="W13">
        <v>1</v>
      </c>
      <c r="X13">
        <v>100</v>
      </c>
      <c r="Y13" t="s">
        <v>494</v>
      </c>
      <c r="Z13" t="s">
        <v>333</v>
      </c>
      <c r="AA13">
        <v>0</v>
      </c>
      <c r="AB13">
        <v>0</v>
      </c>
      <c r="AC13" s="50">
        <v>2</v>
      </c>
      <c r="AD13">
        <v>0</v>
      </c>
      <c r="AE13" s="50">
        <f t="shared" si="3"/>
        <v>0</v>
      </c>
      <c r="AF13" s="50">
        <f t="shared" si="4"/>
        <v>1</v>
      </c>
      <c r="AG13" s="50">
        <f t="shared" si="5"/>
        <v>0</v>
      </c>
      <c r="AH13">
        <f t="shared" si="6"/>
        <v>0</v>
      </c>
      <c r="AI13">
        <v>3</v>
      </c>
      <c r="AJ13">
        <v>0</v>
      </c>
      <c r="AK13">
        <v>0</v>
      </c>
      <c r="AL13">
        <v>0</v>
      </c>
      <c r="AM13" s="50">
        <f>IF(AND(ISNUMBER(SEARCH("L-Den",$A13))=TRUE,$F13="Winter wheat"),'Management details'!$F$32,
IF(AND(ISNUMBER(SEARCH("H-Den",$A13))=TRUE,$F13="Winter wheat"),'Management details'!$G$32,
IF(AND(ISNUMBER(SEARCH("L-Den",$A13))=TRUE,$F13="Oilseed Rape"),'Management details'!$F$33,
IF(AND(ISNUMBER(SEARCH("H-Den",$A13))=TRUE,$F13="Oilseed Rape"),'Management details'!$G$33))))</f>
        <v>5</v>
      </c>
    </row>
    <row r="14" spans="1:39">
      <c r="A14" t="s">
        <v>209</v>
      </c>
      <c r="B14" t="s">
        <v>525</v>
      </c>
      <c r="C14">
        <v>2020</v>
      </c>
      <c r="D14">
        <v>1</v>
      </c>
      <c r="E14" t="s">
        <v>209</v>
      </c>
      <c r="F14" t="s">
        <v>329</v>
      </c>
      <c r="G14" s="198">
        <v>7.2</v>
      </c>
      <c r="H14" s="199">
        <f>IF(AND(A14=A13,F14=F13,F14="Winter wheat"),G14*0.9*'Management details'!$F$46,
IF(AND(OR(A14&lt;&gt;A13,F14&lt;&gt;F13),F14="Winter wheat"),G14*'Management details'!$F$46,
IF(F14="Oilseed Rape",G14*'Management details'!$F$47)))</f>
        <v>61.92</v>
      </c>
      <c r="I14" s="198" t="s">
        <v>330</v>
      </c>
      <c r="J14">
        <v>10</v>
      </c>
      <c r="K14" s="198" t="str">
        <f t="shared" si="0"/>
        <v>Winter wheat</v>
      </c>
      <c r="L14" s="198" t="str">
        <f t="shared" si="1"/>
        <v>Fine</v>
      </c>
      <c r="M14" s="198">
        <f t="shared" si="2"/>
        <v>5.8479999999999999</v>
      </c>
      <c r="N14" s="198" t="s">
        <v>523</v>
      </c>
      <c r="O14" s="198" t="s">
        <v>524</v>
      </c>
      <c r="P14" s="198">
        <v>7</v>
      </c>
      <c r="Q14" s="198" t="str">
        <f t="shared" si="7"/>
        <v>5.5 &lt; pH &lt;= 7.3</v>
      </c>
      <c r="R14" t="s">
        <v>331</v>
      </c>
      <c r="S14">
        <f>IF(AND((ISNUMBER(SEARCH("heavy",$A14))=TRUE),$F14="Winter wheat"),'Management details'!$O$11,
IF(AND((ISNUMBER(SEARCH("medium",$A14))=TRUE),$F14="Winter wheat"),'Management details'!$P$11,
IF(AND((ISNUMBER(SEARCH("light",$A14))=TRUE),$F14="Winter wheat"),'Management details'!$Q$11,
IF($F14="Oilseed Rape",'Management details'!$O$12))))</f>
        <v>220</v>
      </c>
      <c r="T14">
        <v>3</v>
      </c>
      <c r="U14" s="50">
        <f>IF(AND(ISNUMBER(SEARCH("L-Den",$A14))=TRUE,F14="Winter wheat"),'Management details'!$AB$22,
IF(AND(ISNUMBER(SEARCH("H-Den",$A14))=TRUE,F14="Winter wheat"),'Management details'!$AF$22,
IF(F14="Oilseed Rape",'Management details'!$AB$30)))</f>
        <v>9.2387999999999995</v>
      </c>
      <c r="V14" t="s">
        <v>424</v>
      </c>
      <c r="W14">
        <v>1</v>
      </c>
      <c r="X14">
        <v>100</v>
      </c>
      <c r="Y14" t="s">
        <v>494</v>
      </c>
      <c r="Z14" t="s">
        <v>333</v>
      </c>
      <c r="AA14">
        <v>0</v>
      </c>
      <c r="AB14">
        <v>0</v>
      </c>
      <c r="AC14" s="50">
        <v>2</v>
      </c>
      <c r="AD14">
        <v>0</v>
      </c>
      <c r="AE14" s="50">
        <f t="shared" si="3"/>
        <v>0</v>
      </c>
      <c r="AF14" s="50">
        <f t="shared" si="4"/>
        <v>1</v>
      </c>
      <c r="AG14" s="50">
        <f t="shared" si="5"/>
        <v>0</v>
      </c>
      <c r="AH14">
        <f t="shared" si="6"/>
        <v>0</v>
      </c>
      <c r="AI14">
        <v>3</v>
      </c>
      <c r="AJ14">
        <v>0</v>
      </c>
      <c r="AK14">
        <v>0</v>
      </c>
      <c r="AL14">
        <v>0</v>
      </c>
      <c r="AM14" s="50">
        <f>IF(AND(ISNUMBER(SEARCH("L-Den",$A14))=TRUE,$F14="Winter wheat"),'Management details'!$F$32,
IF(AND(ISNUMBER(SEARCH("H-Den",$A14))=TRUE,$F14="Winter wheat"),'Management details'!$G$32,
IF(AND(ISNUMBER(SEARCH("L-Den",$A14))=TRUE,$F14="Oilseed Rape"),'Management details'!$F$33,
IF(AND(ISNUMBER(SEARCH("H-Den",$A14))=TRUE,$F14="Oilseed Rape"),'Management details'!$G$33))))</f>
        <v>5</v>
      </c>
    </row>
    <row r="15" spans="1:39">
      <c r="A15" t="s">
        <v>209</v>
      </c>
      <c r="B15" t="s">
        <v>525</v>
      </c>
      <c r="C15">
        <v>2020</v>
      </c>
      <c r="D15">
        <v>2</v>
      </c>
      <c r="E15" t="s">
        <v>209</v>
      </c>
      <c r="F15" t="s">
        <v>329</v>
      </c>
      <c r="G15" s="198">
        <v>7.2</v>
      </c>
      <c r="H15" s="199">
        <f>IF(AND(A15=A14,F15=F14,F15="Winter wheat"),G15*0.9*'Management details'!$F$46,
IF(AND(OR(A15&lt;&gt;A14,F15&lt;&gt;F14),F15="Winter wheat"),G15*'Management details'!$F$46,
IF(F15="Oilseed Rape",G15*'Management details'!$F$47)))</f>
        <v>55.728000000000002</v>
      </c>
      <c r="I15" s="198" t="s">
        <v>330</v>
      </c>
      <c r="J15">
        <v>10</v>
      </c>
      <c r="K15" s="198" t="str">
        <f t="shared" si="0"/>
        <v>Winter wheat</v>
      </c>
      <c r="L15" s="198" t="str">
        <f t="shared" si="1"/>
        <v>Fine</v>
      </c>
      <c r="M15" s="198">
        <f t="shared" si="2"/>
        <v>5.8479999999999999</v>
      </c>
      <c r="N15" s="198" t="s">
        <v>523</v>
      </c>
      <c r="O15" s="198" t="s">
        <v>524</v>
      </c>
      <c r="P15" s="198">
        <v>7</v>
      </c>
      <c r="Q15" s="198" t="str">
        <f t="shared" si="7"/>
        <v>5.5 &lt; pH &lt;= 7.3</v>
      </c>
      <c r="R15" t="s">
        <v>331</v>
      </c>
      <c r="S15">
        <f>IF(AND((ISNUMBER(SEARCH("heavy",$A15))=TRUE),$F15="Winter wheat"),'Management details'!$O$11,
IF(AND((ISNUMBER(SEARCH("medium",$A15))=TRUE),$F15="Winter wheat"),'Management details'!$P$11,
IF(AND((ISNUMBER(SEARCH("light",$A15))=TRUE),$F15="Winter wheat"),'Management details'!$Q$11,
IF($F15="Oilseed Rape",'Management details'!$O$12))))</f>
        <v>220</v>
      </c>
      <c r="T15">
        <v>3</v>
      </c>
      <c r="U15" s="50">
        <f>IF(AND(ISNUMBER(SEARCH("L-Den",$A15))=TRUE,F15="Winter wheat"),'Management details'!$AB$22,
IF(AND(ISNUMBER(SEARCH("H-Den",$A15))=TRUE,F15="Winter wheat"),'Management details'!$AF$22,
IF(F15="Oilseed Rape",'Management details'!$AB$30)))</f>
        <v>9.2387999999999995</v>
      </c>
      <c r="V15" t="s">
        <v>424</v>
      </c>
      <c r="W15">
        <v>1</v>
      </c>
      <c r="X15">
        <v>100</v>
      </c>
      <c r="Y15" t="s">
        <v>494</v>
      </c>
      <c r="Z15" t="s">
        <v>333</v>
      </c>
      <c r="AA15">
        <v>0</v>
      </c>
      <c r="AB15">
        <v>0</v>
      </c>
      <c r="AC15" s="50">
        <v>2</v>
      </c>
      <c r="AD15">
        <v>0</v>
      </c>
      <c r="AE15" s="50">
        <f t="shared" si="3"/>
        <v>0</v>
      </c>
      <c r="AF15" s="50">
        <f t="shared" si="4"/>
        <v>1</v>
      </c>
      <c r="AG15" s="50">
        <f t="shared" si="5"/>
        <v>0</v>
      </c>
      <c r="AH15">
        <f t="shared" si="6"/>
        <v>0</v>
      </c>
      <c r="AI15">
        <v>3</v>
      </c>
      <c r="AJ15">
        <v>0</v>
      </c>
      <c r="AK15">
        <v>0</v>
      </c>
      <c r="AL15">
        <v>0</v>
      </c>
      <c r="AM15" s="50">
        <f>IF(AND(ISNUMBER(SEARCH("L-Den",$A15))=TRUE,$F15="Winter wheat"),'Management details'!$F$32,
IF(AND(ISNUMBER(SEARCH("H-Den",$A15))=TRUE,$F15="Winter wheat"),'Management details'!$G$32,
IF(AND(ISNUMBER(SEARCH("L-Den",$A15))=TRUE,$F15="Oilseed Rape"),'Management details'!$F$33,
IF(AND(ISNUMBER(SEARCH("H-Den",$A15))=TRUE,$F15="Oilseed Rape"),'Management details'!$G$33))))</f>
        <v>5</v>
      </c>
    </row>
    <row r="16" spans="1:39">
      <c r="A16" t="s">
        <v>209</v>
      </c>
      <c r="B16" t="s">
        <v>525</v>
      </c>
      <c r="C16">
        <v>2020</v>
      </c>
      <c r="D16">
        <v>3</v>
      </c>
      <c r="E16" t="s">
        <v>209</v>
      </c>
      <c r="F16" t="s">
        <v>329</v>
      </c>
      <c r="G16" s="198">
        <v>7.2</v>
      </c>
      <c r="H16" s="199">
        <f>IF(AND(A16=A15,F16=F15,F16="Winter wheat"),G16*0.9*'Management details'!$F$46,
IF(AND(OR(A16&lt;&gt;A15,F16&lt;&gt;F15),F16="Winter wheat"),G16*'Management details'!$F$46,
IF(F16="Oilseed Rape",G16*'Management details'!$F$47)))</f>
        <v>55.728000000000002</v>
      </c>
      <c r="I16" s="198" t="s">
        <v>330</v>
      </c>
      <c r="J16">
        <v>10</v>
      </c>
      <c r="K16" s="198" t="str">
        <f t="shared" si="0"/>
        <v>Winter wheat</v>
      </c>
      <c r="L16" s="198" t="str">
        <f t="shared" si="1"/>
        <v>Fine</v>
      </c>
      <c r="M16" s="198">
        <f t="shared" si="2"/>
        <v>5.8479999999999999</v>
      </c>
      <c r="N16" s="198" t="s">
        <v>523</v>
      </c>
      <c r="O16" s="198" t="s">
        <v>524</v>
      </c>
      <c r="P16" s="198">
        <v>7</v>
      </c>
      <c r="Q16" s="198" t="str">
        <f t="shared" si="7"/>
        <v>5.5 &lt; pH &lt;= 7.3</v>
      </c>
      <c r="R16" t="s">
        <v>331</v>
      </c>
      <c r="S16">
        <f>IF(AND((ISNUMBER(SEARCH("heavy",$A16))=TRUE),$F16="Winter wheat"),'Management details'!$O$11,
IF(AND((ISNUMBER(SEARCH("medium",$A16))=TRUE),$F16="Winter wheat"),'Management details'!$P$11,
IF(AND((ISNUMBER(SEARCH("light",$A16))=TRUE),$F16="Winter wheat"),'Management details'!$Q$11,
IF($F16="Oilseed Rape",'Management details'!$O$12))))</f>
        <v>220</v>
      </c>
      <c r="T16">
        <v>3</v>
      </c>
      <c r="U16" s="50">
        <f>IF(AND(ISNUMBER(SEARCH("L-Den",$A16))=TRUE,F16="Winter wheat"),'Management details'!$AB$22,
IF(AND(ISNUMBER(SEARCH("H-Den",$A16))=TRUE,F16="Winter wheat"),'Management details'!$AF$22,
IF(F16="Oilseed Rape",'Management details'!$AB$30)))</f>
        <v>9.2387999999999995</v>
      </c>
      <c r="V16" t="s">
        <v>424</v>
      </c>
      <c r="W16">
        <v>1</v>
      </c>
      <c r="X16">
        <v>100</v>
      </c>
      <c r="Y16" t="s">
        <v>494</v>
      </c>
      <c r="Z16" t="s">
        <v>333</v>
      </c>
      <c r="AA16">
        <v>0</v>
      </c>
      <c r="AB16">
        <v>0</v>
      </c>
      <c r="AC16" s="50">
        <v>2</v>
      </c>
      <c r="AD16">
        <v>0</v>
      </c>
      <c r="AE16" s="50">
        <f t="shared" si="3"/>
        <v>0</v>
      </c>
      <c r="AF16" s="50">
        <f t="shared" si="4"/>
        <v>1</v>
      </c>
      <c r="AG16" s="50">
        <f t="shared" si="5"/>
        <v>0</v>
      </c>
      <c r="AH16">
        <f t="shared" si="6"/>
        <v>0</v>
      </c>
      <c r="AI16">
        <v>3</v>
      </c>
      <c r="AJ16">
        <v>0</v>
      </c>
      <c r="AK16">
        <v>0</v>
      </c>
      <c r="AL16">
        <v>0</v>
      </c>
      <c r="AM16" s="50">
        <f>IF(AND(ISNUMBER(SEARCH("L-Den",$A16))=TRUE,$F16="Winter wheat"),'Management details'!$F$32,
IF(AND(ISNUMBER(SEARCH("H-Den",$A16))=TRUE,$F16="Winter wheat"),'Management details'!$G$32,
IF(AND(ISNUMBER(SEARCH("L-Den",$A16))=TRUE,$F16="Oilseed Rape"),'Management details'!$F$33,
IF(AND(ISNUMBER(SEARCH("H-Den",$A16))=TRUE,$F16="Oilseed Rape"),'Management details'!$G$33))))</f>
        <v>5</v>
      </c>
    </row>
    <row r="17" spans="1:39">
      <c r="A17" t="s">
        <v>209</v>
      </c>
      <c r="B17" t="s">
        <v>525</v>
      </c>
      <c r="C17">
        <v>2020</v>
      </c>
      <c r="D17">
        <v>4</v>
      </c>
      <c r="E17" t="s">
        <v>209</v>
      </c>
      <c r="F17" t="s">
        <v>329</v>
      </c>
      <c r="G17" s="198">
        <v>7.2</v>
      </c>
      <c r="H17" s="199">
        <f>IF(AND(A17=A16,F17=F16,F17="Winter wheat"),G17*0.9*'Management details'!$F$46,
IF(AND(OR(A17&lt;&gt;A16,F17&lt;&gt;F16),F17="Winter wheat"),G17*'Management details'!$F$46,
IF(F17="Oilseed Rape",G17*'Management details'!$F$47)))</f>
        <v>55.728000000000002</v>
      </c>
      <c r="I17" s="198" t="s">
        <v>330</v>
      </c>
      <c r="J17">
        <v>10</v>
      </c>
      <c r="K17" s="198" t="str">
        <f t="shared" si="0"/>
        <v>Winter wheat</v>
      </c>
      <c r="L17" s="198" t="str">
        <f t="shared" si="1"/>
        <v>Fine</v>
      </c>
      <c r="M17" s="198">
        <f t="shared" si="2"/>
        <v>5.8479999999999999</v>
      </c>
      <c r="N17" s="198" t="s">
        <v>523</v>
      </c>
      <c r="O17" s="198" t="s">
        <v>524</v>
      </c>
      <c r="P17" s="198">
        <v>7</v>
      </c>
      <c r="Q17" s="198" t="str">
        <f t="shared" si="7"/>
        <v>5.5 &lt; pH &lt;= 7.3</v>
      </c>
      <c r="R17" t="s">
        <v>331</v>
      </c>
      <c r="S17">
        <f>IF(AND((ISNUMBER(SEARCH("heavy",$A17))=TRUE),$F17="Winter wheat"),'Management details'!$O$11,
IF(AND((ISNUMBER(SEARCH("medium",$A17))=TRUE),$F17="Winter wheat"),'Management details'!$P$11,
IF(AND((ISNUMBER(SEARCH("light",$A17))=TRUE),$F17="Winter wheat"),'Management details'!$Q$11,
IF($F17="Oilseed Rape",'Management details'!$O$12))))</f>
        <v>220</v>
      </c>
      <c r="T17">
        <v>3</v>
      </c>
      <c r="U17" s="50">
        <f>IF(AND(ISNUMBER(SEARCH("L-Den",$A17))=TRUE,F17="Winter wheat"),'Management details'!$AB$22,
IF(AND(ISNUMBER(SEARCH("H-Den",$A17))=TRUE,F17="Winter wheat"),'Management details'!$AF$22,
IF(F17="Oilseed Rape",'Management details'!$AB$30)))</f>
        <v>9.2387999999999995</v>
      </c>
      <c r="V17" t="s">
        <v>424</v>
      </c>
      <c r="W17">
        <v>1</v>
      </c>
      <c r="X17">
        <v>100</v>
      </c>
      <c r="Y17" t="s">
        <v>494</v>
      </c>
      <c r="Z17" t="s">
        <v>333</v>
      </c>
      <c r="AA17">
        <v>0</v>
      </c>
      <c r="AB17">
        <v>0</v>
      </c>
      <c r="AC17" s="50">
        <v>2</v>
      </c>
      <c r="AD17">
        <v>0</v>
      </c>
      <c r="AE17" s="50">
        <f t="shared" si="3"/>
        <v>0</v>
      </c>
      <c r="AF17" s="50">
        <f t="shared" si="4"/>
        <v>1</v>
      </c>
      <c r="AG17" s="50">
        <f t="shared" si="5"/>
        <v>0</v>
      </c>
      <c r="AH17">
        <f t="shared" si="6"/>
        <v>0</v>
      </c>
      <c r="AI17">
        <v>3</v>
      </c>
      <c r="AJ17">
        <v>0</v>
      </c>
      <c r="AK17">
        <v>0</v>
      </c>
      <c r="AL17">
        <v>0</v>
      </c>
      <c r="AM17" s="50">
        <f>IF(AND(ISNUMBER(SEARCH("L-Den",$A17))=TRUE,$F17="Winter wheat"),'Management details'!$F$32,
IF(AND(ISNUMBER(SEARCH("H-Den",$A17))=TRUE,$F17="Winter wheat"),'Management details'!$G$32,
IF(AND(ISNUMBER(SEARCH("L-Den",$A17))=TRUE,$F17="Oilseed Rape"),'Management details'!$F$33,
IF(AND(ISNUMBER(SEARCH("H-Den",$A17))=TRUE,$F17="Oilseed Rape"),'Management details'!$G$33))))</f>
        <v>5</v>
      </c>
    </row>
    <row r="18" spans="1:39">
      <c r="A18" t="s">
        <v>209</v>
      </c>
      <c r="B18" t="s">
        <v>525</v>
      </c>
      <c r="C18">
        <v>2020</v>
      </c>
      <c r="D18">
        <v>5</v>
      </c>
      <c r="E18" t="s">
        <v>209</v>
      </c>
      <c r="F18" t="s">
        <v>329</v>
      </c>
      <c r="G18" s="198">
        <v>7.2</v>
      </c>
      <c r="H18" s="199">
        <f>IF(AND(A18=A17,F18=F17,F18="Winter wheat"),G18*0.9*'Management details'!$F$46,
IF(AND(OR(A18&lt;&gt;A17,F18&lt;&gt;F17),F18="Winter wheat"),G18*'Management details'!$F$46,
IF(F18="Oilseed Rape",G18*'Management details'!$F$47)))</f>
        <v>55.728000000000002</v>
      </c>
      <c r="I18" s="198" t="s">
        <v>330</v>
      </c>
      <c r="J18">
        <v>10</v>
      </c>
      <c r="K18" s="198" t="str">
        <f t="shared" si="0"/>
        <v>Winter wheat</v>
      </c>
      <c r="L18" s="198" t="str">
        <f t="shared" si="1"/>
        <v>Fine</v>
      </c>
      <c r="M18" s="198">
        <f t="shared" si="2"/>
        <v>5.8479999999999999</v>
      </c>
      <c r="N18" s="198" t="s">
        <v>523</v>
      </c>
      <c r="O18" s="198" t="s">
        <v>524</v>
      </c>
      <c r="P18" s="198">
        <v>7</v>
      </c>
      <c r="Q18" s="198" t="str">
        <f t="shared" si="7"/>
        <v>5.5 &lt; pH &lt;= 7.3</v>
      </c>
      <c r="R18" t="s">
        <v>331</v>
      </c>
      <c r="S18">
        <f>IF(AND((ISNUMBER(SEARCH("heavy",$A18))=TRUE),$F18="Winter wheat"),'Management details'!$O$11,
IF(AND((ISNUMBER(SEARCH("medium",$A18))=TRUE),$F18="Winter wheat"),'Management details'!$P$11,
IF(AND((ISNUMBER(SEARCH("light",$A18))=TRUE),$F18="Winter wheat"),'Management details'!$Q$11,
IF($F18="Oilseed Rape",'Management details'!$O$12))))</f>
        <v>220</v>
      </c>
      <c r="T18">
        <v>3</v>
      </c>
      <c r="U18" s="50">
        <f>IF(AND(ISNUMBER(SEARCH("L-Den",$A18))=TRUE,F18="Winter wheat"),'Management details'!$AB$22,
IF(AND(ISNUMBER(SEARCH("H-Den",$A18))=TRUE,F18="Winter wheat"),'Management details'!$AF$22,
IF(F18="Oilseed Rape",'Management details'!$AB$30)))</f>
        <v>9.2387999999999995</v>
      </c>
      <c r="V18" t="s">
        <v>424</v>
      </c>
      <c r="W18">
        <v>1</v>
      </c>
      <c r="X18">
        <v>100</v>
      </c>
      <c r="Y18" t="s">
        <v>494</v>
      </c>
      <c r="Z18" t="s">
        <v>333</v>
      </c>
      <c r="AA18">
        <v>0</v>
      </c>
      <c r="AB18">
        <v>0</v>
      </c>
      <c r="AC18" s="50">
        <v>2</v>
      </c>
      <c r="AD18">
        <v>0</v>
      </c>
      <c r="AE18" s="50">
        <f t="shared" si="3"/>
        <v>0</v>
      </c>
      <c r="AF18" s="50">
        <f t="shared" si="4"/>
        <v>1</v>
      </c>
      <c r="AG18" s="50">
        <f t="shared" si="5"/>
        <v>0</v>
      </c>
      <c r="AH18">
        <f t="shared" si="6"/>
        <v>0</v>
      </c>
      <c r="AI18">
        <v>3</v>
      </c>
      <c r="AJ18">
        <v>0</v>
      </c>
      <c r="AK18">
        <v>0</v>
      </c>
      <c r="AL18">
        <v>0</v>
      </c>
      <c r="AM18" s="50">
        <f>IF(AND(ISNUMBER(SEARCH("L-Den",$A18))=TRUE,$F18="Winter wheat"),'Management details'!$F$32,
IF(AND(ISNUMBER(SEARCH("H-Den",$A18))=TRUE,$F18="Winter wheat"),'Management details'!$G$32,
IF(AND(ISNUMBER(SEARCH("L-Den",$A18))=TRUE,$F18="Oilseed Rape"),'Management details'!$F$33,
IF(AND(ISNUMBER(SEARCH("H-Den",$A18))=TRUE,$F18="Oilseed Rape"),'Management details'!$G$33))))</f>
        <v>5</v>
      </c>
    </row>
    <row r="19" spans="1:39">
      <c r="A19" t="s">
        <v>209</v>
      </c>
      <c r="B19" t="s">
        <v>525</v>
      </c>
      <c r="C19">
        <v>2020</v>
      </c>
      <c r="D19">
        <v>6</v>
      </c>
      <c r="E19" t="s">
        <v>209</v>
      </c>
      <c r="F19" t="s">
        <v>329</v>
      </c>
      <c r="G19" s="198">
        <v>7.2</v>
      </c>
      <c r="H19" s="199">
        <f>IF(AND(A19=A18,F19=F18,F19="Winter wheat"),G19*0.9*'Management details'!$F$46,
IF(AND(OR(A19&lt;&gt;A18,F19&lt;&gt;F18),F19="Winter wheat"),G19*'Management details'!$F$46,
IF(F19="Oilseed Rape",G19*'Management details'!$F$47)))</f>
        <v>55.728000000000002</v>
      </c>
      <c r="I19" s="198" t="s">
        <v>330</v>
      </c>
      <c r="J19">
        <v>10</v>
      </c>
      <c r="K19" s="198" t="str">
        <f t="shared" si="0"/>
        <v>Winter wheat</v>
      </c>
      <c r="L19" s="198" t="str">
        <f t="shared" si="1"/>
        <v>Fine</v>
      </c>
      <c r="M19" s="198">
        <f t="shared" si="2"/>
        <v>5.8479999999999999</v>
      </c>
      <c r="N19" s="198" t="s">
        <v>523</v>
      </c>
      <c r="O19" s="198" t="s">
        <v>524</v>
      </c>
      <c r="P19" s="198">
        <v>7</v>
      </c>
      <c r="Q19" s="198" t="str">
        <f t="shared" si="7"/>
        <v>5.5 &lt; pH &lt;= 7.3</v>
      </c>
      <c r="R19" t="s">
        <v>331</v>
      </c>
      <c r="S19">
        <f>IF(AND((ISNUMBER(SEARCH("heavy",$A19))=TRUE),$F19="Winter wheat"),'Management details'!$O$11,
IF(AND((ISNUMBER(SEARCH("medium",$A19))=TRUE),$F19="Winter wheat"),'Management details'!$P$11,
IF(AND((ISNUMBER(SEARCH("light",$A19))=TRUE),$F19="Winter wheat"),'Management details'!$Q$11,
IF($F19="Oilseed Rape",'Management details'!$O$12))))</f>
        <v>220</v>
      </c>
      <c r="T19">
        <v>3</v>
      </c>
      <c r="U19" s="50">
        <f>IF(AND(ISNUMBER(SEARCH("L-Den",$A19))=TRUE,F19="Winter wheat"),'Management details'!$AB$22,
IF(AND(ISNUMBER(SEARCH("H-Den",$A19))=TRUE,F19="Winter wheat"),'Management details'!$AF$22,
IF(F19="Oilseed Rape",'Management details'!$AB$30)))</f>
        <v>9.2387999999999995</v>
      </c>
      <c r="V19" t="s">
        <v>424</v>
      </c>
      <c r="W19">
        <v>1</v>
      </c>
      <c r="X19">
        <v>100</v>
      </c>
      <c r="Y19" t="s">
        <v>494</v>
      </c>
      <c r="Z19" t="s">
        <v>333</v>
      </c>
      <c r="AA19">
        <v>0</v>
      </c>
      <c r="AB19">
        <v>0</v>
      </c>
      <c r="AC19" s="50">
        <v>2</v>
      </c>
      <c r="AD19">
        <v>0</v>
      </c>
      <c r="AE19" s="50">
        <f t="shared" si="3"/>
        <v>0</v>
      </c>
      <c r="AF19" s="50">
        <f t="shared" si="4"/>
        <v>1</v>
      </c>
      <c r="AG19" s="50">
        <f t="shared" si="5"/>
        <v>0</v>
      </c>
      <c r="AH19">
        <f t="shared" si="6"/>
        <v>0</v>
      </c>
      <c r="AI19">
        <v>3</v>
      </c>
      <c r="AJ19">
        <v>0</v>
      </c>
      <c r="AK19">
        <v>0</v>
      </c>
      <c r="AL19">
        <v>0</v>
      </c>
      <c r="AM19" s="50">
        <f>IF(AND(ISNUMBER(SEARCH("L-Den",$A19))=TRUE,$F19="Winter wheat"),'Management details'!$F$32,
IF(AND(ISNUMBER(SEARCH("H-Den",$A19))=TRUE,$F19="Winter wheat"),'Management details'!$G$32,
IF(AND(ISNUMBER(SEARCH("L-Den",$A19))=TRUE,$F19="Oilseed Rape"),'Management details'!$F$33,
IF(AND(ISNUMBER(SEARCH("H-Den",$A19))=TRUE,$F19="Oilseed Rape"),'Management details'!$G$33))))</f>
        <v>5</v>
      </c>
    </row>
    <row r="20" spans="1:39">
      <c r="A20" t="s">
        <v>207</v>
      </c>
      <c r="B20" t="s">
        <v>525</v>
      </c>
      <c r="C20">
        <v>2020</v>
      </c>
      <c r="D20">
        <v>1</v>
      </c>
      <c r="E20" t="s">
        <v>207</v>
      </c>
      <c r="F20" t="s">
        <v>329</v>
      </c>
      <c r="G20" s="198">
        <v>7.2</v>
      </c>
      <c r="H20" s="199">
        <f>IF(AND(A20=A19,F20=F19,F20="Winter wheat"),G20*0.9*'Management details'!$F$46,
IF(AND(OR(A20&lt;&gt;A19,F20&lt;&gt;F19),F20="Winter wheat"),G20*'Management details'!$F$46,
IF(F20="Oilseed Rape",G20*'Management details'!$F$47)))</f>
        <v>61.92</v>
      </c>
      <c r="I20" s="198" t="s">
        <v>330</v>
      </c>
      <c r="J20">
        <v>10</v>
      </c>
      <c r="K20" s="198" t="str">
        <f t="shared" si="0"/>
        <v>Winter wheat</v>
      </c>
      <c r="L20" s="198" t="str">
        <f t="shared" si="1"/>
        <v>Medium</v>
      </c>
      <c r="M20" s="198">
        <f t="shared" si="2"/>
        <v>4.4720000000000004</v>
      </c>
      <c r="N20" s="198" t="s">
        <v>523</v>
      </c>
      <c r="O20" s="198" t="s">
        <v>524</v>
      </c>
      <c r="P20" s="198">
        <v>7</v>
      </c>
      <c r="Q20" s="198" t="str">
        <f t="shared" si="7"/>
        <v>5.5 &lt; pH &lt;= 7.3</v>
      </c>
      <c r="R20" t="s">
        <v>331</v>
      </c>
      <c r="S20">
        <f>IF(AND((ISNUMBER(SEARCH("heavy",$A20))=TRUE),$F20="Winter wheat"),'Management details'!$O$11,
IF(AND((ISNUMBER(SEARCH("medium",$A20))=TRUE),$F20="Winter wheat"),'Management details'!$P$11,
IF(AND((ISNUMBER(SEARCH("light",$A20))=TRUE),$F20="Winter wheat"),'Management details'!$Q$11,
IF($F20="Oilseed Rape",'Management details'!$O$12))))</f>
        <v>220</v>
      </c>
      <c r="T20">
        <v>3</v>
      </c>
      <c r="U20" s="50">
        <f>IF(AND(ISNUMBER(SEARCH("L-Den",$A20))=TRUE,F20="Winter wheat"),'Management details'!$AB$22,
IF(AND(ISNUMBER(SEARCH("H-Den",$A20))=TRUE,F20="Winter wheat"),'Management details'!$AF$22,
IF(F20="Oilseed Rape",'Management details'!$AB$30)))</f>
        <v>10.678799999999999</v>
      </c>
      <c r="V20" t="s">
        <v>332</v>
      </c>
      <c r="W20">
        <v>1</v>
      </c>
      <c r="X20">
        <v>100</v>
      </c>
      <c r="Y20" t="s">
        <v>494</v>
      </c>
      <c r="Z20" t="s">
        <v>335</v>
      </c>
      <c r="AA20">
        <v>0</v>
      </c>
      <c r="AB20">
        <v>0</v>
      </c>
      <c r="AC20" s="50">
        <v>2</v>
      </c>
      <c r="AD20">
        <v>0</v>
      </c>
      <c r="AE20" s="50">
        <f t="shared" si="3"/>
        <v>1</v>
      </c>
      <c r="AF20" s="50">
        <f t="shared" si="4"/>
        <v>0</v>
      </c>
      <c r="AG20" s="50">
        <f t="shared" si="5"/>
        <v>1</v>
      </c>
      <c r="AH20">
        <f t="shared" si="6"/>
        <v>1</v>
      </c>
      <c r="AI20">
        <v>3</v>
      </c>
      <c r="AJ20">
        <v>0</v>
      </c>
      <c r="AK20">
        <v>0</v>
      </c>
      <c r="AL20">
        <v>0</v>
      </c>
      <c r="AM20" s="50">
        <f>IF(AND(ISNUMBER(SEARCH("L-Den",$A20))=TRUE,$F20="Winter wheat"),'Management details'!$F$32,
IF(AND(ISNUMBER(SEARCH("H-Den",$A20))=TRUE,$F20="Winter wheat"),'Management details'!$G$32,
IF(AND(ISNUMBER(SEARCH("L-Den",$A20))=TRUE,$F20="Oilseed Rape"),'Management details'!$F$33,
IF(AND(ISNUMBER(SEARCH("H-Den",$A20))=TRUE,$F20="Oilseed Rape"),'Management details'!$G$33))))</f>
        <v>5</v>
      </c>
    </row>
    <row r="21" spans="1:39">
      <c r="A21" t="s">
        <v>207</v>
      </c>
      <c r="B21" t="s">
        <v>525</v>
      </c>
      <c r="C21">
        <v>2020</v>
      </c>
      <c r="D21">
        <v>2</v>
      </c>
      <c r="E21" t="s">
        <v>207</v>
      </c>
      <c r="F21" t="s">
        <v>329</v>
      </c>
      <c r="G21" s="198">
        <v>7.2</v>
      </c>
      <c r="H21" s="199">
        <f>IF(AND(A21=A20,F21=F20,F21="Winter wheat"),G21*0.9*'Management details'!$F$46,
IF(AND(OR(A21&lt;&gt;A20,F21&lt;&gt;F20),F21="Winter wheat"),G21*'Management details'!$F$46,
IF(F21="Oilseed Rape",G21*'Management details'!$F$47)))</f>
        <v>55.728000000000002</v>
      </c>
      <c r="I21" s="198" t="s">
        <v>330</v>
      </c>
      <c r="J21">
        <v>10</v>
      </c>
      <c r="K21" s="198" t="str">
        <f t="shared" si="0"/>
        <v>Winter wheat</v>
      </c>
      <c r="L21" s="198" t="str">
        <f t="shared" si="1"/>
        <v>Medium</v>
      </c>
      <c r="M21" s="198">
        <f t="shared" si="2"/>
        <v>4.4720000000000004</v>
      </c>
      <c r="N21" s="198" t="s">
        <v>523</v>
      </c>
      <c r="O21" s="198" t="s">
        <v>524</v>
      </c>
      <c r="P21" s="198">
        <v>7</v>
      </c>
      <c r="Q21" s="198" t="str">
        <f t="shared" si="7"/>
        <v>5.5 &lt; pH &lt;= 7.3</v>
      </c>
      <c r="R21" t="s">
        <v>331</v>
      </c>
      <c r="S21">
        <f>IF(AND((ISNUMBER(SEARCH("heavy",$A21))=TRUE),$F21="Winter wheat"),'Management details'!$O$11,
IF(AND((ISNUMBER(SEARCH("medium",$A21))=TRUE),$F21="Winter wheat"),'Management details'!$P$11,
IF(AND((ISNUMBER(SEARCH("light",$A21))=TRUE),$F21="Winter wheat"),'Management details'!$Q$11,
IF($F21="Oilseed Rape",'Management details'!$O$12))))</f>
        <v>220</v>
      </c>
      <c r="T21">
        <v>3</v>
      </c>
      <c r="U21" s="50">
        <f>IF(AND(ISNUMBER(SEARCH("L-Den",$A21))=TRUE,F21="Winter wheat"),'Management details'!$AB$22,
IF(AND(ISNUMBER(SEARCH("H-Den",$A21))=TRUE,F21="Winter wheat"),'Management details'!$AF$22,
IF(F21="Oilseed Rape",'Management details'!$AB$30)))</f>
        <v>10.678799999999999</v>
      </c>
      <c r="V21" t="s">
        <v>334</v>
      </c>
      <c r="W21">
        <v>1</v>
      </c>
      <c r="X21">
        <v>100</v>
      </c>
      <c r="Y21" t="s">
        <v>494</v>
      </c>
      <c r="Z21" t="s">
        <v>336</v>
      </c>
      <c r="AA21">
        <v>0</v>
      </c>
      <c r="AB21">
        <v>0</v>
      </c>
      <c r="AC21" s="50">
        <v>2</v>
      </c>
      <c r="AD21">
        <v>0</v>
      </c>
      <c r="AE21" s="50">
        <f t="shared" si="3"/>
        <v>0</v>
      </c>
      <c r="AF21" s="50">
        <f t="shared" si="4"/>
        <v>1</v>
      </c>
      <c r="AG21" s="50">
        <f t="shared" si="5"/>
        <v>0</v>
      </c>
      <c r="AH21">
        <f t="shared" si="6"/>
        <v>0</v>
      </c>
      <c r="AI21">
        <v>3</v>
      </c>
      <c r="AJ21">
        <v>0</v>
      </c>
      <c r="AK21">
        <v>0</v>
      </c>
      <c r="AL21">
        <v>0</v>
      </c>
      <c r="AM21" s="50">
        <f>IF(AND(ISNUMBER(SEARCH("L-Den",$A21))=TRUE,$F21="Winter wheat"),'Management details'!$F$32,
IF(AND(ISNUMBER(SEARCH("H-Den",$A21))=TRUE,$F21="Winter wheat"),'Management details'!$G$32,
IF(AND(ISNUMBER(SEARCH("L-Den",$A21))=TRUE,$F21="Oilseed Rape"),'Management details'!$F$33,
IF(AND(ISNUMBER(SEARCH("H-Den",$A21))=TRUE,$F21="Oilseed Rape"),'Management details'!$G$33))))</f>
        <v>5</v>
      </c>
    </row>
    <row r="22" spans="1:39">
      <c r="A22" t="s">
        <v>207</v>
      </c>
      <c r="B22" t="s">
        <v>525</v>
      </c>
      <c r="C22">
        <v>2020</v>
      </c>
      <c r="D22">
        <v>3</v>
      </c>
      <c r="E22" t="s">
        <v>207</v>
      </c>
      <c r="F22" t="s">
        <v>329</v>
      </c>
      <c r="G22" s="198">
        <v>7.2</v>
      </c>
      <c r="H22" s="199">
        <f>IF(AND(A22=A21,F22=F21,F22="Winter wheat"),G22*0.9*'Management details'!$F$46,
IF(AND(OR(A22&lt;&gt;A21,F22&lt;&gt;F21),F22="Winter wheat"),G22*'Management details'!$F$46,
IF(F22="Oilseed Rape",G22*'Management details'!$F$47)))</f>
        <v>55.728000000000002</v>
      </c>
      <c r="I22" s="198" t="s">
        <v>330</v>
      </c>
      <c r="J22">
        <v>10</v>
      </c>
      <c r="K22" s="198" t="str">
        <f t="shared" si="0"/>
        <v>Winter wheat</v>
      </c>
      <c r="L22" s="198" t="str">
        <f t="shared" si="1"/>
        <v>Medium</v>
      </c>
      <c r="M22" s="198">
        <f t="shared" si="2"/>
        <v>4.4720000000000004</v>
      </c>
      <c r="N22" s="198" t="s">
        <v>523</v>
      </c>
      <c r="O22" s="198" t="s">
        <v>524</v>
      </c>
      <c r="P22" s="198">
        <v>7</v>
      </c>
      <c r="Q22" s="198" t="str">
        <f t="shared" si="7"/>
        <v>5.5 &lt; pH &lt;= 7.3</v>
      </c>
      <c r="R22" t="s">
        <v>331</v>
      </c>
      <c r="S22">
        <f>IF(AND((ISNUMBER(SEARCH("heavy",$A22))=TRUE),$F22="Winter wheat"),'Management details'!$O$11,
IF(AND((ISNUMBER(SEARCH("medium",$A22))=TRUE),$F22="Winter wheat"),'Management details'!$P$11,
IF(AND((ISNUMBER(SEARCH("light",$A22))=TRUE),$F22="Winter wheat"),'Management details'!$Q$11,
IF($F22="Oilseed Rape",'Management details'!$O$12))))</f>
        <v>220</v>
      </c>
      <c r="T22">
        <v>3</v>
      </c>
      <c r="U22" s="50">
        <f>IF(AND(ISNUMBER(SEARCH("L-Den",$A22))=TRUE,F22="Winter wheat"),'Management details'!$AB$22,
IF(AND(ISNUMBER(SEARCH("H-Den",$A22))=TRUE,F22="Winter wheat"),'Management details'!$AF$22,
IF(F22="Oilseed Rape",'Management details'!$AB$30)))</f>
        <v>10.678799999999999</v>
      </c>
      <c r="V22" t="s">
        <v>424</v>
      </c>
      <c r="W22">
        <v>1</v>
      </c>
      <c r="X22">
        <v>100</v>
      </c>
      <c r="Y22" t="s">
        <v>494</v>
      </c>
      <c r="Z22" t="s">
        <v>333</v>
      </c>
      <c r="AA22">
        <v>0</v>
      </c>
      <c r="AB22">
        <v>0</v>
      </c>
      <c r="AC22" s="50">
        <v>2</v>
      </c>
      <c r="AD22">
        <v>0</v>
      </c>
      <c r="AE22" s="50">
        <f t="shared" si="3"/>
        <v>0</v>
      </c>
      <c r="AF22" s="50">
        <f t="shared" si="4"/>
        <v>1</v>
      </c>
      <c r="AG22" s="50">
        <f t="shared" si="5"/>
        <v>0</v>
      </c>
      <c r="AH22">
        <f t="shared" si="6"/>
        <v>0</v>
      </c>
      <c r="AI22">
        <v>3</v>
      </c>
      <c r="AJ22">
        <v>0</v>
      </c>
      <c r="AK22">
        <v>0</v>
      </c>
      <c r="AL22">
        <v>0</v>
      </c>
      <c r="AM22" s="50">
        <f>IF(AND(ISNUMBER(SEARCH("L-Den",$A22))=TRUE,$F22="Winter wheat"),'Management details'!$F$32,
IF(AND(ISNUMBER(SEARCH("H-Den",$A22))=TRUE,$F22="Winter wheat"),'Management details'!$G$32,
IF(AND(ISNUMBER(SEARCH("L-Den",$A22))=TRUE,$F22="Oilseed Rape"),'Management details'!$F$33,
IF(AND(ISNUMBER(SEARCH("H-Den",$A22))=TRUE,$F22="Oilseed Rape"),'Management details'!$G$33))))</f>
        <v>5</v>
      </c>
    </row>
    <row r="23" spans="1:39">
      <c r="A23" t="s">
        <v>207</v>
      </c>
      <c r="B23" t="s">
        <v>525</v>
      </c>
      <c r="C23">
        <v>2020</v>
      </c>
      <c r="D23">
        <v>4</v>
      </c>
      <c r="E23" t="s">
        <v>207</v>
      </c>
      <c r="F23" t="s">
        <v>329</v>
      </c>
      <c r="G23" s="198">
        <v>7.2</v>
      </c>
      <c r="H23" s="199">
        <f>IF(AND(A23=A22,F23=F22,F23="Winter wheat"),G23*0.9*'Management details'!$F$46,
IF(AND(OR(A23&lt;&gt;A22,F23&lt;&gt;F22),F23="Winter wheat"),G23*'Management details'!$F$46,
IF(F23="Oilseed Rape",G23*'Management details'!$F$47)))</f>
        <v>55.728000000000002</v>
      </c>
      <c r="I23" s="198" t="s">
        <v>330</v>
      </c>
      <c r="J23">
        <v>10</v>
      </c>
      <c r="K23" s="198" t="str">
        <f t="shared" si="0"/>
        <v>Winter wheat</v>
      </c>
      <c r="L23" s="198" t="str">
        <f t="shared" si="1"/>
        <v>Medium</v>
      </c>
      <c r="M23" s="198">
        <f t="shared" si="2"/>
        <v>4.4720000000000004</v>
      </c>
      <c r="N23" s="198" t="s">
        <v>523</v>
      </c>
      <c r="O23" s="198" t="s">
        <v>524</v>
      </c>
      <c r="P23" s="198">
        <v>7</v>
      </c>
      <c r="Q23" s="198" t="str">
        <f t="shared" si="7"/>
        <v>5.5 &lt; pH &lt;= 7.3</v>
      </c>
      <c r="R23" t="s">
        <v>331</v>
      </c>
      <c r="S23">
        <f>IF(AND((ISNUMBER(SEARCH("heavy",$A23))=TRUE),$F23="Winter wheat"),'Management details'!$O$11,
IF(AND((ISNUMBER(SEARCH("medium",$A23))=TRUE),$F23="Winter wheat"),'Management details'!$P$11,
IF(AND((ISNUMBER(SEARCH("light",$A23))=TRUE),$F23="Winter wheat"),'Management details'!$Q$11,
IF($F23="Oilseed Rape",'Management details'!$O$12))))</f>
        <v>220</v>
      </c>
      <c r="T23">
        <v>3</v>
      </c>
      <c r="U23" s="50">
        <f>IF(AND(ISNUMBER(SEARCH("L-Den",$A23))=TRUE,F23="Winter wheat"),'Management details'!$AB$22,
IF(AND(ISNUMBER(SEARCH("H-Den",$A23))=TRUE,F23="Winter wheat"),'Management details'!$AF$22,
IF(F23="Oilseed Rape",'Management details'!$AB$30)))</f>
        <v>10.678799999999999</v>
      </c>
      <c r="V23" t="s">
        <v>424</v>
      </c>
      <c r="W23">
        <v>1</v>
      </c>
      <c r="X23">
        <v>100</v>
      </c>
      <c r="Y23" t="s">
        <v>494</v>
      </c>
      <c r="Z23" t="s">
        <v>333</v>
      </c>
      <c r="AA23">
        <v>0</v>
      </c>
      <c r="AB23">
        <v>0</v>
      </c>
      <c r="AC23" s="50">
        <v>2</v>
      </c>
      <c r="AD23">
        <v>0</v>
      </c>
      <c r="AE23" s="50">
        <f t="shared" si="3"/>
        <v>0</v>
      </c>
      <c r="AF23" s="50">
        <f t="shared" si="4"/>
        <v>1</v>
      </c>
      <c r="AG23" s="50">
        <f t="shared" si="5"/>
        <v>0</v>
      </c>
      <c r="AH23">
        <f t="shared" si="6"/>
        <v>0</v>
      </c>
      <c r="AI23">
        <v>3</v>
      </c>
      <c r="AJ23">
        <v>0</v>
      </c>
      <c r="AK23">
        <v>0</v>
      </c>
      <c r="AL23">
        <v>0</v>
      </c>
      <c r="AM23" s="50">
        <f>IF(AND(ISNUMBER(SEARCH("L-Den",$A23))=TRUE,$F23="Winter wheat"),'Management details'!$F$32,
IF(AND(ISNUMBER(SEARCH("H-Den",$A23))=TRUE,$F23="Winter wheat"),'Management details'!$G$32,
IF(AND(ISNUMBER(SEARCH("L-Den",$A23))=TRUE,$F23="Oilseed Rape"),'Management details'!$F$33,
IF(AND(ISNUMBER(SEARCH("H-Den",$A23))=TRUE,$F23="Oilseed Rape"),'Management details'!$G$33))))</f>
        <v>5</v>
      </c>
    </row>
    <row r="24" spans="1:39">
      <c r="A24" t="s">
        <v>207</v>
      </c>
      <c r="B24" t="s">
        <v>525</v>
      </c>
      <c r="C24">
        <v>2020</v>
      </c>
      <c r="D24">
        <v>5</v>
      </c>
      <c r="E24" t="s">
        <v>207</v>
      </c>
      <c r="F24" t="s">
        <v>329</v>
      </c>
      <c r="G24" s="198">
        <v>7.2</v>
      </c>
      <c r="H24" s="199">
        <f>IF(AND(A24=A23,F24=F23,F24="Winter wheat"),G24*0.9*'Management details'!$F$46,
IF(AND(OR(A24&lt;&gt;A23,F24&lt;&gt;F23),F24="Winter wheat"),G24*'Management details'!$F$46,
IF(F24="Oilseed Rape",G24*'Management details'!$F$47)))</f>
        <v>55.728000000000002</v>
      </c>
      <c r="I24" s="198" t="s">
        <v>330</v>
      </c>
      <c r="J24">
        <v>10</v>
      </c>
      <c r="K24" s="198" t="str">
        <f t="shared" si="0"/>
        <v>Winter wheat</v>
      </c>
      <c r="L24" s="198" t="str">
        <f t="shared" si="1"/>
        <v>Medium</v>
      </c>
      <c r="M24" s="198">
        <f t="shared" si="2"/>
        <v>4.4720000000000004</v>
      </c>
      <c r="N24" s="198" t="s">
        <v>523</v>
      </c>
      <c r="O24" s="198" t="s">
        <v>524</v>
      </c>
      <c r="P24" s="198">
        <v>7</v>
      </c>
      <c r="Q24" s="198" t="str">
        <f t="shared" si="7"/>
        <v>5.5 &lt; pH &lt;= 7.3</v>
      </c>
      <c r="R24" t="s">
        <v>331</v>
      </c>
      <c r="S24">
        <f>IF(AND((ISNUMBER(SEARCH("heavy",$A24))=TRUE),$F24="Winter wheat"),'Management details'!$O$11,
IF(AND((ISNUMBER(SEARCH("medium",$A24))=TRUE),$F24="Winter wheat"),'Management details'!$P$11,
IF(AND((ISNUMBER(SEARCH("light",$A24))=TRUE),$F24="Winter wheat"),'Management details'!$Q$11,
IF($F24="Oilseed Rape",'Management details'!$O$12))))</f>
        <v>220</v>
      </c>
      <c r="T24">
        <v>3</v>
      </c>
      <c r="U24" s="50">
        <f>IF(AND(ISNUMBER(SEARCH("L-Den",$A24))=TRUE,F24="Winter wheat"),'Management details'!$AB$22,
IF(AND(ISNUMBER(SEARCH("H-Den",$A24))=TRUE,F24="Winter wheat"),'Management details'!$AF$22,
IF(F24="Oilseed Rape",'Management details'!$AB$30)))</f>
        <v>10.678799999999999</v>
      </c>
      <c r="V24" t="s">
        <v>424</v>
      </c>
      <c r="W24">
        <v>1</v>
      </c>
      <c r="X24">
        <v>100</v>
      </c>
      <c r="Y24" t="s">
        <v>494</v>
      </c>
      <c r="Z24" t="s">
        <v>333</v>
      </c>
      <c r="AA24">
        <v>0</v>
      </c>
      <c r="AB24">
        <v>0</v>
      </c>
      <c r="AC24" s="50">
        <v>2</v>
      </c>
      <c r="AD24">
        <v>0</v>
      </c>
      <c r="AE24" s="50">
        <f t="shared" si="3"/>
        <v>0</v>
      </c>
      <c r="AF24" s="50">
        <f t="shared" si="4"/>
        <v>1</v>
      </c>
      <c r="AG24" s="50">
        <f t="shared" si="5"/>
        <v>0</v>
      </c>
      <c r="AH24">
        <f t="shared" si="6"/>
        <v>0</v>
      </c>
      <c r="AI24">
        <v>3</v>
      </c>
      <c r="AJ24">
        <v>0</v>
      </c>
      <c r="AK24">
        <v>0</v>
      </c>
      <c r="AL24">
        <v>0</v>
      </c>
      <c r="AM24" s="50">
        <f>IF(AND(ISNUMBER(SEARCH("L-Den",$A24))=TRUE,$F24="Winter wheat"),'Management details'!$F$32,
IF(AND(ISNUMBER(SEARCH("H-Den",$A24))=TRUE,$F24="Winter wheat"),'Management details'!$G$32,
IF(AND(ISNUMBER(SEARCH("L-Den",$A24))=TRUE,$F24="Oilseed Rape"),'Management details'!$F$33,
IF(AND(ISNUMBER(SEARCH("H-Den",$A24))=TRUE,$F24="Oilseed Rape"),'Management details'!$G$33))))</f>
        <v>5</v>
      </c>
    </row>
    <row r="25" spans="1:39">
      <c r="A25" t="s">
        <v>207</v>
      </c>
      <c r="B25" t="s">
        <v>525</v>
      </c>
      <c r="C25">
        <v>2020</v>
      </c>
      <c r="D25">
        <v>6</v>
      </c>
      <c r="E25" t="s">
        <v>207</v>
      </c>
      <c r="F25" t="s">
        <v>329</v>
      </c>
      <c r="G25" s="198">
        <v>7.2</v>
      </c>
      <c r="H25" s="199">
        <f>IF(AND(A25=A24,F25=F24,F25="Winter wheat"),G25*0.9*'Management details'!$F$46,
IF(AND(OR(A25&lt;&gt;A24,F25&lt;&gt;F24),F25="Winter wheat"),G25*'Management details'!$F$46,
IF(F25="Oilseed Rape",G25*'Management details'!$F$47)))</f>
        <v>55.728000000000002</v>
      </c>
      <c r="I25" s="198" t="s">
        <v>330</v>
      </c>
      <c r="J25">
        <v>10</v>
      </c>
      <c r="K25" s="198" t="str">
        <f t="shared" si="0"/>
        <v>Winter wheat</v>
      </c>
      <c r="L25" s="198" t="str">
        <f t="shared" si="1"/>
        <v>Medium</v>
      </c>
      <c r="M25" s="198">
        <f t="shared" si="2"/>
        <v>4.4720000000000004</v>
      </c>
      <c r="N25" s="198" t="s">
        <v>523</v>
      </c>
      <c r="O25" s="198" t="s">
        <v>524</v>
      </c>
      <c r="P25" s="198">
        <v>7</v>
      </c>
      <c r="Q25" s="198" t="str">
        <f t="shared" si="7"/>
        <v>5.5 &lt; pH &lt;= 7.3</v>
      </c>
      <c r="R25" t="s">
        <v>331</v>
      </c>
      <c r="S25">
        <f>IF(AND((ISNUMBER(SEARCH("heavy",$A25))=TRUE),$F25="Winter wheat"),'Management details'!$O$11,
IF(AND((ISNUMBER(SEARCH("medium",$A25))=TRUE),$F25="Winter wheat"),'Management details'!$P$11,
IF(AND((ISNUMBER(SEARCH("light",$A25))=TRUE),$F25="Winter wheat"),'Management details'!$Q$11,
IF($F25="Oilseed Rape",'Management details'!$O$12))))</f>
        <v>220</v>
      </c>
      <c r="T25">
        <v>3</v>
      </c>
      <c r="U25" s="50">
        <f>IF(AND(ISNUMBER(SEARCH("L-Den",$A25))=TRUE,F25="Winter wheat"),'Management details'!$AB$22,
IF(AND(ISNUMBER(SEARCH("H-Den",$A25))=TRUE,F25="Winter wheat"),'Management details'!$AF$22,
IF(F25="Oilseed Rape",'Management details'!$AB$30)))</f>
        <v>10.678799999999999</v>
      </c>
      <c r="V25" t="s">
        <v>424</v>
      </c>
      <c r="W25">
        <v>1</v>
      </c>
      <c r="X25">
        <v>100</v>
      </c>
      <c r="Y25" t="s">
        <v>494</v>
      </c>
      <c r="Z25" t="s">
        <v>333</v>
      </c>
      <c r="AA25">
        <v>0</v>
      </c>
      <c r="AB25">
        <v>0</v>
      </c>
      <c r="AC25" s="50">
        <v>2</v>
      </c>
      <c r="AD25">
        <v>0</v>
      </c>
      <c r="AE25" s="50">
        <f t="shared" si="3"/>
        <v>0</v>
      </c>
      <c r="AF25" s="50">
        <f t="shared" si="4"/>
        <v>1</v>
      </c>
      <c r="AG25" s="50">
        <f t="shared" si="5"/>
        <v>0</v>
      </c>
      <c r="AH25">
        <f t="shared" si="6"/>
        <v>0</v>
      </c>
      <c r="AI25">
        <v>3</v>
      </c>
      <c r="AJ25">
        <v>0</v>
      </c>
      <c r="AK25">
        <v>0</v>
      </c>
      <c r="AL25">
        <v>0</v>
      </c>
      <c r="AM25" s="50">
        <f>IF(AND(ISNUMBER(SEARCH("L-Den",$A25))=TRUE,$F25="Winter wheat"),'Management details'!$F$32,
IF(AND(ISNUMBER(SEARCH("H-Den",$A25))=TRUE,$F25="Winter wheat"),'Management details'!$G$32,
IF(AND(ISNUMBER(SEARCH("L-Den",$A25))=TRUE,$F25="Oilseed Rape"),'Management details'!$F$33,
IF(AND(ISNUMBER(SEARCH("H-Den",$A25))=TRUE,$F25="Oilseed Rape"),'Management details'!$G$33))))</f>
        <v>5</v>
      </c>
    </row>
    <row r="26" spans="1:39">
      <c r="A26" t="s">
        <v>213</v>
      </c>
      <c r="B26" t="s">
        <v>525</v>
      </c>
      <c r="C26">
        <v>2020</v>
      </c>
      <c r="D26">
        <v>1</v>
      </c>
      <c r="E26" t="s">
        <v>213</v>
      </c>
      <c r="F26" t="s">
        <v>329</v>
      </c>
      <c r="G26" s="198">
        <v>7.2</v>
      </c>
      <c r="H26" s="199">
        <f>IF(AND(A26=A25,F26=F25,F26="Winter wheat"),G26*0.9*'Management details'!$F$46,
IF(AND(OR(A26&lt;&gt;A25,F26&lt;&gt;F25),F26="Winter wheat"),G26*'Management details'!$F$46,
IF(F26="Oilseed Rape",G26*'Management details'!$F$47)))</f>
        <v>61.92</v>
      </c>
      <c r="I26" s="198" t="s">
        <v>330</v>
      </c>
      <c r="J26">
        <v>10</v>
      </c>
      <c r="K26" s="198" t="str">
        <f t="shared" si="0"/>
        <v>Winter wheat</v>
      </c>
      <c r="L26" s="198" t="str">
        <f t="shared" si="1"/>
        <v>Medium</v>
      </c>
      <c r="M26" s="198">
        <f t="shared" si="2"/>
        <v>4.4720000000000004</v>
      </c>
      <c r="N26" s="198" t="s">
        <v>523</v>
      </c>
      <c r="O26" s="198" t="s">
        <v>524</v>
      </c>
      <c r="P26" s="198">
        <v>7</v>
      </c>
      <c r="Q26" s="198" t="str">
        <f t="shared" si="7"/>
        <v>5.5 &lt; pH &lt;= 7.3</v>
      </c>
      <c r="R26" t="s">
        <v>331</v>
      </c>
      <c r="S26">
        <f>IF(AND((ISNUMBER(SEARCH("heavy",$A26))=TRUE),$F26="Winter wheat"),'Management details'!$O$11,
IF(AND((ISNUMBER(SEARCH("medium",$A26))=TRUE),$F26="Winter wheat"),'Management details'!$P$11,
IF(AND((ISNUMBER(SEARCH("light",$A26))=TRUE),$F26="Winter wheat"),'Management details'!$Q$11,
IF($F26="Oilseed Rape",'Management details'!$O$12))))</f>
        <v>220</v>
      </c>
      <c r="T26">
        <v>3</v>
      </c>
      <c r="U26" s="50">
        <f>IF(AND(ISNUMBER(SEARCH("L-Den",$A26))=TRUE,F26="Winter wheat"),'Management details'!$AB$22,
IF(AND(ISNUMBER(SEARCH("H-Den",$A26))=TRUE,F26="Winter wheat"),'Management details'!$AF$22,
IF(F26="Oilseed Rape",'Management details'!$AB$30)))</f>
        <v>9.2387999999999995</v>
      </c>
      <c r="V26" t="s">
        <v>332</v>
      </c>
      <c r="W26">
        <v>1</v>
      </c>
      <c r="X26">
        <v>100</v>
      </c>
      <c r="Y26" t="s">
        <v>494</v>
      </c>
      <c r="Z26" t="s">
        <v>335</v>
      </c>
      <c r="AA26">
        <v>0</v>
      </c>
      <c r="AB26">
        <v>0</v>
      </c>
      <c r="AC26" s="50">
        <v>2</v>
      </c>
      <c r="AD26">
        <v>0</v>
      </c>
      <c r="AE26" s="50">
        <f t="shared" si="3"/>
        <v>1</v>
      </c>
      <c r="AF26" s="50">
        <f t="shared" si="4"/>
        <v>0</v>
      </c>
      <c r="AG26" s="50">
        <f t="shared" si="5"/>
        <v>1</v>
      </c>
      <c r="AH26">
        <f t="shared" si="6"/>
        <v>1</v>
      </c>
      <c r="AI26">
        <v>3</v>
      </c>
      <c r="AJ26">
        <v>0</v>
      </c>
      <c r="AK26">
        <v>0</v>
      </c>
      <c r="AL26">
        <v>0</v>
      </c>
      <c r="AM26" s="50">
        <f>IF(AND(ISNUMBER(SEARCH("L-Den",$A26))=TRUE,$F26="Winter wheat"),'Management details'!$F$32,
IF(AND(ISNUMBER(SEARCH("H-Den",$A26))=TRUE,$F26="Winter wheat"),'Management details'!$G$32,
IF(AND(ISNUMBER(SEARCH("L-Den",$A26))=TRUE,$F26="Oilseed Rape"),'Management details'!$F$33,
IF(AND(ISNUMBER(SEARCH("H-Den",$A26))=TRUE,$F26="Oilseed Rape"),'Management details'!$G$33))))</f>
        <v>5</v>
      </c>
    </row>
    <row r="27" spans="1:39">
      <c r="A27" t="s">
        <v>213</v>
      </c>
      <c r="B27" t="s">
        <v>525</v>
      </c>
      <c r="C27">
        <v>2020</v>
      </c>
      <c r="D27">
        <v>2</v>
      </c>
      <c r="E27" t="s">
        <v>213</v>
      </c>
      <c r="F27" t="s">
        <v>329</v>
      </c>
      <c r="G27" s="198">
        <v>7.2</v>
      </c>
      <c r="H27" s="199">
        <f>IF(AND(A27=A26,F27=F26,F27="Winter wheat"),G27*0.9*'Management details'!$F$46,
IF(AND(OR(A27&lt;&gt;A26,F27&lt;&gt;F26),F27="Winter wheat"),G27*'Management details'!$F$46,
IF(F27="Oilseed Rape",G27*'Management details'!$F$47)))</f>
        <v>55.728000000000002</v>
      </c>
      <c r="I27" s="198" t="s">
        <v>330</v>
      </c>
      <c r="J27">
        <v>10</v>
      </c>
      <c r="K27" s="198" t="str">
        <f t="shared" si="0"/>
        <v>Winter wheat</v>
      </c>
      <c r="L27" s="198" t="str">
        <f t="shared" si="1"/>
        <v>Medium</v>
      </c>
      <c r="M27" s="198">
        <f t="shared" si="2"/>
        <v>4.4720000000000004</v>
      </c>
      <c r="N27" s="198" t="s">
        <v>523</v>
      </c>
      <c r="O27" s="198" t="s">
        <v>524</v>
      </c>
      <c r="P27" s="198">
        <v>7</v>
      </c>
      <c r="Q27" s="198" t="str">
        <f t="shared" si="7"/>
        <v>5.5 &lt; pH &lt;= 7.3</v>
      </c>
      <c r="R27" t="s">
        <v>331</v>
      </c>
      <c r="S27">
        <f>IF(AND((ISNUMBER(SEARCH("heavy",$A27))=TRUE),$F27="Winter wheat"),'Management details'!$O$11,
IF(AND((ISNUMBER(SEARCH("medium",$A27))=TRUE),$F27="Winter wheat"),'Management details'!$P$11,
IF(AND((ISNUMBER(SEARCH("light",$A27))=TRUE),$F27="Winter wheat"),'Management details'!$Q$11,
IF($F27="Oilseed Rape",'Management details'!$O$12))))</f>
        <v>220</v>
      </c>
      <c r="T27">
        <v>3</v>
      </c>
      <c r="U27" s="50">
        <f>IF(AND(ISNUMBER(SEARCH("L-Den",$A27))=TRUE,F27="Winter wheat"),'Management details'!$AB$22,
IF(AND(ISNUMBER(SEARCH("H-Den",$A27))=TRUE,F27="Winter wheat"),'Management details'!$AF$22,
IF(F27="Oilseed Rape",'Management details'!$AB$30)))</f>
        <v>9.2387999999999995</v>
      </c>
      <c r="V27" t="s">
        <v>334</v>
      </c>
      <c r="W27">
        <v>1</v>
      </c>
      <c r="X27">
        <v>100</v>
      </c>
      <c r="Y27" t="s">
        <v>494</v>
      </c>
      <c r="Z27" t="s">
        <v>336</v>
      </c>
      <c r="AA27">
        <v>0</v>
      </c>
      <c r="AB27">
        <v>0</v>
      </c>
      <c r="AC27" s="50">
        <v>2</v>
      </c>
      <c r="AD27">
        <v>0</v>
      </c>
      <c r="AE27" s="50">
        <f t="shared" si="3"/>
        <v>0</v>
      </c>
      <c r="AF27" s="50">
        <f t="shared" si="4"/>
        <v>1</v>
      </c>
      <c r="AG27" s="50">
        <f t="shared" si="5"/>
        <v>0</v>
      </c>
      <c r="AH27">
        <f t="shared" si="6"/>
        <v>0</v>
      </c>
      <c r="AI27">
        <v>3</v>
      </c>
      <c r="AJ27">
        <v>0</v>
      </c>
      <c r="AK27">
        <v>0</v>
      </c>
      <c r="AL27">
        <v>0</v>
      </c>
      <c r="AM27" s="50">
        <f>IF(AND(ISNUMBER(SEARCH("L-Den",$A27))=TRUE,$F27="Winter wheat"),'Management details'!$F$32,
IF(AND(ISNUMBER(SEARCH("H-Den",$A27))=TRUE,$F27="Winter wheat"),'Management details'!$G$32,
IF(AND(ISNUMBER(SEARCH("L-Den",$A27))=TRUE,$F27="Oilseed Rape"),'Management details'!$F$33,
IF(AND(ISNUMBER(SEARCH("H-Den",$A27))=TRUE,$F27="Oilseed Rape"),'Management details'!$G$33))))</f>
        <v>5</v>
      </c>
    </row>
    <row r="28" spans="1:39">
      <c r="A28" t="s">
        <v>213</v>
      </c>
      <c r="B28" t="s">
        <v>525</v>
      </c>
      <c r="C28">
        <v>2020</v>
      </c>
      <c r="D28">
        <v>3</v>
      </c>
      <c r="E28" t="s">
        <v>213</v>
      </c>
      <c r="F28" t="s">
        <v>329</v>
      </c>
      <c r="G28" s="198">
        <v>7.2</v>
      </c>
      <c r="H28" s="199">
        <f>IF(AND(A28=A27,F28=F27,F28="Winter wheat"),G28*0.9*'Management details'!$F$46,
IF(AND(OR(A28&lt;&gt;A27,F28&lt;&gt;F27),F28="Winter wheat"),G28*'Management details'!$F$46,
IF(F28="Oilseed Rape",G28*'Management details'!$F$47)))</f>
        <v>55.728000000000002</v>
      </c>
      <c r="I28" s="198" t="s">
        <v>330</v>
      </c>
      <c r="J28">
        <v>10</v>
      </c>
      <c r="K28" s="198" t="str">
        <f t="shared" si="0"/>
        <v>Winter wheat</v>
      </c>
      <c r="L28" s="198" t="str">
        <f t="shared" si="1"/>
        <v>Medium</v>
      </c>
      <c r="M28" s="198">
        <f t="shared" si="2"/>
        <v>4.4720000000000004</v>
      </c>
      <c r="N28" s="198" t="s">
        <v>523</v>
      </c>
      <c r="O28" s="198" t="s">
        <v>524</v>
      </c>
      <c r="P28" s="198">
        <v>7</v>
      </c>
      <c r="Q28" s="198" t="str">
        <f t="shared" si="7"/>
        <v>5.5 &lt; pH &lt;= 7.3</v>
      </c>
      <c r="R28" t="s">
        <v>331</v>
      </c>
      <c r="S28">
        <f>IF(AND((ISNUMBER(SEARCH("heavy",$A28))=TRUE),$F28="Winter wheat"),'Management details'!$O$11,
IF(AND((ISNUMBER(SEARCH("medium",$A28))=TRUE),$F28="Winter wheat"),'Management details'!$P$11,
IF(AND((ISNUMBER(SEARCH("light",$A28))=TRUE),$F28="Winter wheat"),'Management details'!$Q$11,
IF($F28="Oilseed Rape",'Management details'!$O$12))))</f>
        <v>220</v>
      </c>
      <c r="T28">
        <v>3</v>
      </c>
      <c r="U28" s="50">
        <f>IF(AND(ISNUMBER(SEARCH("L-Den",$A28))=TRUE,F28="Winter wheat"),'Management details'!$AB$22,
IF(AND(ISNUMBER(SEARCH("H-Den",$A28))=TRUE,F28="Winter wheat"),'Management details'!$AF$22,
IF(F28="Oilseed Rape",'Management details'!$AB$30)))</f>
        <v>9.2387999999999995</v>
      </c>
      <c r="V28" t="s">
        <v>424</v>
      </c>
      <c r="W28">
        <v>1</v>
      </c>
      <c r="X28">
        <v>100</v>
      </c>
      <c r="Y28" t="s">
        <v>494</v>
      </c>
      <c r="Z28" t="s">
        <v>333</v>
      </c>
      <c r="AA28">
        <v>0</v>
      </c>
      <c r="AB28">
        <v>0</v>
      </c>
      <c r="AC28" s="50">
        <v>2</v>
      </c>
      <c r="AD28">
        <v>0</v>
      </c>
      <c r="AE28" s="50">
        <f t="shared" si="3"/>
        <v>0</v>
      </c>
      <c r="AF28" s="50">
        <f t="shared" si="4"/>
        <v>1</v>
      </c>
      <c r="AG28" s="50">
        <f t="shared" si="5"/>
        <v>0</v>
      </c>
      <c r="AH28">
        <f t="shared" si="6"/>
        <v>0</v>
      </c>
      <c r="AI28">
        <v>3</v>
      </c>
      <c r="AJ28">
        <v>0</v>
      </c>
      <c r="AK28">
        <v>0</v>
      </c>
      <c r="AL28">
        <v>0</v>
      </c>
      <c r="AM28" s="50">
        <f>IF(AND(ISNUMBER(SEARCH("L-Den",$A28))=TRUE,$F28="Winter wheat"),'Management details'!$F$32,
IF(AND(ISNUMBER(SEARCH("H-Den",$A28))=TRUE,$F28="Winter wheat"),'Management details'!$G$32,
IF(AND(ISNUMBER(SEARCH("L-Den",$A28))=TRUE,$F28="Oilseed Rape"),'Management details'!$F$33,
IF(AND(ISNUMBER(SEARCH("H-Den",$A28))=TRUE,$F28="Oilseed Rape"),'Management details'!$G$33))))</f>
        <v>5</v>
      </c>
    </row>
    <row r="29" spans="1:39">
      <c r="A29" t="s">
        <v>213</v>
      </c>
      <c r="B29" t="s">
        <v>525</v>
      </c>
      <c r="C29">
        <v>2020</v>
      </c>
      <c r="D29">
        <v>4</v>
      </c>
      <c r="E29" t="s">
        <v>213</v>
      </c>
      <c r="F29" t="s">
        <v>329</v>
      </c>
      <c r="G29" s="198">
        <v>7.2</v>
      </c>
      <c r="H29" s="199">
        <f>IF(AND(A29=A28,F29=F28,F29="Winter wheat"),G29*0.9*'Management details'!$F$46,
IF(AND(OR(A29&lt;&gt;A28,F29&lt;&gt;F28),F29="Winter wheat"),G29*'Management details'!$F$46,
IF(F29="Oilseed Rape",G29*'Management details'!$F$47)))</f>
        <v>55.728000000000002</v>
      </c>
      <c r="I29" s="198" t="s">
        <v>330</v>
      </c>
      <c r="J29">
        <v>10</v>
      </c>
      <c r="K29" s="198" t="str">
        <f t="shared" si="0"/>
        <v>Winter wheat</v>
      </c>
      <c r="L29" s="198" t="str">
        <f t="shared" si="1"/>
        <v>Medium</v>
      </c>
      <c r="M29" s="198">
        <f t="shared" si="2"/>
        <v>4.4720000000000004</v>
      </c>
      <c r="N29" s="198" t="s">
        <v>523</v>
      </c>
      <c r="O29" s="198" t="s">
        <v>524</v>
      </c>
      <c r="P29" s="198">
        <v>7</v>
      </c>
      <c r="Q29" s="198" t="str">
        <f t="shared" si="7"/>
        <v>5.5 &lt; pH &lt;= 7.3</v>
      </c>
      <c r="R29" t="s">
        <v>331</v>
      </c>
      <c r="S29">
        <f>IF(AND((ISNUMBER(SEARCH("heavy",$A29))=TRUE),$F29="Winter wheat"),'Management details'!$O$11,
IF(AND((ISNUMBER(SEARCH("medium",$A29))=TRUE),$F29="Winter wheat"),'Management details'!$P$11,
IF(AND((ISNUMBER(SEARCH("light",$A29))=TRUE),$F29="Winter wheat"),'Management details'!$Q$11,
IF($F29="Oilseed Rape",'Management details'!$O$12))))</f>
        <v>220</v>
      </c>
      <c r="T29">
        <v>3</v>
      </c>
      <c r="U29" s="50">
        <f>IF(AND(ISNUMBER(SEARCH("L-Den",$A29))=TRUE,F29="Winter wheat"),'Management details'!$AB$22,
IF(AND(ISNUMBER(SEARCH("H-Den",$A29))=TRUE,F29="Winter wheat"),'Management details'!$AF$22,
IF(F29="Oilseed Rape",'Management details'!$AB$30)))</f>
        <v>9.2387999999999995</v>
      </c>
      <c r="V29" t="s">
        <v>424</v>
      </c>
      <c r="W29">
        <v>1</v>
      </c>
      <c r="X29">
        <v>100</v>
      </c>
      <c r="Y29" t="s">
        <v>494</v>
      </c>
      <c r="Z29" t="s">
        <v>333</v>
      </c>
      <c r="AA29">
        <v>0</v>
      </c>
      <c r="AB29">
        <v>0</v>
      </c>
      <c r="AC29" s="50">
        <v>2</v>
      </c>
      <c r="AD29">
        <v>0</v>
      </c>
      <c r="AE29" s="50">
        <f t="shared" si="3"/>
        <v>0</v>
      </c>
      <c r="AF29" s="50">
        <f t="shared" si="4"/>
        <v>1</v>
      </c>
      <c r="AG29" s="50">
        <f t="shared" si="5"/>
        <v>0</v>
      </c>
      <c r="AH29">
        <f t="shared" si="6"/>
        <v>0</v>
      </c>
      <c r="AI29">
        <v>3</v>
      </c>
      <c r="AJ29">
        <v>0</v>
      </c>
      <c r="AK29">
        <v>0</v>
      </c>
      <c r="AL29">
        <v>0</v>
      </c>
      <c r="AM29" s="50">
        <f>IF(AND(ISNUMBER(SEARCH("L-Den",$A29))=TRUE,$F29="Winter wheat"),'Management details'!$F$32,
IF(AND(ISNUMBER(SEARCH("H-Den",$A29))=TRUE,$F29="Winter wheat"),'Management details'!$G$32,
IF(AND(ISNUMBER(SEARCH("L-Den",$A29))=TRUE,$F29="Oilseed Rape"),'Management details'!$F$33,
IF(AND(ISNUMBER(SEARCH("H-Den",$A29))=TRUE,$F29="Oilseed Rape"),'Management details'!$G$33))))</f>
        <v>5</v>
      </c>
    </row>
    <row r="30" spans="1:39">
      <c r="A30" t="s">
        <v>213</v>
      </c>
      <c r="B30" t="s">
        <v>525</v>
      </c>
      <c r="C30">
        <v>2020</v>
      </c>
      <c r="D30">
        <v>5</v>
      </c>
      <c r="E30" t="s">
        <v>213</v>
      </c>
      <c r="F30" t="s">
        <v>329</v>
      </c>
      <c r="G30" s="198">
        <v>7.2</v>
      </c>
      <c r="H30" s="199">
        <f>IF(AND(A30=A29,F30=F29,F30="Winter wheat"),G30*0.9*'Management details'!$F$46,
IF(AND(OR(A30&lt;&gt;A29,F30&lt;&gt;F29),F30="Winter wheat"),G30*'Management details'!$F$46,
IF(F30="Oilseed Rape",G30*'Management details'!$F$47)))</f>
        <v>55.728000000000002</v>
      </c>
      <c r="I30" s="198" t="s">
        <v>330</v>
      </c>
      <c r="J30">
        <v>10</v>
      </c>
      <c r="K30" s="198" t="str">
        <f t="shared" si="0"/>
        <v>Winter wheat</v>
      </c>
      <c r="L30" s="198" t="str">
        <f t="shared" si="1"/>
        <v>Medium</v>
      </c>
      <c r="M30" s="198">
        <f t="shared" si="2"/>
        <v>4.4720000000000004</v>
      </c>
      <c r="N30" s="198" t="s">
        <v>523</v>
      </c>
      <c r="O30" s="198" t="s">
        <v>524</v>
      </c>
      <c r="P30" s="198">
        <v>7</v>
      </c>
      <c r="Q30" s="198" t="str">
        <f t="shared" si="7"/>
        <v>5.5 &lt; pH &lt;= 7.3</v>
      </c>
      <c r="R30" t="s">
        <v>331</v>
      </c>
      <c r="S30">
        <f>IF(AND((ISNUMBER(SEARCH("heavy",$A30))=TRUE),$F30="Winter wheat"),'Management details'!$O$11,
IF(AND((ISNUMBER(SEARCH("medium",$A30))=TRUE),$F30="Winter wheat"),'Management details'!$P$11,
IF(AND((ISNUMBER(SEARCH("light",$A30))=TRUE),$F30="Winter wheat"),'Management details'!$Q$11,
IF($F30="Oilseed Rape",'Management details'!$O$12))))</f>
        <v>220</v>
      </c>
      <c r="T30">
        <v>3</v>
      </c>
      <c r="U30" s="50">
        <f>IF(AND(ISNUMBER(SEARCH("L-Den",$A30))=TRUE,F30="Winter wheat"),'Management details'!$AB$22,
IF(AND(ISNUMBER(SEARCH("H-Den",$A30))=TRUE,F30="Winter wheat"),'Management details'!$AF$22,
IF(F30="Oilseed Rape",'Management details'!$AB$30)))</f>
        <v>9.2387999999999995</v>
      </c>
      <c r="V30" t="s">
        <v>424</v>
      </c>
      <c r="W30">
        <v>1</v>
      </c>
      <c r="X30">
        <v>100</v>
      </c>
      <c r="Y30" t="s">
        <v>494</v>
      </c>
      <c r="Z30" t="s">
        <v>333</v>
      </c>
      <c r="AA30">
        <v>0</v>
      </c>
      <c r="AB30">
        <v>0</v>
      </c>
      <c r="AC30" s="50">
        <v>2</v>
      </c>
      <c r="AD30">
        <v>0</v>
      </c>
      <c r="AE30" s="50">
        <f t="shared" si="3"/>
        <v>0</v>
      </c>
      <c r="AF30" s="50">
        <f t="shared" si="4"/>
        <v>1</v>
      </c>
      <c r="AG30" s="50">
        <f t="shared" si="5"/>
        <v>0</v>
      </c>
      <c r="AH30">
        <f t="shared" si="6"/>
        <v>0</v>
      </c>
      <c r="AI30">
        <v>3</v>
      </c>
      <c r="AJ30">
        <v>0</v>
      </c>
      <c r="AK30">
        <v>0</v>
      </c>
      <c r="AL30">
        <v>0</v>
      </c>
      <c r="AM30" s="50">
        <f>IF(AND(ISNUMBER(SEARCH("L-Den",$A30))=TRUE,$F30="Winter wheat"),'Management details'!$F$32,
IF(AND(ISNUMBER(SEARCH("H-Den",$A30))=TRUE,$F30="Winter wheat"),'Management details'!$G$32,
IF(AND(ISNUMBER(SEARCH("L-Den",$A30))=TRUE,$F30="Oilseed Rape"),'Management details'!$F$33,
IF(AND(ISNUMBER(SEARCH("H-Den",$A30))=TRUE,$F30="Oilseed Rape"),'Management details'!$G$33))))</f>
        <v>5</v>
      </c>
    </row>
    <row r="31" spans="1:39">
      <c r="A31" t="s">
        <v>213</v>
      </c>
      <c r="B31" t="s">
        <v>525</v>
      </c>
      <c r="C31">
        <v>2020</v>
      </c>
      <c r="D31">
        <v>6</v>
      </c>
      <c r="E31" t="s">
        <v>213</v>
      </c>
      <c r="F31" t="s">
        <v>329</v>
      </c>
      <c r="G31" s="198">
        <v>7.2</v>
      </c>
      <c r="H31" s="199">
        <f>IF(AND(A31=A30,F31=F30,F31="Winter wheat"),G31*0.9*'Management details'!$F$46,
IF(AND(OR(A31&lt;&gt;A30,F31&lt;&gt;F30),F31="Winter wheat"),G31*'Management details'!$F$46,
IF(F31="Oilseed Rape",G31*'Management details'!$F$47)))</f>
        <v>55.728000000000002</v>
      </c>
      <c r="I31" s="198" t="s">
        <v>330</v>
      </c>
      <c r="J31">
        <v>10</v>
      </c>
      <c r="K31" s="198" t="str">
        <f t="shared" si="0"/>
        <v>Winter wheat</v>
      </c>
      <c r="L31" s="198" t="str">
        <f t="shared" si="1"/>
        <v>Medium</v>
      </c>
      <c r="M31" s="198">
        <f t="shared" si="2"/>
        <v>4.4720000000000004</v>
      </c>
      <c r="N31" s="198" t="s">
        <v>523</v>
      </c>
      <c r="O31" s="198" t="s">
        <v>524</v>
      </c>
      <c r="P31" s="198">
        <v>7</v>
      </c>
      <c r="Q31" s="198" t="str">
        <f t="shared" si="7"/>
        <v>5.5 &lt; pH &lt;= 7.3</v>
      </c>
      <c r="R31" t="s">
        <v>331</v>
      </c>
      <c r="S31">
        <f>IF(AND((ISNUMBER(SEARCH("heavy",$A31))=TRUE),$F31="Winter wheat"),'Management details'!$O$11,
IF(AND((ISNUMBER(SEARCH("medium",$A31))=TRUE),$F31="Winter wheat"),'Management details'!$P$11,
IF(AND((ISNUMBER(SEARCH("light",$A31))=TRUE),$F31="Winter wheat"),'Management details'!$Q$11,
IF($F31="Oilseed Rape",'Management details'!$O$12))))</f>
        <v>220</v>
      </c>
      <c r="T31">
        <v>3</v>
      </c>
      <c r="U31" s="50">
        <f>IF(AND(ISNUMBER(SEARCH("L-Den",$A31))=TRUE,F31="Winter wheat"),'Management details'!$AB$22,
IF(AND(ISNUMBER(SEARCH("H-Den",$A31))=TRUE,F31="Winter wheat"),'Management details'!$AF$22,
IF(F31="Oilseed Rape",'Management details'!$AB$30)))</f>
        <v>9.2387999999999995</v>
      </c>
      <c r="V31" t="s">
        <v>424</v>
      </c>
      <c r="W31">
        <v>1</v>
      </c>
      <c r="X31">
        <v>100</v>
      </c>
      <c r="Y31" t="s">
        <v>494</v>
      </c>
      <c r="Z31" t="s">
        <v>333</v>
      </c>
      <c r="AA31">
        <v>0</v>
      </c>
      <c r="AB31">
        <v>0</v>
      </c>
      <c r="AC31" s="50">
        <v>2</v>
      </c>
      <c r="AD31">
        <v>0</v>
      </c>
      <c r="AE31" s="50">
        <f t="shared" si="3"/>
        <v>0</v>
      </c>
      <c r="AF31" s="50">
        <f t="shared" si="4"/>
        <v>1</v>
      </c>
      <c r="AG31" s="50">
        <f t="shared" si="5"/>
        <v>0</v>
      </c>
      <c r="AH31">
        <f t="shared" si="6"/>
        <v>0</v>
      </c>
      <c r="AI31">
        <v>3</v>
      </c>
      <c r="AJ31">
        <v>0</v>
      </c>
      <c r="AK31">
        <v>0</v>
      </c>
      <c r="AL31">
        <v>0</v>
      </c>
      <c r="AM31" s="50">
        <f>IF(AND(ISNUMBER(SEARCH("L-Den",$A31))=TRUE,$F31="Winter wheat"),'Management details'!$F$32,
IF(AND(ISNUMBER(SEARCH("H-Den",$A31))=TRUE,$F31="Winter wheat"),'Management details'!$G$32,
IF(AND(ISNUMBER(SEARCH("L-Den",$A31))=TRUE,$F31="Oilseed Rape"),'Management details'!$F$33,
IF(AND(ISNUMBER(SEARCH("H-Den",$A31))=TRUE,$F31="Oilseed Rape"),'Management details'!$G$33))))</f>
        <v>5</v>
      </c>
    </row>
    <row r="32" spans="1:39">
      <c r="A32" t="s">
        <v>210</v>
      </c>
      <c r="B32" t="s">
        <v>525</v>
      </c>
      <c r="C32">
        <v>2020</v>
      </c>
      <c r="D32">
        <v>1</v>
      </c>
      <c r="E32" t="s">
        <v>210</v>
      </c>
      <c r="F32" t="s">
        <v>329</v>
      </c>
      <c r="G32" s="198">
        <v>7.2</v>
      </c>
      <c r="H32" s="199">
        <f>IF(AND(A32=A31,F32=F31,F32="Winter wheat"),G32*0.9*'Management details'!$F$46,
IF(AND(OR(A32&lt;&gt;A31,F32&lt;&gt;F31),F32="Winter wheat"),G32*'Management details'!$F$46,
IF(F32="Oilseed Rape",G32*'Management details'!$F$47)))</f>
        <v>61.92</v>
      </c>
      <c r="I32" s="198" t="s">
        <v>330</v>
      </c>
      <c r="J32">
        <v>10</v>
      </c>
      <c r="K32" s="198" t="str">
        <f t="shared" si="0"/>
        <v>Winter wheat</v>
      </c>
      <c r="L32" s="198" t="str">
        <f t="shared" si="1"/>
        <v>Medium</v>
      </c>
      <c r="M32" s="198">
        <f t="shared" si="2"/>
        <v>4.4720000000000004</v>
      </c>
      <c r="N32" s="198" t="s">
        <v>523</v>
      </c>
      <c r="O32" s="198" t="s">
        <v>524</v>
      </c>
      <c r="P32" s="198">
        <v>7</v>
      </c>
      <c r="Q32" s="198" t="str">
        <f t="shared" si="7"/>
        <v>5.5 &lt; pH &lt;= 7.3</v>
      </c>
      <c r="R32" t="s">
        <v>331</v>
      </c>
      <c r="S32">
        <f>IF(AND((ISNUMBER(SEARCH("heavy",$A32))=TRUE),$F32="Winter wheat"),'Management details'!$O$11,
IF(AND((ISNUMBER(SEARCH("medium",$A32))=TRUE),$F32="Winter wheat"),'Management details'!$P$11,
IF(AND((ISNUMBER(SEARCH("light",$A32))=TRUE),$F32="Winter wheat"),'Management details'!$Q$11,
IF($F32="Oilseed Rape",'Management details'!$O$12))))</f>
        <v>220</v>
      </c>
      <c r="T32">
        <v>3</v>
      </c>
      <c r="U32" s="50">
        <f>IF(AND(ISNUMBER(SEARCH("L-Den",$A32))=TRUE,F32="Winter wheat"),'Management details'!$AB$22,
IF(AND(ISNUMBER(SEARCH("H-Den",$A32))=TRUE,F32="Winter wheat"),'Management details'!$AF$22,
IF(F32="Oilseed Rape",'Management details'!$AB$30)))</f>
        <v>9.2387999999999995</v>
      </c>
      <c r="V32" t="s">
        <v>332</v>
      </c>
      <c r="W32">
        <v>1</v>
      </c>
      <c r="X32">
        <v>100</v>
      </c>
      <c r="Y32" t="s">
        <v>494</v>
      </c>
      <c r="Z32" t="s">
        <v>335</v>
      </c>
      <c r="AA32">
        <v>0</v>
      </c>
      <c r="AB32">
        <v>0</v>
      </c>
      <c r="AC32" s="50">
        <v>2</v>
      </c>
      <c r="AD32">
        <v>0</v>
      </c>
      <c r="AE32" s="50">
        <f t="shared" si="3"/>
        <v>1</v>
      </c>
      <c r="AF32" s="50">
        <f t="shared" si="4"/>
        <v>0</v>
      </c>
      <c r="AG32" s="50">
        <f t="shared" si="5"/>
        <v>1</v>
      </c>
      <c r="AH32">
        <f t="shared" si="6"/>
        <v>1</v>
      </c>
      <c r="AI32">
        <v>3</v>
      </c>
      <c r="AJ32">
        <v>0</v>
      </c>
      <c r="AK32">
        <v>0</v>
      </c>
      <c r="AL32">
        <v>0</v>
      </c>
      <c r="AM32" s="50">
        <f>IF(AND(ISNUMBER(SEARCH("L-Den",$A32))=TRUE,$F32="Winter wheat"),'Management details'!$F$32,
IF(AND(ISNUMBER(SEARCH("H-Den",$A32))=TRUE,$F32="Winter wheat"),'Management details'!$G$32,
IF(AND(ISNUMBER(SEARCH("L-Den",$A32))=TRUE,$F32="Oilseed Rape"),'Management details'!$F$33,
IF(AND(ISNUMBER(SEARCH("H-Den",$A32))=TRUE,$F32="Oilseed Rape"),'Management details'!$G$33))))</f>
        <v>5</v>
      </c>
    </row>
    <row r="33" spans="1:39">
      <c r="A33" t="s">
        <v>210</v>
      </c>
      <c r="B33" t="s">
        <v>525</v>
      </c>
      <c r="C33">
        <v>2020</v>
      </c>
      <c r="D33">
        <v>2</v>
      </c>
      <c r="E33" t="s">
        <v>210</v>
      </c>
      <c r="F33" t="s">
        <v>329</v>
      </c>
      <c r="G33" s="198">
        <v>7.2</v>
      </c>
      <c r="H33" s="199">
        <f>IF(AND(A33=A32,F33=F32,F33="Winter wheat"),G33*0.9*'Management details'!$F$46,
IF(AND(OR(A33&lt;&gt;A32,F33&lt;&gt;F32),F33="Winter wheat"),G33*'Management details'!$F$46,
IF(F33="Oilseed Rape",G33*'Management details'!$F$47)))</f>
        <v>55.728000000000002</v>
      </c>
      <c r="I33" s="198" t="s">
        <v>330</v>
      </c>
      <c r="J33">
        <v>10</v>
      </c>
      <c r="K33" s="198" t="str">
        <f t="shared" si="0"/>
        <v>Winter wheat</v>
      </c>
      <c r="L33" s="198" t="str">
        <f t="shared" si="1"/>
        <v>Medium</v>
      </c>
      <c r="M33" s="198">
        <f t="shared" si="2"/>
        <v>4.4720000000000004</v>
      </c>
      <c r="N33" s="198" t="s">
        <v>523</v>
      </c>
      <c r="O33" s="198" t="s">
        <v>524</v>
      </c>
      <c r="P33" s="198">
        <v>7</v>
      </c>
      <c r="Q33" s="198" t="str">
        <f t="shared" si="7"/>
        <v>5.5 &lt; pH &lt;= 7.3</v>
      </c>
      <c r="R33" t="s">
        <v>331</v>
      </c>
      <c r="S33">
        <f>IF(AND((ISNUMBER(SEARCH("heavy",$A33))=TRUE),$F33="Winter wheat"),'Management details'!$O$11,
IF(AND((ISNUMBER(SEARCH("medium",$A33))=TRUE),$F33="Winter wheat"),'Management details'!$P$11,
IF(AND((ISNUMBER(SEARCH("light",$A33))=TRUE),$F33="Winter wheat"),'Management details'!$Q$11,
IF($F33="Oilseed Rape",'Management details'!$O$12))))</f>
        <v>220</v>
      </c>
      <c r="T33">
        <v>3</v>
      </c>
      <c r="U33" s="50">
        <f>IF(AND(ISNUMBER(SEARCH("L-Den",$A33))=TRUE,F33="Winter wheat"),'Management details'!$AB$22,
IF(AND(ISNUMBER(SEARCH("H-Den",$A33))=TRUE,F33="Winter wheat"),'Management details'!$AF$22,
IF(F33="Oilseed Rape",'Management details'!$AB$30)))</f>
        <v>9.2387999999999995</v>
      </c>
      <c r="V33" t="s">
        <v>334</v>
      </c>
      <c r="W33">
        <v>1</v>
      </c>
      <c r="X33">
        <v>100</v>
      </c>
      <c r="Y33" t="s">
        <v>494</v>
      </c>
      <c r="Z33" t="s">
        <v>336</v>
      </c>
      <c r="AA33">
        <v>0</v>
      </c>
      <c r="AB33">
        <v>0</v>
      </c>
      <c r="AC33" s="50">
        <v>2</v>
      </c>
      <c r="AD33">
        <v>0</v>
      </c>
      <c r="AE33" s="50">
        <f t="shared" si="3"/>
        <v>0</v>
      </c>
      <c r="AF33" s="50">
        <f t="shared" si="4"/>
        <v>1</v>
      </c>
      <c r="AG33" s="50">
        <f t="shared" si="5"/>
        <v>0</v>
      </c>
      <c r="AH33">
        <f t="shared" si="6"/>
        <v>0</v>
      </c>
      <c r="AI33">
        <v>3</v>
      </c>
      <c r="AJ33">
        <v>0</v>
      </c>
      <c r="AK33">
        <v>0</v>
      </c>
      <c r="AL33">
        <v>0</v>
      </c>
      <c r="AM33" s="50">
        <f>IF(AND(ISNUMBER(SEARCH("L-Den",$A33))=TRUE,$F33="Winter wheat"),'Management details'!$F$32,
IF(AND(ISNUMBER(SEARCH("H-Den",$A33))=TRUE,$F33="Winter wheat"),'Management details'!$G$32,
IF(AND(ISNUMBER(SEARCH("L-Den",$A33))=TRUE,$F33="Oilseed Rape"),'Management details'!$F$33,
IF(AND(ISNUMBER(SEARCH("H-Den",$A33))=TRUE,$F33="Oilseed Rape"),'Management details'!$G$33))))</f>
        <v>5</v>
      </c>
    </row>
    <row r="34" spans="1:39">
      <c r="A34" t="s">
        <v>210</v>
      </c>
      <c r="B34" t="s">
        <v>525</v>
      </c>
      <c r="C34">
        <v>2020</v>
      </c>
      <c r="D34">
        <v>3</v>
      </c>
      <c r="E34" t="s">
        <v>210</v>
      </c>
      <c r="F34" t="s">
        <v>329</v>
      </c>
      <c r="G34" s="198">
        <v>7.2</v>
      </c>
      <c r="H34" s="199">
        <f>IF(AND(A34=A33,F34=F33,F34="Winter wheat"),G34*0.9*'Management details'!$F$46,
IF(AND(OR(A34&lt;&gt;A33,F34&lt;&gt;F33),F34="Winter wheat"),G34*'Management details'!$F$46,
IF(F34="Oilseed Rape",G34*'Management details'!$F$47)))</f>
        <v>55.728000000000002</v>
      </c>
      <c r="I34" s="198" t="s">
        <v>330</v>
      </c>
      <c r="J34">
        <v>10</v>
      </c>
      <c r="K34" s="198" t="str">
        <f t="shared" si="0"/>
        <v>Winter wheat</v>
      </c>
      <c r="L34" s="198" t="str">
        <f t="shared" si="1"/>
        <v>Medium</v>
      </c>
      <c r="M34" s="198">
        <f t="shared" si="2"/>
        <v>4.4720000000000004</v>
      </c>
      <c r="N34" s="198" t="s">
        <v>523</v>
      </c>
      <c r="O34" s="198" t="s">
        <v>524</v>
      </c>
      <c r="P34" s="198">
        <v>7</v>
      </c>
      <c r="Q34" s="198" t="str">
        <f t="shared" si="7"/>
        <v>5.5 &lt; pH &lt;= 7.3</v>
      </c>
      <c r="R34" t="s">
        <v>331</v>
      </c>
      <c r="S34">
        <f>IF(AND((ISNUMBER(SEARCH("heavy",$A34))=TRUE),$F34="Winter wheat"),'Management details'!$O$11,
IF(AND((ISNUMBER(SEARCH("medium",$A34))=TRUE),$F34="Winter wheat"),'Management details'!$P$11,
IF(AND((ISNUMBER(SEARCH("light",$A34))=TRUE),$F34="Winter wheat"),'Management details'!$Q$11,
IF($F34="Oilseed Rape",'Management details'!$O$12))))</f>
        <v>220</v>
      </c>
      <c r="T34">
        <v>3</v>
      </c>
      <c r="U34" s="50">
        <f>IF(AND(ISNUMBER(SEARCH("L-Den",$A34))=TRUE,F34="Winter wheat"),'Management details'!$AB$22,
IF(AND(ISNUMBER(SEARCH("H-Den",$A34))=TRUE,F34="Winter wheat"),'Management details'!$AF$22,
IF(F34="Oilseed Rape",'Management details'!$AB$30)))</f>
        <v>9.2387999999999995</v>
      </c>
      <c r="V34" t="s">
        <v>424</v>
      </c>
      <c r="W34">
        <v>1</v>
      </c>
      <c r="X34">
        <v>100</v>
      </c>
      <c r="Y34" t="s">
        <v>494</v>
      </c>
      <c r="Z34" t="s">
        <v>333</v>
      </c>
      <c r="AA34">
        <v>0</v>
      </c>
      <c r="AB34">
        <v>0</v>
      </c>
      <c r="AC34" s="50">
        <v>2</v>
      </c>
      <c r="AD34">
        <v>0</v>
      </c>
      <c r="AE34" s="50">
        <f t="shared" si="3"/>
        <v>0</v>
      </c>
      <c r="AF34" s="50">
        <f t="shared" si="4"/>
        <v>1</v>
      </c>
      <c r="AG34" s="50">
        <f t="shared" si="5"/>
        <v>0</v>
      </c>
      <c r="AH34">
        <f t="shared" si="6"/>
        <v>0</v>
      </c>
      <c r="AI34">
        <v>3</v>
      </c>
      <c r="AJ34">
        <v>0</v>
      </c>
      <c r="AK34">
        <v>0</v>
      </c>
      <c r="AL34">
        <v>0</v>
      </c>
      <c r="AM34" s="50">
        <f>IF(AND(ISNUMBER(SEARCH("L-Den",$A34))=TRUE,$F34="Winter wheat"),'Management details'!$F$32,
IF(AND(ISNUMBER(SEARCH("H-Den",$A34))=TRUE,$F34="Winter wheat"),'Management details'!$G$32,
IF(AND(ISNUMBER(SEARCH("L-Den",$A34))=TRUE,$F34="Oilseed Rape"),'Management details'!$F$33,
IF(AND(ISNUMBER(SEARCH("H-Den",$A34))=TRUE,$F34="Oilseed Rape"),'Management details'!$G$33))))</f>
        <v>5</v>
      </c>
    </row>
    <row r="35" spans="1:39">
      <c r="A35" t="s">
        <v>210</v>
      </c>
      <c r="B35" t="s">
        <v>525</v>
      </c>
      <c r="C35">
        <v>2020</v>
      </c>
      <c r="D35">
        <v>4</v>
      </c>
      <c r="E35" t="s">
        <v>210</v>
      </c>
      <c r="F35" t="s">
        <v>329</v>
      </c>
      <c r="G35" s="198">
        <v>7.2</v>
      </c>
      <c r="H35" s="199">
        <f>IF(AND(A35=A34,F35=F34,F35="Winter wheat"),G35*0.9*'Management details'!$F$46,
IF(AND(OR(A35&lt;&gt;A34,F35&lt;&gt;F34),F35="Winter wheat"),G35*'Management details'!$F$46,
IF(F35="Oilseed Rape",G35*'Management details'!$F$47)))</f>
        <v>55.728000000000002</v>
      </c>
      <c r="I35" s="198" t="s">
        <v>330</v>
      </c>
      <c r="J35">
        <v>10</v>
      </c>
      <c r="K35" s="198" t="str">
        <f t="shared" si="0"/>
        <v>Winter wheat</v>
      </c>
      <c r="L35" s="198" t="str">
        <f t="shared" si="1"/>
        <v>Medium</v>
      </c>
      <c r="M35" s="198">
        <f t="shared" si="2"/>
        <v>4.4720000000000004</v>
      </c>
      <c r="N35" s="198" t="s">
        <v>523</v>
      </c>
      <c r="O35" s="198" t="s">
        <v>524</v>
      </c>
      <c r="P35" s="198">
        <v>7</v>
      </c>
      <c r="Q35" s="198" t="str">
        <f t="shared" si="7"/>
        <v>5.5 &lt; pH &lt;= 7.3</v>
      </c>
      <c r="R35" t="s">
        <v>331</v>
      </c>
      <c r="S35">
        <f>IF(AND((ISNUMBER(SEARCH("heavy",$A35))=TRUE),$F35="Winter wheat"),'Management details'!$O$11,
IF(AND((ISNUMBER(SEARCH("medium",$A35))=TRUE),$F35="Winter wheat"),'Management details'!$P$11,
IF(AND((ISNUMBER(SEARCH("light",$A35))=TRUE),$F35="Winter wheat"),'Management details'!$Q$11,
IF($F35="Oilseed Rape",'Management details'!$O$12))))</f>
        <v>220</v>
      </c>
      <c r="T35">
        <v>3</v>
      </c>
      <c r="U35" s="50">
        <f>IF(AND(ISNUMBER(SEARCH("L-Den",$A35))=TRUE,F35="Winter wheat"),'Management details'!$AB$22,
IF(AND(ISNUMBER(SEARCH("H-Den",$A35))=TRUE,F35="Winter wheat"),'Management details'!$AF$22,
IF(F35="Oilseed Rape",'Management details'!$AB$30)))</f>
        <v>9.2387999999999995</v>
      </c>
      <c r="V35" t="s">
        <v>424</v>
      </c>
      <c r="W35">
        <v>1</v>
      </c>
      <c r="X35">
        <v>100</v>
      </c>
      <c r="Y35" t="s">
        <v>494</v>
      </c>
      <c r="Z35" t="s">
        <v>333</v>
      </c>
      <c r="AA35">
        <v>0</v>
      </c>
      <c r="AB35">
        <v>0</v>
      </c>
      <c r="AC35" s="50">
        <v>2</v>
      </c>
      <c r="AD35">
        <v>0</v>
      </c>
      <c r="AE35" s="50">
        <f t="shared" si="3"/>
        <v>0</v>
      </c>
      <c r="AF35" s="50">
        <f t="shared" si="4"/>
        <v>1</v>
      </c>
      <c r="AG35" s="50">
        <f t="shared" si="5"/>
        <v>0</v>
      </c>
      <c r="AH35">
        <f t="shared" si="6"/>
        <v>0</v>
      </c>
      <c r="AI35">
        <v>3</v>
      </c>
      <c r="AJ35">
        <v>0</v>
      </c>
      <c r="AK35">
        <v>0</v>
      </c>
      <c r="AL35">
        <v>0</v>
      </c>
      <c r="AM35" s="50">
        <f>IF(AND(ISNUMBER(SEARCH("L-Den",$A35))=TRUE,$F35="Winter wheat"),'Management details'!$F$32,
IF(AND(ISNUMBER(SEARCH("H-Den",$A35))=TRUE,$F35="Winter wheat"),'Management details'!$G$32,
IF(AND(ISNUMBER(SEARCH("L-Den",$A35))=TRUE,$F35="Oilseed Rape"),'Management details'!$F$33,
IF(AND(ISNUMBER(SEARCH("H-Den",$A35))=TRUE,$F35="Oilseed Rape"),'Management details'!$G$33))))</f>
        <v>5</v>
      </c>
    </row>
    <row r="36" spans="1:39">
      <c r="A36" t="s">
        <v>210</v>
      </c>
      <c r="B36" t="s">
        <v>525</v>
      </c>
      <c r="C36">
        <v>2020</v>
      </c>
      <c r="D36">
        <v>5</v>
      </c>
      <c r="E36" t="s">
        <v>210</v>
      </c>
      <c r="F36" t="s">
        <v>329</v>
      </c>
      <c r="G36" s="198">
        <v>7.2</v>
      </c>
      <c r="H36" s="199">
        <f>IF(AND(A36=A35,F36=F35,F36="Winter wheat"),G36*0.9*'Management details'!$F$46,
IF(AND(OR(A36&lt;&gt;A35,F36&lt;&gt;F35),F36="Winter wheat"),G36*'Management details'!$F$46,
IF(F36="Oilseed Rape",G36*'Management details'!$F$47)))</f>
        <v>55.728000000000002</v>
      </c>
      <c r="I36" s="198" t="s">
        <v>330</v>
      </c>
      <c r="J36">
        <v>10</v>
      </c>
      <c r="K36" s="198" t="str">
        <f t="shared" si="0"/>
        <v>Winter wheat</v>
      </c>
      <c r="L36" s="198" t="str">
        <f t="shared" si="1"/>
        <v>Medium</v>
      </c>
      <c r="M36" s="198">
        <f t="shared" si="2"/>
        <v>4.4720000000000004</v>
      </c>
      <c r="N36" s="198" t="s">
        <v>523</v>
      </c>
      <c r="O36" s="198" t="s">
        <v>524</v>
      </c>
      <c r="P36" s="198">
        <v>7</v>
      </c>
      <c r="Q36" s="198" t="str">
        <f t="shared" si="7"/>
        <v>5.5 &lt; pH &lt;= 7.3</v>
      </c>
      <c r="R36" t="s">
        <v>331</v>
      </c>
      <c r="S36">
        <f>IF(AND((ISNUMBER(SEARCH("heavy",$A36))=TRUE),$F36="Winter wheat"),'Management details'!$O$11,
IF(AND((ISNUMBER(SEARCH("medium",$A36))=TRUE),$F36="Winter wheat"),'Management details'!$P$11,
IF(AND((ISNUMBER(SEARCH("light",$A36))=TRUE),$F36="Winter wheat"),'Management details'!$Q$11,
IF($F36="Oilseed Rape",'Management details'!$O$12))))</f>
        <v>220</v>
      </c>
      <c r="T36">
        <v>3</v>
      </c>
      <c r="U36" s="50">
        <f>IF(AND(ISNUMBER(SEARCH("L-Den",$A36))=TRUE,F36="Winter wheat"),'Management details'!$AB$22,
IF(AND(ISNUMBER(SEARCH("H-Den",$A36))=TRUE,F36="Winter wheat"),'Management details'!$AF$22,
IF(F36="Oilseed Rape",'Management details'!$AB$30)))</f>
        <v>9.2387999999999995</v>
      </c>
      <c r="V36" t="s">
        <v>424</v>
      </c>
      <c r="W36">
        <v>1</v>
      </c>
      <c r="X36">
        <v>100</v>
      </c>
      <c r="Y36" t="s">
        <v>494</v>
      </c>
      <c r="Z36" t="s">
        <v>333</v>
      </c>
      <c r="AA36">
        <v>0</v>
      </c>
      <c r="AB36">
        <v>0</v>
      </c>
      <c r="AC36" s="50">
        <v>2</v>
      </c>
      <c r="AD36">
        <v>0</v>
      </c>
      <c r="AE36" s="50">
        <f t="shared" si="3"/>
        <v>0</v>
      </c>
      <c r="AF36" s="50">
        <f t="shared" si="4"/>
        <v>1</v>
      </c>
      <c r="AG36" s="50">
        <f t="shared" si="5"/>
        <v>0</v>
      </c>
      <c r="AH36">
        <f t="shared" si="6"/>
        <v>0</v>
      </c>
      <c r="AI36">
        <v>3</v>
      </c>
      <c r="AJ36">
        <v>0</v>
      </c>
      <c r="AK36">
        <v>0</v>
      </c>
      <c r="AL36">
        <v>0</v>
      </c>
      <c r="AM36" s="50">
        <f>IF(AND(ISNUMBER(SEARCH("L-Den",$A36))=TRUE,$F36="Winter wheat"),'Management details'!$F$32,
IF(AND(ISNUMBER(SEARCH("H-Den",$A36))=TRUE,$F36="Winter wheat"),'Management details'!$G$32,
IF(AND(ISNUMBER(SEARCH("L-Den",$A36))=TRUE,$F36="Oilseed Rape"),'Management details'!$F$33,
IF(AND(ISNUMBER(SEARCH("H-Den",$A36))=TRUE,$F36="Oilseed Rape"),'Management details'!$G$33))))</f>
        <v>5</v>
      </c>
    </row>
    <row r="37" spans="1:39">
      <c r="A37" t="s">
        <v>210</v>
      </c>
      <c r="B37" t="s">
        <v>525</v>
      </c>
      <c r="C37">
        <v>2020</v>
      </c>
      <c r="D37">
        <v>6</v>
      </c>
      <c r="E37" t="s">
        <v>210</v>
      </c>
      <c r="F37" t="s">
        <v>329</v>
      </c>
      <c r="G37" s="198">
        <v>7.2</v>
      </c>
      <c r="H37" s="199">
        <f>IF(AND(A37=A36,F37=F36,F37="Winter wheat"),G37*0.9*'Management details'!$F$46,
IF(AND(OR(A37&lt;&gt;A36,F37&lt;&gt;F36),F37="Winter wheat"),G37*'Management details'!$F$46,
IF(F37="Oilseed Rape",G37*'Management details'!$F$47)))</f>
        <v>55.728000000000002</v>
      </c>
      <c r="I37" s="198" t="s">
        <v>330</v>
      </c>
      <c r="J37">
        <v>10</v>
      </c>
      <c r="K37" s="198" t="str">
        <f t="shared" si="0"/>
        <v>Winter wheat</v>
      </c>
      <c r="L37" s="198" t="str">
        <f t="shared" si="1"/>
        <v>Medium</v>
      </c>
      <c r="M37" s="198">
        <f t="shared" si="2"/>
        <v>4.4720000000000004</v>
      </c>
      <c r="N37" s="198" t="s">
        <v>523</v>
      </c>
      <c r="O37" s="198" t="s">
        <v>524</v>
      </c>
      <c r="P37" s="198">
        <v>7</v>
      </c>
      <c r="Q37" s="198" t="str">
        <f t="shared" si="7"/>
        <v>5.5 &lt; pH &lt;= 7.3</v>
      </c>
      <c r="R37" t="s">
        <v>331</v>
      </c>
      <c r="S37">
        <f>IF(AND((ISNUMBER(SEARCH("heavy",$A37))=TRUE),$F37="Winter wheat"),'Management details'!$O$11,
IF(AND((ISNUMBER(SEARCH("medium",$A37))=TRUE),$F37="Winter wheat"),'Management details'!$P$11,
IF(AND((ISNUMBER(SEARCH("light",$A37))=TRUE),$F37="Winter wheat"),'Management details'!$Q$11,
IF($F37="Oilseed Rape",'Management details'!$O$12))))</f>
        <v>220</v>
      </c>
      <c r="T37">
        <v>3</v>
      </c>
      <c r="U37" s="50">
        <f>IF(AND(ISNUMBER(SEARCH("L-Den",$A37))=TRUE,F37="Winter wheat"),'Management details'!$AB$22,
IF(AND(ISNUMBER(SEARCH("H-Den",$A37))=TRUE,F37="Winter wheat"),'Management details'!$AF$22,
IF(F37="Oilseed Rape",'Management details'!$AB$30)))</f>
        <v>9.2387999999999995</v>
      </c>
      <c r="V37" t="s">
        <v>424</v>
      </c>
      <c r="W37">
        <v>1</v>
      </c>
      <c r="X37">
        <v>100</v>
      </c>
      <c r="Y37" t="s">
        <v>494</v>
      </c>
      <c r="Z37" t="s">
        <v>333</v>
      </c>
      <c r="AA37">
        <v>0</v>
      </c>
      <c r="AB37">
        <v>0</v>
      </c>
      <c r="AC37" s="50">
        <v>2</v>
      </c>
      <c r="AD37">
        <v>0</v>
      </c>
      <c r="AE37" s="50">
        <f t="shared" si="3"/>
        <v>0</v>
      </c>
      <c r="AF37" s="50">
        <f t="shared" si="4"/>
        <v>1</v>
      </c>
      <c r="AG37" s="50">
        <f t="shared" si="5"/>
        <v>0</v>
      </c>
      <c r="AH37">
        <f t="shared" si="6"/>
        <v>0</v>
      </c>
      <c r="AI37">
        <v>3</v>
      </c>
      <c r="AJ37">
        <v>0</v>
      </c>
      <c r="AK37">
        <v>0</v>
      </c>
      <c r="AL37">
        <v>0</v>
      </c>
      <c r="AM37" s="50">
        <f>IF(AND(ISNUMBER(SEARCH("L-Den",$A37))=TRUE,$F37="Winter wheat"),'Management details'!$F$32,
IF(AND(ISNUMBER(SEARCH("H-Den",$A37))=TRUE,$F37="Winter wheat"),'Management details'!$G$32,
IF(AND(ISNUMBER(SEARCH("L-Den",$A37))=TRUE,$F37="Oilseed Rape"),'Management details'!$F$33,
IF(AND(ISNUMBER(SEARCH("H-Den",$A37))=TRUE,$F37="Oilseed Rape"),'Management details'!$G$33))))</f>
        <v>5</v>
      </c>
    </row>
    <row r="38" spans="1:39">
      <c r="A38" t="s">
        <v>208</v>
      </c>
      <c r="B38" t="s">
        <v>525</v>
      </c>
      <c r="C38">
        <v>2020</v>
      </c>
      <c r="D38">
        <v>1</v>
      </c>
      <c r="E38" t="s">
        <v>208</v>
      </c>
      <c r="F38" t="s">
        <v>329</v>
      </c>
      <c r="G38" s="198">
        <v>7.2</v>
      </c>
      <c r="H38" s="199">
        <f>IF(AND(A38=A37,F38=F37,F38="Winter wheat"),G38*0.9*'Management details'!$F$46,
IF(AND(OR(A38&lt;&gt;A37,F38&lt;&gt;F37),F38="Winter wheat"),G38*'Management details'!$F$46,
IF(F38="Oilseed Rape",G38*'Management details'!$F$47)))</f>
        <v>61.92</v>
      </c>
      <c r="I38" s="198" t="s">
        <v>330</v>
      </c>
      <c r="J38">
        <v>10</v>
      </c>
      <c r="K38" s="198" t="str">
        <f t="shared" si="0"/>
        <v>Winter wheat</v>
      </c>
      <c r="L38" s="198" t="str">
        <f t="shared" si="1"/>
        <v>Coarse</v>
      </c>
      <c r="M38" s="198">
        <f t="shared" si="2"/>
        <v>5.16</v>
      </c>
      <c r="N38" s="198" t="s">
        <v>523</v>
      </c>
      <c r="O38" s="198" t="s">
        <v>524</v>
      </c>
      <c r="P38" s="198">
        <v>7</v>
      </c>
      <c r="Q38" s="198" t="str">
        <f t="shared" si="7"/>
        <v>5.5 &lt; pH &lt;= 7.3</v>
      </c>
      <c r="R38" t="s">
        <v>331</v>
      </c>
      <c r="S38">
        <f>IF(AND((ISNUMBER(SEARCH("heavy",$A38))=TRUE),$F38="Winter wheat"),'Management details'!$O$11,
IF(AND((ISNUMBER(SEARCH("medium",$A38))=TRUE),$F38="Winter wheat"),'Management details'!$P$11,
IF(AND((ISNUMBER(SEARCH("light",$A38))=TRUE),$F38="Winter wheat"),'Management details'!$Q$11,
IF($F38="Oilseed Rape",'Management details'!$O$12))))</f>
        <v>150</v>
      </c>
      <c r="T38">
        <v>3</v>
      </c>
      <c r="U38" s="50">
        <f>IF(AND(ISNUMBER(SEARCH("L-Den",$A38))=TRUE,F38="Winter wheat"),'Management details'!$AB$22,
IF(AND(ISNUMBER(SEARCH("H-Den",$A38))=TRUE,F38="Winter wheat"),'Management details'!$AF$22,
IF(F38="Oilseed Rape",'Management details'!$AB$30)))</f>
        <v>10.678799999999999</v>
      </c>
      <c r="V38" t="s">
        <v>332</v>
      </c>
      <c r="W38">
        <v>1</v>
      </c>
      <c r="X38">
        <v>100</v>
      </c>
      <c r="Y38" t="s">
        <v>494</v>
      </c>
      <c r="Z38" t="s">
        <v>335</v>
      </c>
      <c r="AA38">
        <v>0</v>
      </c>
      <c r="AB38">
        <v>0</v>
      </c>
      <c r="AC38" s="50">
        <v>2</v>
      </c>
      <c r="AD38">
        <v>0</v>
      </c>
      <c r="AE38" s="50">
        <f t="shared" si="3"/>
        <v>1</v>
      </c>
      <c r="AF38" s="50">
        <f t="shared" si="4"/>
        <v>0</v>
      </c>
      <c r="AG38" s="50">
        <f t="shared" si="5"/>
        <v>1</v>
      </c>
      <c r="AH38">
        <f t="shared" si="6"/>
        <v>1</v>
      </c>
      <c r="AI38">
        <v>3</v>
      </c>
      <c r="AJ38">
        <v>0</v>
      </c>
      <c r="AK38">
        <v>0</v>
      </c>
      <c r="AL38">
        <v>0</v>
      </c>
      <c r="AM38" s="50">
        <f>IF(AND(ISNUMBER(SEARCH("L-Den",$A38))=TRUE,$F38="Winter wheat"),'Management details'!$F$32,
IF(AND(ISNUMBER(SEARCH("H-Den",$A38))=TRUE,$F38="Winter wheat"),'Management details'!$G$32,
IF(AND(ISNUMBER(SEARCH("L-Den",$A38))=TRUE,$F38="Oilseed Rape"),'Management details'!$F$33,
IF(AND(ISNUMBER(SEARCH("H-Den",$A38))=TRUE,$F38="Oilseed Rape"),'Management details'!$G$33))))</f>
        <v>5</v>
      </c>
    </row>
    <row r="39" spans="1:39">
      <c r="A39" t="s">
        <v>208</v>
      </c>
      <c r="B39" t="s">
        <v>525</v>
      </c>
      <c r="C39">
        <v>2020</v>
      </c>
      <c r="D39">
        <v>2</v>
      </c>
      <c r="E39" t="s">
        <v>208</v>
      </c>
      <c r="F39" t="s">
        <v>329</v>
      </c>
      <c r="G39" s="198">
        <v>7.2</v>
      </c>
      <c r="H39" s="199">
        <f>IF(AND(A39=A38,F39=F38,F39="Winter wheat"),G39*0.9*'Management details'!$F$46,
IF(AND(OR(A39&lt;&gt;A38,F39&lt;&gt;F38),F39="Winter wheat"),G39*'Management details'!$F$46,
IF(F39="Oilseed Rape",G39*'Management details'!$F$47)))</f>
        <v>55.728000000000002</v>
      </c>
      <c r="I39" s="198" t="s">
        <v>330</v>
      </c>
      <c r="J39">
        <v>10</v>
      </c>
      <c r="K39" s="198" t="str">
        <f t="shared" si="0"/>
        <v>Winter wheat</v>
      </c>
      <c r="L39" s="198" t="str">
        <f t="shared" si="1"/>
        <v>Coarse</v>
      </c>
      <c r="M39" s="198">
        <f t="shared" si="2"/>
        <v>5.16</v>
      </c>
      <c r="N39" s="198" t="s">
        <v>523</v>
      </c>
      <c r="O39" s="198" t="s">
        <v>524</v>
      </c>
      <c r="P39" s="198">
        <v>7</v>
      </c>
      <c r="Q39" s="198" t="str">
        <f t="shared" si="7"/>
        <v>5.5 &lt; pH &lt;= 7.3</v>
      </c>
      <c r="R39" t="s">
        <v>331</v>
      </c>
      <c r="S39">
        <f>IF(AND((ISNUMBER(SEARCH("heavy",$A39))=TRUE),$F39="Winter wheat"),'Management details'!$O$11,
IF(AND((ISNUMBER(SEARCH("medium",$A39))=TRUE),$F39="Winter wheat"),'Management details'!$P$11,
IF(AND((ISNUMBER(SEARCH("light",$A39))=TRUE),$F39="Winter wheat"),'Management details'!$Q$11,
IF($F39="Oilseed Rape",'Management details'!$O$12))))</f>
        <v>150</v>
      </c>
      <c r="T39">
        <v>3</v>
      </c>
      <c r="U39" s="50">
        <f>IF(AND(ISNUMBER(SEARCH("L-Den",$A39))=TRUE,F39="Winter wheat"),'Management details'!$AB$22,
IF(AND(ISNUMBER(SEARCH("H-Den",$A39))=TRUE,F39="Winter wheat"),'Management details'!$AF$22,
IF(F39="Oilseed Rape",'Management details'!$AB$30)))</f>
        <v>10.678799999999999</v>
      </c>
      <c r="V39" t="s">
        <v>334</v>
      </c>
      <c r="W39">
        <v>1</v>
      </c>
      <c r="X39">
        <v>100</v>
      </c>
      <c r="Y39" t="s">
        <v>494</v>
      </c>
      <c r="Z39" t="s">
        <v>336</v>
      </c>
      <c r="AA39">
        <v>0</v>
      </c>
      <c r="AB39">
        <v>0</v>
      </c>
      <c r="AC39" s="50">
        <v>2</v>
      </c>
      <c r="AD39">
        <v>0</v>
      </c>
      <c r="AE39" s="50">
        <f t="shared" si="3"/>
        <v>0</v>
      </c>
      <c r="AF39" s="50">
        <f t="shared" si="4"/>
        <v>1</v>
      </c>
      <c r="AG39" s="50">
        <f t="shared" si="5"/>
        <v>0</v>
      </c>
      <c r="AH39">
        <f t="shared" si="6"/>
        <v>0</v>
      </c>
      <c r="AI39">
        <v>3</v>
      </c>
      <c r="AJ39">
        <v>0</v>
      </c>
      <c r="AK39">
        <v>0</v>
      </c>
      <c r="AL39">
        <v>0</v>
      </c>
      <c r="AM39" s="50">
        <f>IF(AND(ISNUMBER(SEARCH("L-Den",$A39))=TRUE,$F39="Winter wheat"),'Management details'!$F$32,
IF(AND(ISNUMBER(SEARCH("H-Den",$A39))=TRUE,$F39="Winter wheat"),'Management details'!$G$32,
IF(AND(ISNUMBER(SEARCH("L-Den",$A39))=TRUE,$F39="Oilseed Rape"),'Management details'!$F$33,
IF(AND(ISNUMBER(SEARCH("H-Den",$A39))=TRUE,$F39="Oilseed Rape"),'Management details'!$G$33))))</f>
        <v>5</v>
      </c>
    </row>
    <row r="40" spans="1:39">
      <c r="A40" t="s">
        <v>208</v>
      </c>
      <c r="B40" t="s">
        <v>525</v>
      </c>
      <c r="C40">
        <v>2020</v>
      </c>
      <c r="D40">
        <v>3</v>
      </c>
      <c r="E40" t="s">
        <v>208</v>
      </c>
      <c r="F40" t="s">
        <v>329</v>
      </c>
      <c r="G40" s="198">
        <v>7.2</v>
      </c>
      <c r="H40" s="199">
        <f>IF(AND(A40=A39,F40=F39,F40="Winter wheat"),G40*0.9*'Management details'!$F$46,
IF(AND(OR(A40&lt;&gt;A39,F40&lt;&gt;F39),F40="Winter wheat"),G40*'Management details'!$F$46,
IF(F40="Oilseed Rape",G40*'Management details'!$F$47)))</f>
        <v>55.728000000000002</v>
      </c>
      <c r="I40" s="198" t="s">
        <v>330</v>
      </c>
      <c r="J40">
        <v>10</v>
      </c>
      <c r="K40" s="198" t="str">
        <f t="shared" si="0"/>
        <v>Winter wheat</v>
      </c>
      <c r="L40" s="198" t="str">
        <f t="shared" si="1"/>
        <v>Coarse</v>
      </c>
      <c r="M40" s="198">
        <f t="shared" si="2"/>
        <v>5.16</v>
      </c>
      <c r="N40" s="198" t="s">
        <v>523</v>
      </c>
      <c r="O40" s="198" t="s">
        <v>524</v>
      </c>
      <c r="P40" s="198">
        <v>7</v>
      </c>
      <c r="Q40" s="198" t="str">
        <f t="shared" si="7"/>
        <v>5.5 &lt; pH &lt;= 7.3</v>
      </c>
      <c r="R40" t="s">
        <v>331</v>
      </c>
      <c r="S40">
        <f>IF(AND((ISNUMBER(SEARCH("heavy",$A40))=TRUE),$F40="Winter wheat"),'Management details'!$O$11,
IF(AND((ISNUMBER(SEARCH("medium",$A40))=TRUE),$F40="Winter wheat"),'Management details'!$P$11,
IF(AND((ISNUMBER(SEARCH("light",$A40))=TRUE),$F40="Winter wheat"),'Management details'!$Q$11,
IF($F40="Oilseed Rape",'Management details'!$O$12))))</f>
        <v>150</v>
      </c>
      <c r="T40">
        <v>3</v>
      </c>
      <c r="U40" s="50">
        <f>IF(AND(ISNUMBER(SEARCH("L-Den",$A40))=TRUE,F40="Winter wheat"),'Management details'!$AB$22,
IF(AND(ISNUMBER(SEARCH("H-Den",$A40))=TRUE,F40="Winter wheat"),'Management details'!$AF$22,
IF(F40="Oilseed Rape",'Management details'!$AB$30)))</f>
        <v>10.678799999999999</v>
      </c>
      <c r="V40" t="s">
        <v>424</v>
      </c>
      <c r="W40">
        <v>1</v>
      </c>
      <c r="X40">
        <v>100</v>
      </c>
      <c r="Y40" t="s">
        <v>494</v>
      </c>
      <c r="Z40" t="s">
        <v>333</v>
      </c>
      <c r="AA40">
        <v>0</v>
      </c>
      <c r="AB40">
        <v>0</v>
      </c>
      <c r="AC40" s="50">
        <v>2</v>
      </c>
      <c r="AD40">
        <v>0</v>
      </c>
      <c r="AE40" s="50">
        <f t="shared" si="3"/>
        <v>0</v>
      </c>
      <c r="AF40" s="50">
        <f t="shared" si="4"/>
        <v>1</v>
      </c>
      <c r="AG40" s="50">
        <f t="shared" si="5"/>
        <v>0</v>
      </c>
      <c r="AH40">
        <f t="shared" si="6"/>
        <v>0</v>
      </c>
      <c r="AI40">
        <v>3</v>
      </c>
      <c r="AJ40">
        <v>0</v>
      </c>
      <c r="AK40">
        <v>0</v>
      </c>
      <c r="AL40">
        <v>0</v>
      </c>
      <c r="AM40" s="50">
        <f>IF(AND(ISNUMBER(SEARCH("L-Den",$A40))=TRUE,$F40="Winter wheat"),'Management details'!$F$32,
IF(AND(ISNUMBER(SEARCH("H-Den",$A40))=TRUE,$F40="Winter wheat"),'Management details'!$G$32,
IF(AND(ISNUMBER(SEARCH("L-Den",$A40))=TRUE,$F40="Oilseed Rape"),'Management details'!$F$33,
IF(AND(ISNUMBER(SEARCH("H-Den",$A40))=TRUE,$F40="Oilseed Rape"),'Management details'!$G$33))))</f>
        <v>5</v>
      </c>
    </row>
    <row r="41" spans="1:39">
      <c r="A41" t="s">
        <v>208</v>
      </c>
      <c r="B41" t="s">
        <v>525</v>
      </c>
      <c r="C41">
        <v>2020</v>
      </c>
      <c r="D41">
        <v>4</v>
      </c>
      <c r="E41" t="s">
        <v>208</v>
      </c>
      <c r="F41" t="s">
        <v>329</v>
      </c>
      <c r="G41" s="198">
        <v>7.2</v>
      </c>
      <c r="H41" s="199">
        <f>IF(AND(A41=A40,F41=F40,F41="Winter wheat"),G41*0.9*'Management details'!$F$46,
IF(AND(OR(A41&lt;&gt;A40,F41&lt;&gt;F40),F41="Winter wheat"),G41*'Management details'!$F$46,
IF(F41="Oilseed Rape",G41*'Management details'!$F$47)))</f>
        <v>55.728000000000002</v>
      </c>
      <c r="I41" s="198" t="s">
        <v>330</v>
      </c>
      <c r="J41">
        <v>10</v>
      </c>
      <c r="K41" s="198" t="str">
        <f t="shared" si="0"/>
        <v>Winter wheat</v>
      </c>
      <c r="L41" s="198" t="str">
        <f t="shared" si="1"/>
        <v>Coarse</v>
      </c>
      <c r="M41" s="198">
        <f t="shared" si="2"/>
        <v>5.16</v>
      </c>
      <c r="N41" s="198" t="s">
        <v>523</v>
      </c>
      <c r="O41" s="198" t="s">
        <v>524</v>
      </c>
      <c r="P41" s="198">
        <v>7</v>
      </c>
      <c r="Q41" s="198" t="str">
        <f t="shared" si="7"/>
        <v>5.5 &lt; pH &lt;= 7.3</v>
      </c>
      <c r="R41" t="s">
        <v>331</v>
      </c>
      <c r="S41">
        <f>IF(AND((ISNUMBER(SEARCH("heavy",$A41))=TRUE),$F41="Winter wheat"),'Management details'!$O$11,
IF(AND((ISNUMBER(SEARCH("medium",$A41))=TRUE),$F41="Winter wheat"),'Management details'!$P$11,
IF(AND((ISNUMBER(SEARCH("light",$A41))=TRUE),$F41="Winter wheat"),'Management details'!$Q$11,
IF($F41="Oilseed Rape",'Management details'!$O$12))))</f>
        <v>150</v>
      </c>
      <c r="T41">
        <v>3</v>
      </c>
      <c r="U41" s="50">
        <f>IF(AND(ISNUMBER(SEARCH("L-Den",$A41))=TRUE,F41="Winter wheat"),'Management details'!$AB$22,
IF(AND(ISNUMBER(SEARCH("H-Den",$A41))=TRUE,F41="Winter wheat"),'Management details'!$AF$22,
IF(F41="Oilseed Rape",'Management details'!$AB$30)))</f>
        <v>10.678799999999999</v>
      </c>
      <c r="V41" t="s">
        <v>424</v>
      </c>
      <c r="W41">
        <v>1</v>
      </c>
      <c r="X41">
        <v>100</v>
      </c>
      <c r="Y41" t="s">
        <v>494</v>
      </c>
      <c r="Z41" t="s">
        <v>333</v>
      </c>
      <c r="AA41">
        <v>0</v>
      </c>
      <c r="AB41">
        <v>0</v>
      </c>
      <c r="AC41" s="50">
        <v>2</v>
      </c>
      <c r="AD41">
        <v>0</v>
      </c>
      <c r="AE41" s="50">
        <f t="shared" si="3"/>
        <v>0</v>
      </c>
      <c r="AF41" s="50">
        <f t="shared" si="4"/>
        <v>1</v>
      </c>
      <c r="AG41" s="50">
        <f t="shared" si="5"/>
        <v>0</v>
      </c>
      <c r="AH41">
        <f t="shared" si="6"/>
        <v>0</v>
      </c>
      <c r="AI41">
        <v>3</v>
      </c>
      <c r="AJ41">
        <v>0</v>
      </c>
      <c r="AK41">
        <v>0</v>
      </c>
      <c r="AL41">
        <v>0</v>
      </c>
      <c r="AM41" s="50">
        <f>IF(AND(ISNUMBER(SEARCH("L-Den",$A41))=TRUE,$F41="Winter wheat"),'Management details'!$F$32,
IF(AND(ISNUMBER(SEARCH("H-Den",$A41))=TRUE,$F41="Winter wheat"),'Management details'!$G$32,
IF(AND(ISNUMBER(SEARCH("L-Den",$A41))=TRUE,$F41="Oilseed Rape"),'Management details'!$F$33,
IF(AND(ISNUMBER(SEARCH("H-Den",$A41))=TRUE,$F41="Oilseed Rape"),'Management details'!$G$33))))</f>
        <v>5</v>
      </c>
    </row>
    <row r="42" spans="1:39">
      <c r="A42" t="s">
        <v>208</v>
      </c>
      <c r="B42" t="s">
        <v>525</v>
      </c>
      <c r="C42">
        <v>2020</v>
      </c>
      <c r="D42">
        <v>5</v>
      </c>
      <c r="E42" t="s">
        <v>208</v>
      </c>
      <c r="F42" t="s">
        <v>329</v>
      </c>
      <c r="G42" s="198">
        <v>7.2</v>
      </c>
      <c r="H42" s="199">
        <f>IF(AND(A42=A41,F42=F41,F42="Winter wheat"),G42*0.9*'Management details'!$F$46,
IF(AND(OR(A42&lt;&gt;A41,F42&lt;&gt;F41),F42="Winter wheat"),G42*'Management details'!$F$46,
IF(F42="Oilseed Rape",G42*'Management details'!$F$47)))</f>
        <v>55.728000000000002</v>
      </c>
      <c r="I42" s="198" t="s">
        <v>330</v>
      </c>
      <c r="J42">
        <v>10</v>
      </c>
      <c r="K42" s="198" t="str">
        <f t="shared" si="0"/>
        <v>Winter wheat</v>
      </c>
      <c r="L42" s="198" t="str">
        <f t="shared" si="1"/>
        <v>Coarse</v>
      </c>
      <c r="M42" s="198">
        <f t="shared" si="2"/>
        <v>5.16</v>
      </c>
      <c r="N42" s="198" t="s">
        <v>523</v>
      </c>
      <c r="O42" s="198" t="s">
        <v>524</v>
      </c>
      <c r="P42" s="198">
        <v>7</v>
      </c>
      <c r="Q42" s="198" t="str">
        <f t="shared" si="7"/>
        <v>5.5 &lt; pH &lt;= 7.3</v>
      </c>
      <c r="R42" t="s">
        <v>331</v>
      </c>
      <c r="S42">
        <f>IF(AND((ISNUMBER(SEARCH("heavy",$A42))=TRUE),$F42="Winter wheat"),'Management details'!$O$11,
IF(AND((ISNUMBER(SEARCH("medium",$A42))=TRUE),$F42="Winter wheat"),'Management details'!$P$11,
IF(AND((ISNUMBER(SEARCH("light",$A42))=TRUE),$F42="Winter wheat"),'Management details'!$Q$11,
IF($F42="Oilseed Rape",'Management details'!$O$12))))</f>
        <v>150</v>
      </c>
      <c r="T42">
        <v>3</v>
      </c>
      <c r="U42" s="50">
        <f>IF(AND(ISNUMBER(SEARCH("L-Den",$A42))=TRUE,F42="Winter wheat"),'Management details'!$AB$22,
IF(AND(ISNUMBER(SEARCH("H-Den",$A42))=TRUE,F42="Winter wheat"),'Management details'!$AF$22,
IF(F42="Oilseed Rape",'Management details'!$AB$30)))</f>
        <v>10.678799999999999</v>
      </c>
      <c r="V42" t="s">
        <v>424</v>
      </c>
      <c r="W42">
        <v>1</v>
      </c>
      <c r="X42">
        <v>100</v>
      </c>
      <c r="Y42" t="s">
        <v>494</v>
      </c>
      <c r="Z42" t="s">
        <v>333</v>
      </c>
      <c r="AA42">
        <v>0</v>
      </c>
      <c r="AB42">
        <v>0</v>
      </c>
      <c r="AC42" s="50">
        <v>2</v>
      </c>
      <c r="AD42">
        <v>0</v>
      </c>
      <c r="AE42" s="50">
        <f t="shared" si="3"/>
        <v>0</v>
      </c>
      <c r="AF42" s="50">
        <f t="shared" si="4"/>
        <v>1</v>
      </c>
      <c r="AG42" s="50">
        <f t="shared" si="5"/>
        <v>0</v>
      </c>
      <c r="AH42">
        <f t="shared" si="6"/>
        <v>0</v>
      </c>
      <c r="AI42">
        <v>3</v>
      </c>
      <c r="AJ42">
        <v>0</v>
      </c>
      <c r="AK42">
        <v>0</v>
      </c>
      <c r="AL42">
        <v>0</v>
      </c>
      <c r="AM42" s="50">
        <f>IF(AND(ISNUMBER(SEARCH("L-Den",$A42))=TRUE,$F42="Winter wheat"),'Management details'!$F$32,
IF(AND(ISNUMBER(SEARCH("H-Den",$A42))=TRUE,$F42="Winter wheat"),'Management details'!$G$32,
IF(AND(ISNUMBER(SEARCH("L-Den",$A42))=TRUE,$F42="Oilseed Rape"),'Management details'!$F$33,
IF(AND(ISNUMBER(SEARCH("H-Den",$A42))=TRUE,$F42="Oilseed Rape"),'Management details'!$G$33))))</f>
        <v>5</v>
      </c>
    </row>
    <row r="43" spans="1:39">
      <c r="A43" t="s">
        <v>208</v>
      </c>
      <c r="B43" t="s">
        <v>525</v>
      </c>
      <c r="C43">
        <v>2020</v>
      </c>
      <c r="D43">
        <v>6</v>
      </c>
      <c r="E43" t="s">
        <v>208</v>
      </c>
      <c r="F43" t="s">
        <v>329</v>
      </c>
      <c r="G43" s="198">
        <v>7.2</v>
      </c>
      <c r="H43" s="199">
        <f>IF(AND(A43=A42,F43=F42,F43="Winter wheat"),G43*0.9*'Management details'!$F$46,
IF(AND(OR(A43&lt;&gt;A42,F43&lt;&gt;F42),F43="Winter wheat"),G43*'Management details'!$F$46,
IF(F43="Oilseed Rape",G43*'Management details'!$F$47)))</f>
        <v>55.728000000000002</v>
      </c>
      <c r="I43" s="198" t="s">
        <v>330</v>
      </c>
      <c r="J43">
        <v>10</v>
      </c>
      <c r="K43" s="198" t="str">
        <f t="shared" si="0"/>
        <v>Winter wheat</v>
      </c>
      <c r="L43" s="198" t="str">
        <f t="shared" si="1"/>
        <v>Coarse</v>
      </c>
      <c r="M43" s="198">
        <f t="shared" si="2"/>
        <v>5.16</v>
      </c>
      <c r="N43" s="198" t="s">
        <v>523</v>
      </c>
      <c r="O43" s="198" t="s">
        <v>524</v>
      </c>
      <c r="P43" s="198">
        <v>7</v>
      </c>
      <c r="Q43" s="198" t="str">
        <f t="shared" si="7"/>
        <v>5.5 &lt; pH &lt;= 7.3</v>
      </c>
      <c r="R43" t="s">
        <v>331</v>
      </c>
      <c r="S43">
        <f>IF(AND((ISNUMBER(SEARCH("heavy",$A43))=TRUE),$F43="Winter wheat"),'Management details'!$O$11,
IF(AND((ISNUMBER(SEARCH("medium",$A43))=TRUE),$F43="Winter wheat"),'Management details'!$P$11,
IF(AND((ISNUMBER(SEARCH("light",$A43))=TRUE),$F43="Winter wheat"),'Management details'!$Q$11,
IF($F43="Oilseed Rape",'Management details'!$O$12))))</f>
        <v>150</v>
      </c>
      <c r="T43">
        <v>3</v>
      </c>
      <c r="U43" s="50">
        <f>IF(AND(ISNUMBER(SEARCH("L-Den",$A43))=TRUE,F43="Winter wheat"),'Management details'!$AB$22,
IF(AND(ISNUMBER(SEARCH("H-Den",$A43))=TRUE,F43="Winter wheat"),'Management details'!$AF$22,
IF(F43="Oilseed Rape",'Management details'!$AB$30)))</f>
        <v>10.678799999999999</v>
      </c>
      <c r="V43" t="s">
        <v>424</v>
      </c>
      <c r="W43">
        <v>1</v>
      </c>
      <c r="X43">
        <v>100</v>
      </c>
      <c r="Y43" t="s">
        <v>494</v>
      </c>
      <c r="Z43" t="s">
        <v>333</v>
      </c>
      <c r="AA43">
        <v>0</v>
      </c>
      <c r="AB43">
        <v>0</v>
      </c>
      <c r="AC43" s="50">
        <v>2</v>
      </c>
      <c r="AD43">
        <v>0</v>
      </c>
      <c r="AE43" s="50">
        <f t="shared" si="3"/>
        <v>0</v>
      </c>
      <c r="AF43" s="50">
        <f t="shared" si="4"/>
        <v>1</v>
      </c>
      <c r="AG43" s="50">
        <f t="shared" si="5"/>
        <v>0</v>
      </c>
      <c r="AH43">
        <f t="shared" si="6"/>
        <v>0</v>
      </c>
      <c r="AI43">
        <v>3</v>
      </c>
      <c r="AJ43">
        <v>0</v>
      </c>
      <c r="AK43">
        <v>0</v>
      </c>
      <c r="AL43">
        <v>0</v>
      </c>
      <c r="AM43" s="50">
        <f>IF(AND(ISNUMBER(SEARCH("L-Den",$A43))=TRUE,$F43="Winter wheat"),'Management details'!$F$32,
IF(AND(ISNUMBER(SEARCH("H-Den",$A43))=TRUE,$F43="Winter wheat"),'Management details'!$G$32,
IF(AND(ISNUMBER(SEARCH("L-Den",$A43))=TRUE,$F43="Oilseed Rape"),'Management details'!$F$33,
IF(AND(ISNUMBER(SEARCH("H-Den",$A43))=TRUE,$F43="Oilseed Rape"),'Management details'!$G$33))))</f>
        <v>5</v>
      </c>
    </row>
    <row r="44" spans="1:39">
      <c r="A44" t="s">
        <v>214</v>
      </c>
      <c r="B44" t="s">
        <v>525</v>
      </c>
      <c r="C44">
        <v>2020</v>
      </c>
      <c r="D44">
        <v>1</v>
      </c>
      <c r="E44" t="s">
        <v>214</v>
      </c>
      <c r="F44" t="s">
        <v>329</v>
      </c>
      <c r="G44" s="198">
        <v>7.2</v>
      </c>
      <c r="H44" s="199">
        <f>IF(AND(A44=A43,F44=F43,F44="Winter wheat"),G44*0.9*'Management details'!$F$46,
IF(AND(OR(A44&lt;&gt;A43,F44&lt;&gt;F43),F44="Winter wheat"),G44*'Management details'!$F$46,
IF(F44="Oilseed Rape",G44*'Management details'!$F$47)))</f>
        <v>61.92</v>
      </c>
      <c r="I44" s="198" t="s">
        <v>330</v>
      </c>
      <c r="J44">
        <v>10</v>
      </c>
      <c r="K44" s="198" t="str">
        <f t="shared" si="0"/>
        <v>Winter wheat</v>
      </c>
      <c r="L44" s="198" t="str">
        <f t="shared" si="1"/>
        <v>Coarse</v>
      </c>
      <c r="M44" s="198">
        <f t="shared" si="2"/>
        <v>5.16</v>
      </c>
      <c r="N44" s="198" t="s">
        <v>523</v>
      </c>
      <c r="O44" s="198" t="s">
        <v>524</v>
      </c>
      <c r="P44" s="198">
        <v>7</v>
      </c>
      <c r="Q44" s="198" t="str">
        <f t="shared" si="7"/>
        <v>5.5 &lt; pH &lt;= 7.3</v>
      </c>
      <c r="R44" t="s">
        <v>331</v>
      </c>
      <c r="S44">
        <f>IF(AND((ISNUMBER(SEARCH("heavy",$A44))=TRUE),$F44="Winter wheat"),'Management details'!$O$11,
IF(AND((ISNUMBER(SEARCH("medium",$A44))=TRUE),$F44="Winter wheat"),'Management details'!$P$11,
IF(AND((ISNUMBER(SEARCH("light",$A44))=TRUE),$F44="Winter wheat"),'Management details'!$Q$11,
IF($F44="Oilseed Rape",'Management details'!$O$12))))</f>
        <v>150</v>
      </c>
      <c r="T44">
        <v>3</v>
      </c>
      <c r="U44" s="50">
        <f>IF(AND(ISNUMBER(SEARCH("L-Den",$A44))=TRUE,F44="Winter wheat"),'Management details'!$AB$22,
IF(AND(ISNUMBER(SEARCH("H-Den",$A44))=TRUE,F44="Winter wheat"),'Management details'!$AF$22,
IF(F44="Oilseed Rape",'Management details'!$AB$30)))</f>
        <v>9.2387999999999995</v>
      </c>
      <c r="V44" t="s">
        <v>332</v>
      </c>
      <c r="W44">
        <v>1</v>
      </c>
      <c r="X44">
        <v>100</v>
      </c>
      <c r="Y44" t="s">
        <v>494</v>
      </c>
      <c r="Z44" t="s">
        <v>335</v>
      </c>
      <c r="AA44">
        <v>0</v>
      </c>
      <c r="AB44">
        <v>0</v>
      </c>
      <c r="AC44" s="50">
        <v>2</v>
      </c>
      <c r="AD44">
        <v>0</v>
      </c>
      <c r="AE44" s="50">
        <f t="shared" si="3"/>
        <v>1</v>
      </c>
      <c r="AF44" s="50">
        <f t="shared" si="4"/>
        <v>0</v>
      </c>
      <c r="AG44" s="50">
        <f t="shared" si="5"/>
        <v>1</v>
      </c>
      <c r="AH44">
        <f t="shared" si="6"/>
        <v>1</v>
      </c>
      <c r="AI44">
        <v>3</v>
      </c>
      <c r="AJ44">
        <v>0</v>
      </c>
      <c r="AK44">
        <v>0</v>
      </c>
      <c r="AL44">
        <v>0</v>
      </c>
      <c r="AM44" s="50">
        <f>IF(AND(ISNUMBER(SEARCH("L-Den",$A44))=TRUE,$F44="Winter wheat"),'Management details'!$F$32,
IF(AND(ISNUMBER(SEARCH("H-Den",$A44))=TRUE,$F44="Winter wheat"),'Management details'!$G$32,
IF(AND(ISNUMBER(SEARCH("L-Den",$A44))=TRUE,$F44="Oilseed Rape"),'Management details'!$F$33,
IF(AND(ISNUMBER(SEARCH("H-Den",$A44))=TRUE,$F44="Oilseed Rape"),'Management details'!$G$33))))</f>
        <v>5</v>
      </c>
    </row>
    <row r="45" spans="1:39">
      <c r="A45" t="s">
        <v>214</v>
      </c>
      <c r="B45" t="s">
        <v>525</v>
      </c>
      <c r="C45">
        <v>2020</v>
      </c>
      <c r="D45">
        <v>2</v>
      </c>
      <c r="E45" t="s">
        <v>214</v>
      </c>
      <c r="F45" t="s">
        <v>329</v>
      </c>
      <c r="G45" s="198">
        <v>7.2</v>
      </c>
      <c r="H45" s="199">
        <f>IF(AND(A45=A44,F45=F44,F45="Winter wheat"),G45*0.9*'Management details'!$F$46,
IF(AND(OR(A45&lt;&gt;A44,F45&lt;&gt;F44),F45="Winter wheat"),G45*'Management details'!$F$46,
IF(F45="Oilseed Rape",G45*'Management details'!$F$47)))</f>
        <v>55.728000000000002</v>
      </c>
      <c r="I45" s="198" t="s">
        <v>330</v>
      </c>
      <c r="J45">
        <v>10</v>
      </c>
      <c r="K45" s="198" t="str">
        <f t="shared" si="0"/>
        <v>Winter wheat</v>
      </c>
      <c r="L45" s="198" t="str">
        <f t="shared" si="1"/>
        <v>Coarse</v>
      </c>
      <c r="M45" s="198">
        <f t="shared" si="2"/>
        <v>5.16</v>
      </c>
      <c r="N45" s="198" t="s">
        <v>523</v>
      </c>
      <c r="O45" s="198" t="s">
        <v>524</v>
      </c>
      <c r="P45" s="198">
        <v>7</v>
      </c>
      <c r="Q45" s="198" t="str">
        <f t="shared" si="7"/>
        <v>5.5 &lt; pH &lt;= 7.3</v>
      </c>
      <c r="R45" t="s">
        <v>331</v>
      </c>
      <c r="S45">
        <f>IF(AND((ISNUMBER(SEARCH("heavy",$A45))=TRUE),$F45="Winter wheat"),'Management details'!$O$11,
IF(AND((ISNUMBER(SEARCH("medium",$A45))=TRUE),$F45="Winter wheat"),'Management details'!$P$11,
IF(AND((ISNUMBER(SEARCH("light",$A45))=TRUE),$F45="Winter wheat"),'Management details'!$Q$11,
IF($F45="Oilseed Rape",'Management details'!$O$12))))</f>
        <v>150</v>
      </c>
      <c r="T45">
        <v>3</v>
      </c>
      <c r="U45" s="50">
        <f>IF(AND(ISNUMBER(SEARCH("L-Den",$A45))=TRUE,F45="Winter wheat"),'Management details'!$AB$22,
IF(AND(ISNUMBER(SEARCH("H-Den",$A45))=TRUE,F45="Winter wheat"),'Management details'!$AF$22,
IF(F45="Oilseed Rape",'Management details'!$AB$30)))</f>
        <v>9.2387999999999995</v>
      </c>
      <c r="V45" t="s">
        <v>334</v>
      </c>
      <c r="W45">
        <v>1</v>
      </c>
      <c r="X45">
        <v>100</v>
      </c>
      <c r="Y45" t="s">
        <v>494</v>
      </c>
      <c r="Z45" t="s">
        <v>336</v>
      </c>
      <c r="AA45">
        <v>0</v>
      </c>
      <c r="AB45">
        <v>0</v>
      </c>
      <c r="AC45" s="50">
        <v>2</v>
      </c>
      <c r="AD45">
        <v>0</v>
      </c>
      <c r="AE45" s="50">
        <f t="shared" si="3"/>
        <v>0</v>
      </c>
      <c r="AF45" s="50">
        <f t="shared" si="4"/>
        <v>1</v>
      </c>
      <c r="AG45" s="50">
        <f t="shared" si="5"/>
        <v>0</v>
      </c>
      <c r="AH45">
        <f t="shared" si="6"/>
        <v>0</v>
      </c>
      <c r="AI45">
        <v>3</v>
      </c>
      <c r="AJ45">
        <v>0</v>
      </c>
      <c r="AK45">
        <v>0</v>
      </c>
      <c r="AL45">
        <v>0</v>
      </c>
      <c r="AM45" s="50">
        <f>IF(AND(ISNUMBER(SEARCH("L-Den",$A45))=TRUE,$F45="Winter wheat"),'Management details'!$F$32,
IF(AND(ISNUMBER(SEARCH("H-Den",$A45))=TRUE,$F45="Winter wheat"),'Management details'!$G$32,
IF(AND(ISNUMBER(SEARCH("L-Den",$A45))=TRUE,$F45="Oilseed Rape"),'Management details'!$F$33,
IF(AND(ISNUMBER(SEARCH("H-Den",$A45))=TRUE,$F45="Oilseed Rape"),'Management details'!$G$33))))</f>
        <v>5</v>
      </c>
    </row>
    <row r="46" spans="1:39">
      <c r="A46" t="s">
        <v>214</v>
      </c>
      <c r="B46" t="s">
        <v>525</v>
      </c>
      <c r="C46">
        <v>2020</v>
      </c>
      <c r="D46">
        <v>3</v>
      </c>
      <c r="E46" t="s">
        <v>214</v>
      </c>
      <c r="F46" t="s">
        <v>329</v>
      </c>
      <c r="G46" s="198">
        <v>7.2</v>
      </c>
      <c r="H46" s="199">
        <f>IF(AND(A46=A45,F46=F45,F46="Winter wheat"),G46*0.9*'Management details'!$F$46,
IF(AND(OR(A46&lt;&gt;A45,F46&lt;&gt;F45),F46="Winter wheat"),G46*'Management details'!$F$46,
IF(F46="Oilseed Rape",G46*'Management details'!$F$47)))</f>
        <v>55.728000000000002</v>
      </c>
      <c r="I46" s="198" t="s">
        <v>330</v>
      </c>
      <c r="J46">
        <v>10</v>
      </c>
      <c r="K46" s="198" t="str">
        <f t="shared" si="0"/>
        <v>Winter wheat</v>
      </c>
      <c r="L46" s="198" t="str">
        <f t="shared" si="1"/>
        <v>Coarse</v>
      </c>
      <c r="M46" s="198">
        <f t="shared" si="2"/>
        <v>5.16</v>
      </c>
      <c r="N46" s="198" t="s">
        <v>523</v>
      </c>
      <c r="O46" s="198" t="s">
        <v>524</v>
      </c>
      <c r="P46" s="198">
        <v>7</v>
      </c>
      <c r="Q46" s="198" t="str">
        <f t="shared" si="7"/>
        <v>5.5 &lt; pH &lt;= 7.3</v>
      </c>
      <c r="R46" t="s">
        <v>331</v>
      </c>
      <c r="S46">
        <f>IF(AND((ISNUMBER(SEARCH("heavy",$A46))=TRUE),$F46="Winter wheat"),'Management details'!$O$11,
IF(AND((ISNUMBER(SEARCH("medium",$A46))=TRUE),$F46="Winter wheat"),'Management details'!$P$11,
IF(AND((ISNUMBER(SEARCH("light",$A46))=TRUE),$F46="Winter wheat"),'Management details'!$Q$11,
IF($F46="Oilseed Rape",'Management details'!$O$12))))</f>
        <v>150</v>
      </c>
      <c r="T46">
        <v>3</v>
      </c>
      <c r="U46" s="50">
        <f>IF(AND(ISNUMBER(SEARCH("L-Den",$A46))=TRUE,F46="Winter wheat"),'Management details'!$AB$22,
IF(AND(ISNUMBER(SEARCH("H-Den",$A46))=TRUE,F46="Winter wheat"),'Management details'!$AF$22,
IF(F46="Oilseed Rape",'Management details'!$AB$30)))</f>
        <v>9.2387999999999995</v>
      </c>
      <c r="V46" t="s">
        <v>424</v>
      </c>
      <c r="W46">
        <v>1</v>
      </c>
      <c r="X46">
        <v>100</v>
      </c>
      <c r="Y46" t="s">
        <v>494</v>
      </c>
      <c r="Z46" t="s">
        <v>333</v>
      </c>
      <c r="AA46">
        <v>0</v>
      </c>
      <c r="AB46">
        <v>0</v>
      </c>
      <c r="AC46" s="50">
        <v>2</v>
      </c>
      <c r="AD46">
        <v>0</v>
      </c>
      <c r="AE46" s="50">
        <f t="shared" si="3"/>
        <v>0</v>
      </c>
      <c r="AF46" s="50">
        <f t="shared" si="4"/>
        <v>1</v>
      </c>
      <c r="AG46" s="50">
        <f t="shared" si="5"/>
        <v>0</v>
      </c>
      <c r="AH46">
        <f t="shared" si="6"/>
        <v>0</v>
      </c>
      <c r="AI46">
        <v>3</v>
      </c>
      <c r="AJ46">
        <v>0</v>
      </c>
      <c r="AK46">
        <v>0</v>
      </c>
      <c r="AL46">
        <v>0</v>
      </c>
      <c r="AM46" s="50">
        <f>IF(AND(ISNUMBER(SEARCH("L-Den",$A46))=TRUE,$F46="Winter wheat"),'Management details'!$F$32,
IF(AND(ISNUMBER(SEARCH("H-Den",$A46))=TRUE,$F46="Winter wheat"),'Management details'!$G$32,
IF(AND(ISNUMBER(SEARCH("L-Den",$A46))=TRUE,$F46="Oilseed Rape"),'Management details'!$F$33,
IF(AND(ISNUMBER(SEARCH("H-Den",$A46))=TRUE,$F46="Oilseed Rape"),'Management details'!$G$33))))</f>
        <v>5</v>
      </c>
    </row>
    <row r="47" spans="1:39">
      <c r="A47" t="s">
        <v>214</v>
      </c>
      <c r="B47" t="s">
        <v>525</v>
      </c>
      <c r="C47">
        <v>2020</v>
      </c>
      <c r="D47">
        <v>4</v>
      </c>
      <c r="E47" t="s">
        <v>214</v>
      </c>
      <c r="F47" t="s">
        <v>329</v>
      </c>
      <c r="G47" s="198">
        <v>7.2</v>
      </c>
      <c r="H47" s="199">
        <f>IF(AND(A47=A46,F47=F46,F47="Winter wheat"),G47*0.9*'Management details'!$F$46,
IF(AND(OR(A47&lt;&gt;A46,F47&lt;&gt;F46),F47="Winter wheat"),G47*'Management details'!$F$46,
IF(F47="Oilseed Rape",G47*'Management details'!$F$47)))</f>
        <v>55.728000000000002</v>
      </c>
      <c r="I47" s="198" t="s">
        <v>330</v>
      </c>
      <c r="J47">
        <v>10</v>
      </c>
      <c r="K47" s="198" t="str">
        <f t="shared" si="0"/>
        <v>Winter wheat</v>
      </c>
      <c r="L47" s="198" t="str">
        <f t="shared" si="1"/>
        <v>Coarse</v>
      </c>
      <c r="M47" s="198">
        <f t="shared" si="2"/>
        <v>5.16</v>
      </c>
      <c r="N47" s="198" t="s">
        <v>523</v>
      </c>
      <c r="O47" s="198" t="s">
        <v>524</v>
      </c>
      <c r="P47" s="198">
        <v>7</v>
      </c>
      <c r="Q47" s="198" t="str">
        <f t="shared" si="7"/>
        <v>5.5 &lt; pH &lt;= 7.3</v>
      </c>
      <c r="R47" t="s">
        <v>331</v>
      </c>
      <c r="S47">
        <f>IF(AND((ISNUMBER(SEARCH("heavy",$A47))=TRUE),$F47="Winter wheat"),'Management details'!$O$11,
IF(AND((ISNUMBER(SEARCH("medium",$A47))=TRUE),$F47="Winter wheat"),'Management details'!$P$11,
IF(AND((ISNUMBER(SEARCH("light",$A47))=TRUE),$F47="Winter wheat"),'Management details'!$Q$11,
IF($F47="Oilseed Rape",'Management details'!$O$12))))</f>
        <v>150</v>
      </c>
      <c r="T47">
        <v>3</v>
      </c>
      <c r="U47" s="50">
        <f>IF(AND(ISNUMBER(SEARCH("L-Den",$A47))=TRUE,F47="Winter wheat"),'Management details'!$AB$22,
IF(AND(ISNUMBER(SEARCH("H-Den",$A47))=TRUE,F47="Winter wheat"),'Management details'!$AF$22,
IF(F47="Oilseed Rape",'Management details'!$AB$30)))</f>
        <v>9.2387999999999995</v>
      </c>
      <c r="V47" t="s">
        <v>424</v>
      </c>
      <c r="W47">
        <v>1</v>
      </c>
      <c r="X47">
        <v>100</v>
      </c>
      <c r="Y47" t="s">
        <v>494</v>
      </c>
      <c r="Z47" t="s">
        <v>333</v>
      </c>
      <c r="AA47">
        <v>0</v>
      </c>
      <c r="AB47">
        <v>0</v>
      </c>
      <c r="AC47" s="50">
        <v>2</v>
      </c>
      <c r="AD47">
        <v>0</v>
      </c>
      <c r="AE47" s="50">
        <f t="shared" si="3"/>
        <v>0</v>
      </c>
      <c r="AF47" s="50">
        <f t="shared" si="4"/>
        <v>1</v>
      </c>
      <c r="AG47" s="50">
        <f t="shared" si="5"/>
        <v>0</v>
      </c>
      <c r="AH47">
        <f t="shared" si="6"/>
        <v>0</v>
      </c>
      <c r="AI47">
        <v>3</v>
      </c>
      <c r="AJ47">
        <v>0</v>
      </c>
      <c r="AK47">
        <v>0</v>
      </c>
      <c r="AL47">
        <v>0</v>
      </c>
      <c r="AM47" s="50">
        <f>IF(AND(ISNUMBER(SEARCH("L-Den",$A47))=TRUE,$F47="Winter wheat"),'Management details'!$F$32,
IF(AND(ISNUMBER(SEARCH("H-Den",$A47))=TRUE,$F47="Winter wheat"),'Management details'!$G$32,
IF(AND(ISNUMBER(SEARCH("L-Den",$A47))=TRUE,$F47="Oilseed Rape"),'Management details'!$F$33,
IF(AND(ISNUMBER(SEARCH("H-Den",$A47))=TRUE,$F47="Oilseed Rape"),'Management details'!$G$33))))</f>
        <v>5</v>
      </c>
    </row>
    <row r="48" spans="1:39">
      <c r="A48" t="s">
        <v>214</v>
      </c>
      <c r="B48" t="s">
        <v>525</v>
      </c>
      <c r="C48">
        <v>2020</v>
      </c>
      <c r="D48">
        <v>5</v>
      </c>
      <c r="E48" t="s">
        <v>214</v>
      </c>
      <c r="F48" t="s">
        <v>329</v>
      </c>
      <c r="G48" s="198">
        <v>7.2</v>
      </c>
      <c r="H48" s="199">
        <f>IF(AND(A48=A47,F48=F47,F48="Winter wheat"),G48*0.9*'Management details'!$F$46,
IF(AND(OR(A48&lt;&gt;A47,F48&lt;&gt;F47),F48="Winter wheat"),G48*'Management details'!$F$46,
IF(F48="Oilseed Rape",G48*'Management details'!$F$47)))</f>
        <v>55.728000000000002</v>
      </c>
      <c r="I48" s="198" t="s">
        <v>330</v>
      </c>
      <c r="J48">
        <v>10</v>
      </c>
      <c r="K48" s="198" t="str">
        <f t="shared" si="0"/>
        <v>Winter wheat</v>
      </c>
      <c r="L48" s="198" t="str">
        <f t="shared" si="1"/>
        <v>Coarse</v>
      </c>
      <c r="M48" s="198">
        <f t="shared" si="2"/>
        <v>5.16</v>
      </c>
      <c r="N48" s="198" t="s">
        <v>523</v>
      </c>
      <c r="O48" s="198" t="s">
        <v>524</v>
      </c>
      <c r="P48" s="198">
        <v>7</v>
      </c>
      <c r="Q48" s="198" t="str">
        <f t="shared" si="7"/>
        <v>5.5 &lt; pH &lt;= 7.3</v>
      </c>
      <c r="R48" t="s">
        <v>331</v>
      </c>
      <c r="S48">
        <f>IF(AND((ISNUMBER(SEARCH("heavy",$A48))=TRUE),$F48="Winter wheat"),'Management details'!$O$11,
IF(AND((ISNUMBER(SEARCH("medium",$A48))=TRUE),$F48="Winter wheat"),'Management details'!$P$11,
IF(AND((ISNUMBER(SEARCH("light",$A48))=TRUE),$F48="Winter wheat"),'Management details'!$Q$11,
IF($F48="Oilseed Rape",'Management details'!$O$12))))</f>
        <v>150</v>
      </c>
      <c r="T48">
        <v>3</v>
      </c>
      <c r="U48" s="50">
        <f>IF(AND(ISNUMBER(SEARCH("L-Den",$A48))=TRUE,F48="Winter wheat"),'Management details'!$AB$22,
IF(AND(ISNUMBER(SEARCH("H-Den",$A48))=TRUE,F48="Winter wheat"),'Management details'!$AF$22,
IF(F48="Oilseed Rape",'Management details'!$AB$30)))</f>
        <v>9.2387999999999995</v>
      </c>
      <c r="V48" t="s">
        <v>424</v>
      </c>
      <c r="W48">
        <v>1</v>
      </c>
      <c r="X48">
        <v>100</v>
      </c>
      <c r="Y48" t="s">
        <v>494</v>
      </c>
      <c r="Z48" t="s">
        <v>333</v>
      </c>
      <c r="AA48">
        <v>0</v>
      </c>
      <c r="AB48">
        <v>0</v>
      </c>
      <c r="AC48" s="50">
        <v>2</v>
      </c>
      <c r="AD48">
        <v>0</v>
      </c>
      <c r="AE48" s="50">
        <f t="shared" si="3"/>
        <v>0</v>
      </c>
      <c r="AF48" s="50">
        <f t="shared" si="4"/>
        <v>1</v>
      </c>
      <c r="AG48" s="50">
        <f t="shared" si="5"/>
        <v>0</v>
      </c>
      <c r="AH48">
        <f t="shared" si="6"/>
        <v>0</v>
      </c>
      <c r="AI48">
        <v>3</v>
      </c>
      <c r="AJ48">
        <v>0</v>
      </c>
      <c r="AK48">
        <v>0</v>
      </c>
      <c r="AL48">
        <v>0</v>
      </c>
      <c r="AM48" s="50">
        <f>IF(AND(ISNUMBER(SEARCH("L-Den",$A48))=TRUE,$F48="Winter wheat"),'Management details'!$F$32,
IF(AND(ISNUMBER(SEARCH("H-Den",$A48))=TRUE,$F48="Winter wheat"),'Management details'!$G$32,
IF(AND(ISNUMBER(SEARCH("L-Den",$A48))=TRUE,$F48="Oilseed Rape"),'Management details'!$F$33,
IF(AND(ISNUMBER(SEARCH("H-Den",$A48))=TRUE,$F48="Oilseed Rape"),'Management details'!$G$33))))</f>
        <v>5</v>
      </c>
    </row>
    <row r="49" spans="1:39">
      <c r="A49" t="s">
        <v>214</v>
      </c>
      <c r="B49" t="s">
        <v>525</v>
      </c>
      <c r="C49">
        <v>2020</v>
      </c>
      <c r="D49">
        <v>6</v>
      </c>
      <c r="E49" t="s">
        <v>214</v>
      </c>
      <c r="F49" t="s">
        <v>329</v>
      </c>
      <c r="G49" s="198">
        <v>7.2</v>
      </c>
      <c r="H49" s="199">
        <f>IF(AND(A49=A48,F49=F48,F49="Winter wheat"),G49*0.9*'Management details'!$F$46,
IF(AND(OR(A49&lt;&gt;A48,F49&lt;&gt;F48),F49="Winter wheat"),G49*'Management details'!$F$46,
IF(F49="Oilseed Rape",G49*'Management details'!$F$47)))</f>
        <v>55.728000000000002</v>
      </c>
      <c r="I49" s="198" t="s">
        <v>330</v>
      </c>
      <c r="J49">
        <v>10</v>
      </c>
      <c r="K49" s="198" t="str">
        <f t="shared" si="0"/>
        <v>Winter wheat</v>
      </c>
      <c r="L49" s="198" t="str">
        <f t="shared" si="1"/>
        <v>Coarse</v>
      </c>
      <c r="M49" s="198">
        <f t="shared" si="2"/>
        <v>5.16</v>
      </c>
      <c r="N49" s="198" t="s">
        <v>523</v>
      </c>
      <c r="O49" s="198" t="s">
        <v>524</v>
      </c>
      <c r="P49" s="198">
        <v>7</v>
      </c>
      <c r="Q49" s="198" t="str">
        <f t="shared" si="7"/>
        <v>5.5 &lt; pH &lt;= 7.3</v>
      </c>
      <c r="R49" t="s">
        <v>331</v>
      </c>
      <c r="S49">
        <f>IF(AND((ISNUMBER(SEARCH("heavy",$A49))=TRUE),$F49="Winter wheat"),'Management details'!$O$11,
IF(AND((ISNUMBER(SEARCH("medium",$A49))=TRUE),$F49="Winter wheat"),'Management details'!$P$11,
IF(AND((ISNUMBER(SEARCH("light",$A49))=TRUE),$F49="Winter wheat"),'Management details'!$Q$11,
IF($F49="Oilseed Rape",'Management details'!$O$12))))</f>
        <v>150</v>
      </c>
      <c r="T49">
        <v>3</v>
      </c>
      <c r="U49" s="50">
        <f>IF(AND(ISNUMBER(SEARCH("L-Den",$A49))=TRUE,F49="Winter wheat"),'Management details'!$AB$22,
IF(AND(ISNUMBER(SEARCH("H-Den",$A49))=TRUE,F49="Winter wheat"),'Management details'!$AF$22,
IF(F49="Oilseed Rape",'Management details'!$AB$30)))</f>
        <v>9.2387999999999995</v>
      </c>
      <c r="V49" t="s">
        <v>424</v>
      </c>
      <c r="W49">
        <v>1</v>
      </c>
      <c r="X49">
        <v>100</v>
      </c>
      <c r="Y49" t="s">
        <v>494</v>
      </c>
      <c r="Z49" t="s">
        <v>333</v>
      </c>
      <c r="AA49">
        <v>0</v>
      </c>
      <c r="AB49">
        <v>0</v>
      </c>
      <c r="AC49" s="50">
        <v>2</v>
      </c>
      <c r="AD49">
        <v>0</v>
      </c>
      <c r="AE49" s="50">
        <f t="shared" si="3"/>
        <v>0</v>
      </c>
      <c r="AF49" s="50">
        <f t="shared" si="4"/>
        <v>1</v>
      </c>
      <c r="AG49" s="50">
        <f t="shared" si="5"/>
        <v>0</v>
      </c>
      <c r="AH49">
        <f t="shared" si="6"/>
        <v>0</v>
      </c>
      <c r="AI49">
        <v>3</v>
      </c>
      <c r="AJ49">
        <v>0</v>
      </c>
      <c r="AK49">
        <v>0</v>
      </c>
      <c r="AL49">
        <v>0</v>
      </c>
      <c r="AM49" s="50">
        <f>IF(AND(ISNUMBER(SEARCH("L-Den",$A49))=TRUE,$F49="Winter wheat"),'Management details'!$F$32,
IF(AND(ISNUMBER(SEARCH("H-Den",$A49))=TRUE,$F49="Winter wheat"),'Management details'!$G$32,
IF(AND(ISNUMBER(SEARCH("L-Den",$A49))=TRUE,$F49="Oilseed Rape"),'Management details'!$F$33,
IF(AND(ISNUMBER(SEARCH("H-Den",$A49))=TRUE,$F49="Oilseed Rape"),'Management details'!$G$33))))</f>
        <v>5</v>
      </c>
    </row>
    <row r="50" spans="1:39">
      <c r="A50" t="s">
        <v>211</v>
      </c>
      <c r="B50" t="s">
        <v>525</v>
      </c>
      <c r="C50">
        <v>2020</v>
      </c>
      <c r="D50">
        <v>1</v>
      </c>
      <c r="E50" t="s">
        <v>211</v>
      </c>
      <c r="F50" t="s">
        <v>329</v>
      </c>
      <c r="G50" s="198">
        <v>7.2</v>
      </c>
      <c r="H50" s="199">
        <f>IF(AND(A50=A49,F50=F49,F50="Winter wheat"),G50*0.9*'Management details'!$F$46,
IF(AND(OR(A50&lt;&gt;A49,F50&lt;&gt;F49),F50="Winter wheat"),G50*'Management details'!$F$46,
IF(F50="Oilseed Rape",G50*'Management details'!$F$47)))</f>
        <v>61.92</v>
      </c>
      <c r="I50" s="198" t="s">
        <v>330</v>
      </c>
      <c r="J50">
        <v>10</v>
      </c>
      <c r="K50" s="198" t="str">
        <f t="shared" si="0"/>
        <v>Winter wheat</v>
      </c>
      <c r="L50" s="198" t="str">
        <f t="shared" si="1"/>
        <v>Coarse</v>
      </c>
      <c r="M50" s="198">
        <f t="shared" si="2"/>
        <v>5.16</v>
      </c>
      <c r="N50" s="198" t="s">
        <v>523</v>
      </c>
      <c r="O50" s="198" t="s">
        <v>524</v>
      </c>
      <c r="P50" s="198">
        <v>7</v>
      </c>
      <c r="Q50" s="198" t="str">
        <f t="shared" si="7"/>
        <v>5.5 &lt; pH &lt;= 7.3</v>
      </c>
      <c r="R50" t="s">
        <v>331</v>
      </c>
      <c r="S50">
        <f>IF(AND((ISNUMBER(SEARCH("heavy",$A50))=TRUE),$F50="Winter wheat"),'Management details'!$O$11,
IF(AND((ISNUMBER(SEARCH("medium",$A50))=TRUE),$F50="Winter wheat"),'Management details'!$P$11,
IF(AND((ISNUMBER(SEARCH("light",$A50))=TRUE),$F50="Winter wheat"),'Management details'!$Q$11,
IF($F50="Oilseed Rape",'Management details'!$O$12))))</f>
        <v>150</v>
      </c>
      <c r="T50">
        <v>3</v>
      </c>
      <c r="U50" s="50">
        <f>IF(AND(ISNUMBER(SEARCH("L-Den",$A50))=TRUE,F50="Winter wheat"),'Management details'!$AB$22,
IF(AND(ISNUMBER(SEARCH("H-Den",$A50))=TRUE,F50="Winter wheat"),'Management details'!$AF$22,
IF(F50="Oilseed Rape",'Management details'!$AB$30)))</f>
        <v>9.2387999999999995</v>
      </c>
      <c r="V50" t="s">
        <v>332</v>
      </c>
      <c r="W50">
        <v>1</v>
      </c>
      <c r="X50">
        <v>100</v>
      </c>
      <c r="Y50" t="s">
        <v>494</v>
      </c>
      <c r="Z50" t="s">
        <v>335</v>
      </c>
      <c r="AA50">
        <v>0</v>
      </c>
      <c r="AB50">
        <v>0</v>
      </c>
      <c r="AC50" s="50">
        <v>2</v>
      </c>
      <c r="AD50">
        <v>0</v>
      </c>
      <c r="AE50" s="50">
        <f t="shared" si="3"/>
        <v>1</v>
      </c>
      <c r="AF50" s="50">
        <f t="shared" si="4"/>
        <v>0</v>
      </c>
      <c r="AG50" s="50">
        <f t="shared" si="5"/>
        <v>1</v>
      </c>
      <c r="AH50">
        <f t="shared" si="6"/>
        <v>1</v>
      </c>
      <c r="AI50">
        <v>3</v>
      </c>
      <c r="AJ50">
        <v>0</v>
      </c>
      <c r="AK50">
        <v>0</v>
      </c>
      <c r="AL50">
        <v>0</v>
      </c>
      <c r="AM50" s="50">
        <f>IF(AND(ISNUMBER(SEARCH("L-Den",$A50))=TRUE,$F50="Winter wheat"),'Management details'!$F$32,
IF(AND(ISNUMBER(SEARCH("H-Den",$A50))=TRUE,$F50="Winter wheat"),'Management details'!$G$32,
IF(AND(ISNUMBER(SEARCH("L-Den",$A50))=TRUE,$F50="Oilseed Rape"),'Management details'!$F$33,
IF(AND(ISNUMBER(SEARCH("H-Den",$A50))=TRUE,$F50="Oilseed Rape"),'Management details'!$G$33))))</f>
        <v>5</v>
      </c>
    </row>
    <row r="51" spans="1:39">
      <c r="A51" t="s">
        <v>211</v>
      </c>
      <c r="B51" t="s">
        <v>525</v>
      </c>
      <c r="C51">
        <v>2020</v>
      </c>
      <c r="D51">
        <v>2</v>
      </c>
      <c r="E51" t="s">
        <v>211</v>
      </c>
      <c r="F51" t="s">
        <v>329</v>
      </c>
      <c r="G51" s="198">
        <v>7.2</v>
      </c>
      <c r="H51" s="199">
        <f>IF(AND(A51=A50,F51=F50,F51="Winter wheat"),G51*0.9*'Management details'!$F$46,
IF(AND(OR(A51&lt;&gt;A50,F51&lt;&gt;F50),F51="Winter wheat"),G51*'Management details'!$F$46,
IF(F51="Oilseed Rape",G51*'Management details'!$F$47)))</f>
        <v>55.728000000000002</v>
      </c>
      <c r="I51" s="198" t="s">
        <v>330</v>
      </c>
      <c r="J51">
        <v>10</v>
      </c>
      <c r="K51" s="198" t="str">
        <f t="shared" si="0"/>
        <v>Winter wheat</v>
      </c>
      <c r="L51" s="198" t="str">
        <f t="shared" si="1"/>
        <v>Coarse</v>
      </c>
      <c r="M51" s="198">
        <f t="shared" si="2"/>
        <v>5.16</v>
      </c>
      <c r="N51" s="198" t="s">
        <v>523</v>
      </c>
      <c r="O51" s="198" t="s">
        <v>524</v>
      </c>
      <c r="P51" s="198">
        <v>7</v>
      </c>
      <c r="Q51" s="198" t="str">
        <f t="shared" si="7"/>
        <v>5.5 &lt; pH &lt;= 7.3</v>
      </c>
      <c r="R51" t="s">
        <v>331</v>
      </c>
      <c r="S51">
        <f>IF(AND((ISNUMBER(SEARCH("heavy",$A51))=TRUE),$F51="Winter wheat"),'Management details'!$O$11,
IF(AND((ISNUMBER(SEARCH("medium",$A51))=TRUE),$F51="Winter wheat"),'Management details'!$P$11,
IF(AND((ISNUMBER(SEARCH("light",$A51))=TRUE),$F51="Winter wheat"),'Management details'!$Q$11,
IF($F51="Oilseed Rape",'Management details'!$O$12))))</f>
        <v>150</v>
      </c>
      <c r="T51">
        <v>3</v>
      </c>
      <c r="U51" s="50">
        <f>IF(AND(ISNUMBER(SEARCH("L-Den",$A51))=TRUE,F51="Winter wheat"),'Management details'!$AB$22,
IF(AND(ISNUMBER(SEARCH("H-Den",$A51))=TRUE,F51="Winter wheat"),'Management details'!$AF$22,
IF(F51="Oilseed Rape",'Management details'!$AB$30)))</f>
        <v>9.2387999999999995</v>
      </c>
      <c r="V51" t="s">
        <v>334</v>
      </c>
      <c r="W51">
        <v>1</v>
      </c>
      <c r="X51">
        <v>100</v>
      </c>
      <c r="Y51" t="s">
        <v>494</v>
      </c>
      <c r="Z51" t="s">
        <v>336</v>
      </c>
      <c r="AA51">
        <v>0</v>
      </c>
      <c r="AB51">
        <v>0</v>
      </c>
      <c r="AC51" s="50">
        <v>2</v>
      </c>
      <c r="AD51">
        <v>0</v>
      </c>
      <c r="AE51" s="50">
        <f t="shared" si="3"/>
        <v>0</v>
      </c>
      <c r="AF51" s="50">
        <f t="shared" si="4"/>
        <v>1</v>
      </c>
      <c r="AG51" s="50">
        <f t="shared" si="5"/>
        <v>0</v>
      </c>
      <c r="AH51">
        <f t="shared" si="6"/>
        <v>0</v>
      </c>
      <c r="AI51">
        <v>3</v>
      </c>
      <c r="AJ51">
        <v>0</v>
      </c>
      <c r="AK51">
        <v>0</v>
      </c>
      <c r="AL51">
        <v>0</v>
      </c>
      <c r="AM51" s="50">
        <f>IF(AND(ISNUMBER(SEARCH("L-Den",$A51))=TRUE,$F51="Winter wheat"),'Management details'!$F$32,
IF(AND(ISNUMBER(SEARCH("H-Den",$A51))=TRUE,$F51="Winter wheat"),'Management details'!$G$32,
IF(AND(ISNUMBER(SEARCH("L-Den",$A51))=TRUE,$F51="Oilseed Rape"),'Management details'!$F$33,
IF(AND(ISNUMBER(SEARCH("H-Den",$A51))=TRUE,$F51="Oilseed Rape"),'Management details'!$G$33))))</f>
        <v>5</v>
      </c>
    </row>
    <row r="52" spans="1:39">
      <c r="A52" t="s">
        <v>211</v>
      </c>
      <c r="B52" t="s">
        <v>525</v>
      </c>
      <c r="C52">
        <v>2020</v>
      </c>
      <c r="D52">
        <v>3</v>
      </c>
      <c r="E52" t="s">
        <v>211</v>
      </c>
      <c r="F52" t="s">
        <v>329</v>
      </c>
      <c r="G52" s="198">
        <v>7.2</v>
      </c>
      <c r="H52" s="199">
        <f>IF(AND(A52=A51,F52=F51,F52="Winter wheat"),G52*0.9*'Management details'!$F$46,
IF(AND(OR(A52&lt;&gt;A51,F52&lt;&gt;F51),F52="Winter wheat"),G52*'Management details'!$F$46,
IF(F52="Oilseed Rape",G52*'Management details'!$F$47)))</f>
        <v>55.728000000000002</v>
      </c>
      <c r="I52" s="198" t="s">
        <v>330</v>
      </c>
      <c r="J52">
        <v>10</v>
      </c>
      <c r="K52" s="198" t="str">
        <f t="shared" si="0"/>
        <v>Winter wheat</v>
      </c>
      <c r="L52" s="198" t="str">
        <f t="shared" si="1"/>
        <v>Coarse</v>
      </c>
      <c r="M52" s="198">
        <f t="shared" si="2"/>
        <v>5.16</v>
      </c>
      <c r="N52" s="198" t="s">
        <v>523</v>
      </c>
      <c r="O52" s="198" t="s">
        <v>524</v>
      </c>
      <c r="P52" s="198">
        <v>7</v>
      </c>
      <c r="Q52" s="198" t="str">
        <f t="shared" si="7"/>
        <v>5.5 &lt; pH &lt;= 7.3</v>
      </c>
      <c r="R52" t="s">
        <v>331</v>
      </c>
      <c r="S52">
        <f>IF(AND((ISNUMBER(SEARCH("heavy",$A52))=TRUE),$F52="Winter wheat"),'Management details'!$O$11,
IF(AND((ISNUMBER(SEARCH("medium",$A52))=TRUE),$F52="Winter wheat"),'Management details'!$P$11,
IF(AND((ISNUMBER(SEARCH("light",$A52))=TRUE),$F52="Winter wheat"),'Management details'!$Q$11,
IF($F52="Oilseed Rape",'Management details'!$O$12))))</f>
        <v>150</v>
      </c>
      <c r="T52">
        <v>3</v>
      </c>
      <c r="U52" s="50">
        <f>IF(AND(ISNUMBER(SEARCH("L-Den",$A52))=TRUE,F52="Winter wheat"),'Management details'!$AB$22,
IF(AND(ISNUMBER(SEARCH("H-Den",$A52))=TRUE,F52="Winter wheat"),'Management details'!$AF$22,
IF(F52="Oilseed Rape",'Management details'!$AB$30)))</f>
        <v>9.2387999999999995</v>
      </c>
      <c r="V52" t="s">
        <v>424</v>
      </c>
      <c r="W52">
        <v>1</v>
      </c>
      <c r="X52">
        <v>100</v>
      </c>
      <c r="Y52" t="s">
        <v>494</v>
      </c>
      <c r="Z52" t="s">
        <v>333</v>
      </c>
      <c r="AA52">
        <v>0</v>
      </c>
      <c r="AB52">
        <v>0</v>
      </c>
      <c r="AC52" s="50">
        <v>2</v>
      </c>
      <c r="AD52">
        <v>0</v>
      </c>
      <c r="AE52" s="50">
        <f t="shared" si="3"/>
        <v>0</v>
      </c>
      <c r="AF52" s="50">
        <f t="shared" si="4"/>
        <v>1</v>
      </c>
      <c r="AG52" s="50">
        <f t="shared" si="5"/>
        <v>0</v>
      </c>
      <c r="AH52">
        <f t="shared" si="6"/>
        <v>0</v>
      </c>
      <c r="AI52">
        <v>3</v>
      </c>
      <c r="AJ52">
        <v>0</v>
      </c>
      <c r="AK52">
        <v>0</v>
      </c>
      <c r="AL52">
        <v>0</v>
      </c>
      <c r="AM52" s="50">
        <f>IF(AND(ISNUMBER(SEARCH("L-Den",$A52))=TRUE,$F52="Winter wheat"),'Management details'!$F$32,
IF(AND(ISNUMBER(SEARCH("H-Den",$A52))=TRUE,$F52="Winter wheat"),'Management details'!$G$32,
IF(AND(ISNUMBER(SEARCH("L-Den",$A52))=TRUE,$F52="Oilseed Rape"),'Management details'!$F$33,
IF(AND(ISNUMBER(SEARCH("H-Den",$A52))=TRUE,$F52="Oilseed Rape"),'Management details'!$G$33))))</f>
        <v>5</v>
      </c>
    </row>
    <row r="53" spans="1:39">
      <c r="A53" t="s">
        <v>211</v>
      </c>
      <c r="B53" t="s">
        <v>525</v>
      </c>
      <c r="C53">
        <v>2020</v>
      </c>
      <c r="D53">
        <v>4</v>
      </c>
      <c r="E53" t="s">
        <v>211</v>
      </c>
      <c r="F53" t="s">
        <v>329</v>
      </c>
      <c r="G53" s="198">
        <v>7.2</v>
      </c>
      <c r="H53" s="199">
        <f>IF(AND(A53=A52,F53=F52,F53="Winter wheat"),G53*0.9*'Management details'!$F$46,
IF(AND(OR(A53&lt;&gt;A52,F53&lt;&gt;F52),F53="Winter wheat"),G53*'Management details'!$F$46,
IF(F53="Oilseed Rape",G53*'Management details'!$F$47)))</f>
        <v>55.728000000000002</v>
      </c>
      <c r="I53" s="198" t="s">
        <v>330</v>
      </c>
      <c r="J53">
        <v>10</v>
      </c>
      <c r="K53" s="198" t="str">
        <f t="shared" si="0"/>
        <v>Winter wheat</v>
      </c>
      <c r="L53" s="198" t="str">
        <f t="shared" si="1"/>
        <v>Coarse</v>
      </c>
      <c r="M53" s="198">
        <f t="shared" si="2"/>
        <v>5.16</v>
      </c>
      <c r="N53" s="198" t="s">
        <v>523</v>
      </c>
      <c r="O53" s="198" t="s">
        <v>524</v>
      </c>
      <c r="P53" s="198">
        <v>7</v>
      </c>
      <c r="Q53" s="198" t="str">
        <f t="shared" si="7"/>
        <v>5.5 &lt; pH &lt;= 7.3</v>
      </c>
      <c r="R53" t="s">
        <v>331</v>
      </c>
      <c r="S53">
        <f>IF(AND((ISNUMBER(SEARCH("heavy",$A53))=TRUE),$F53="Winter wheat"),'Management details'!$O$11,
IF(AND((ISNUMBER(SEARCH("medium",$A53))=TRUE),$F53="Winter wheat"),'Management details'!$P$11,
IF(AND((ISNUMBER(SEARCH("light",$A53))=TRUE),$F53="Winter wheat"),'Management details'!$Q$11,
IF($F53="Oilseed Rape",'Management details'!$O$12))))</f>
        <v>150</v>
      </c>
      <c r="T53">
        <v>3</v>
      </c>
      <c r="U53" s="50">
        <f>IF(AND(ISNUMBER(SEARCH("L-Den",$A53))=TRUE,F53="Winter wheat"),'Management details'!$AB$22,
IF(AND(ISNUMBER(SEARCH("H-Den",$A53))=TRUE,F53="Winter wheat"),'Management details'!$AF$22,
IF(F53="Oilseed Rape",'Management details'!$AB$30)))</f>
        <v>9.2387999999999995</v>
      </c>
      <c r="V53" t="s">
        <v>424</v>
      </c>
      <c r="W53">
        <v>1</v>
      </c>
      <c r="X53">
        <v>100</v>
      </c>
      <c r="Y53" t="s">
        <v>494</v>
      </c>
      <c r="Z53" t="s">
        <v>333</v>
      </c>
      <c r="AA53">
        <v>0</v>
      </c>
      <c r="AB53">
        <v>0</v>
      </c>
      <c r="AC53" s="50">
        <v>2</v>
      </c>
      <c r="AD53">
        <v>0</v>
      </c>
      <c r="AE53" s="50">
        <f t="shared" si="3"/>
        <v>0</v>
      </c>
      <c r="AF53" s="50">
        <f t="shared" si="4"/>
        <v>1</v>
      </c>
      <c r="AG53" s="50">
        <f t="shared" si="5"/>
        <v>0</v>
      </c>
      <c r="AH53">
        <f t="shared" si="6"/>
        <v>0</v>
      </c>
      <c r="AI53">
        <v>3</v>
      </c>
      <c r="AJ53">
        <v>0</v>
      </c>
      <c r="AK53">
        <v>0</v>
      </c>
      <c r="AL53">
        <v>0</v>
      </c>
      <c r="AM53" s="50">
        <f>IF(AND(ISNUMBER(SEARCH("L-Den",$A53))=TRUE,$F53="Winter wheat"),'Management details'!$F$32,
IF(AND(ISNUMBER(SEARCH("H-Den",$A53))=TRUE,$F53="Winter wheat"),'Management details'!$G$32,
IF(AND(ISNUMBER(SEARCH("L-Den",$A53))=TRUE,$F53="Oilseed Rape"),'Management details'!$F$33,
IF(AND(ISNUMBER(SEARCH("H-Den",$A53))=TRUE,$F53="Oilseed Rape"),'Management details'!$G$33))))</f>
        <v>5</v>
      </c>
    </row>
    <row r="54" spans="1:39">
      <c r="A54" t="s">
        <v>211</v>
      </c>
      <c r="B54" t="s">
        <v>525</v>
      </c>
      <c r="C54">
        <v>2020</v>
      </c>
      <c r="D54">
        <v>5</v>
      </c>
      <c r="E54" t="s">
        <v>211</v>
      </c>
      <c r="F54" t="s">
        <v>329</v>
      </c>
      <c r="G54" s="198">
        <v>7.2</v>
      </c>
      <c r="H54" s="199">
        <f>IF(AND(A54=A53,F54=F53,F54="Winter wheat"),G54*0.9*'Management details'!$F$46,
IF(AND(OR(A54&lt;&gt;A53,F54&lt;&gt;F53),F54="Winter wheat"),G54*'Management details'!$F$46,
IF(F54="Oilseed Rape",G54*'Management details'!$F$47)))</f>
        <v>55.728000000000002</v>
      </c>
      <c r="I54" s="198" t="s">
        <v>330</v>
      </c>
      <c r="J54">
        <v>10</v>
      </c>
      <c r="K54" s="198" t="str">
        <f t="shared" si="0"/>
        <v>Winter wheat</v>
      </c>
      <c r="L54" s="198" t="str">
        <f t="shared" si="1"/>
        <v>Coarse</v>
      </c>
      <c r="M54" s="198">
        <f t="shared" si="2"/>
        <v>5.16</v>
      </c>
      <c r="N54" s="198" t="s">
        <v>523</v>
      </c>
      <c r="O54" s="198" t="s">
        <v>524</v>
      </c>
      <c r="P54" s="198">
        <v>7</v>
      </c>
      <c r="Q54" s="198" t="str">
        <f t="shared" si="7"/>
        <v>5.5 &lt; pH &lt;= 7.3</v>
      </c>
      <c r="R54" t="s">
        <v>331</v>
      </c>
      <c r="S54">
        <f>IF(AND((ISNUMBER(SEARCH("heavy",$A54))=TRUE),$F54="Winter wheat"),'Management details'!$O$11,
IF(AND((ISNUMBER(SEARCH("medium",$A54))=TRUE),$F54="Winter wheat"),'Management details'!$P$11,
IF(AND((ISNUMBER(SEARCH("light",$A54))=TRUE),$F54="Winter wheat"),'Management details'!$Q$11,
IF($F54="Oilseed Rape",'Management details'!$O$12))))</f>
        <v>150</v>
      </c>
      <c r="T54">
        <v>3</v>
      </c>
      <c r="U54" s="50">
        <f>IF(AND(ISNUMBER(SEARCH("L-Den",$A54))=TRUE,F54="Winter wheat"),'Management details'!$AB$22,
IF(AND(ISNUMBER(SEARCH("H-Den",$A54))=TRUE,F54="Winter wheat"),'Management details'!$AF$22,
IF(F54="Oilseed Rape",'Management details'!$AB$30)))</f>
        <v>9.2387999999999995</v>
      </c>
      <c r="V54" t="s">
        <v>424</v>
      </c>
      <c r="W54">
        <v>1</v>
      </c>
      <c r="X54">
        <v>100</v>
      </c>
      <c r="Y54" t="s">
        <v>494</v>
      </c>
      <c r="Z54" t="s">
        <v>333</v>
      </c>
      <c r="AA54">
        <v>0</v>
      </c>
      <c r="AB54">
        <v>0</v>
      </c>
      <c r="AC54" s="50">
        <v>2</v>
      </c>
      <c r="AD54">
        <v>0</v>
      </c>
      <c r="AE54" s="50">
        <f t="shared" si="3"/>
        <v>0</v>
      </c>
      <c r="AF54" s="50">
        <f t="shared" si="4"/>
        <v>1</v>
      </c>
      <c r="AG54" s="50">
        <f t="shared" si="5"/>
        <v>0</v>
      </c>
      <c r="AH54">
        <f t="shared" si="6"/>
        <v>0</v>
      </c>
      <c r="AI54">
        <v>3</v>
      </c>
      <c r="AJ54">
        <v>0</v>
      </c>
      <c r="AK54">
        <v>0</v>
      </c>
      <c r="AL54">
        <v>0</v>
      </c>
      <c r="AM54" s="50">
        <f>IF(AND(ISNUMBER(SEARCH("L-Den",$A54))=TRUE,$F54="Winter wheat"),'Management details'!$F$32,
IF(AND(ISNUMBER(SEARCH("H-Den",$A54))=TRUE,$F54="Winter wheat"),'Management details'!$G$32,
IF(AND(ISNUMBER(SEARCH("L-Den",$A54))=TRUE,$F54="Oilseed Rape"),'Management details'!$F$33,
IF(AND(ISNUMBER(SEARCH("H-Den",$A54))=TRUE,$F54="Oilseed Rape"),'Management details'!$G$33))))</f>
        <v>5</v>
      </c>
    </row>
    <row r="55" spans="1:39">
      <c r="A55" t="s">
        <v>211</v>
      </c>
      <c r="B55" t="s">
        <v>525</v>
      </c>
      <c r="C55">
        <v>2020</v>
      </c>
      <c r="D55">
        <v>6</v>
      </c>
      <c r="E55" t="s">
        <v>211</v>
      </c>
      <c r="F55" t="s">
        <v>329</v>
      </c>
      <c r="G55" s="198">
        <v>7.2</v>
      </c>
      <c r="H55" s="199">
        <f>IF(AND(A55=A54,F55=F54,F55="Winter wheat"),G55*0.9*'Management details'!$F$46,
IF(AND(OR(A55&lt;&gt;A54,F55&lt;&gt;F54),F55="Winter wheat"),G55*'Management details'!$F$46,
IF(F55="Oilseed Rape",G55*'Management details'!$F$47)))</f>
        <v>55.728000000000002</v>
      </c>
      <c r="I55" s="198" t="s">
        <v>330</v>
      </c>
      <c r="J55">
        <v>10</v>
      </c>
      <c r="K55" s="198" t="str">
        <f t="shared" si="0"/>
        <v>Winter wheat</v>
      </c>
      <c r="L55" s="198" t="str">
        <f t="shared" si="1"/>
        <v>Coarse</v>
      </c>
      <c r="M55" s="198">
        <f t="shared" si="2"/>
        <v>5.16</v>
      </c>
      <c r="N55" s="198" t="s">
        <v>523</v>
      </c>
      <c r="O55" s="198" t="s">
        <v>524</v>
      </c>
      <c r="P55" s="198">
        <v>7</v>
      </c>
      <c r="Q55" s="198" t="str">
        <f t="shared" si="7"/>
        <v>5.5 &lt; pH &lt;= 7.3</v>
      </c>
      <c r="R55" t="s">
        <v>331</v>
      </c>
      <c r="S55">
        <f>IF(AND((ISNUMBER(SEARCH("heavy",$A55))=TRUE),$F55="Winter wheat"),'Management details'!$O$11,
IF(AND((ISNUMBER(SEARCH("medium",$A55))=TRUE),$F55="Winter wheat"),'Management details'!$P$11,
IF(AND((ISNUMBER(SEARCH("light",$A55))=TRUE),$F55="Winter wheat"),'Management details'!$Q$11,
IF($F55="Oilseed Rape",'Management details'!$O$12))))</f>
        <v>150</v>
      </c>
      <c r="T55">
        <v>3</v>
      </c>
      <c r="U55" s="50">
        <f>IF(AND(ISNUMBER(SEARCH("L-Den",$A55))=TRUE,F55="Winter wheat"),'Management details'!$AB$22,
IF(AND(ISNUMBER(SEARCH("H-Den",$A55))=TRUE,F55="Winter wheat"),'Management details'!$AF$22,
IF(F55="Oilseed Rape",'Management details'!$AB$30)))</f>
        <v>9.2387999999999995</v>
      </c>
      <c r="V55" t="s">
        <v>424</v>
      </c>
      <c r="W55">
        <v>1</v>
      </c>
      <c r="X55">
        <v>100</v>
      </c>
      <c r="Y55" t="s">
        <v>494</v>
      </c>
      <c r="Z55" t="s">
        <v>333</v>
      </c>
      <c r="AA55">
        <v>0</v>
      </c>
      <c r="AB55">
        <v>0</v>
      </c>
      <c r="AC55" s="50">
        <v>2</v>
      </c>
      <c r="AD55">
        <v>0</v>
      </c>
      <c r="AE55" s="50">
        <f t="shared" si="3"/>
        <v>0</v>
      </c>
      <c r="AF55" s="50">
        <f t="shared" si="4"/>
        <v>1</v>
      </c>
      <c r="AG55" s="50">
        <f t="shared" si="5"/>
        <v>0</v>
      </c>
      <c r="AH55">
        <f t="shared" si="6"/>
        <v>0</v>
      </c>
      <c r="AI55">
        <v>3</v>
      </c>
      <c r="AJ55">
        <v>0</v>
      </c>
      <c r="AK55">
        <v>0</v>
      </c>
      <c r="AL55">
        <v>0</v>
      </c>
      <c r="AM55" s="50">
        <f>IF(AND(ISNUMBER(SEARCH("L-Den",$A55))=TRUE,$F55="Winter wheat"),'Management details'!$F$32,
IF(AND(ISNUMBER(SEARCH("H-Den",$A55))=TRUE,$F55="Winter wheat"),'Management details'!$G$32,
IF(AND(ISNUMBER(SEARCH("L-Den",$A55))=TRUE,$F55="Oilseed Rape"),'Management details'!$F$33,
IF(AND(ISNUMBER(SEARCH("H-Den",$A55))=TRUE,$F55="Oilseed Rape"),'Management details'!$G$33))))</f>
        <v>5</v>
      </c>
    </row>
    <row r="56" spans="1:39">
      <c r="H56" s="20"/>
      <c r="U56" s="50"/>
    </row>
    <row r="57" spans="1:39">
      <c r="H57" s="20"/>
      <c r="U57" s="50"/>
    </row>
    <row r="58" spans="1:39">
      <c r="H58" s="20"/>
      <c r="U58" s="50"/>
    </row>
    <row r="59" spans="1:39">
      <c r="H59" s="20"/>
      <c r="U59" s="50"/>
    </row>
    <row r="60" spans="1:39">
      <c r="H60" s="20"/>
      <c r="U60" s="50"/>
    </row>
    <row r="61" spans="1:39">
      <c r="H61" s="20"/>
      <c r="U61" s="50"/>
    </row>
    <row r="62" spans="1:39">
      <c r="H62" s="20"/>
      <c r="U62" s="50"/>
    </row>
    <row r="63" spans="1:39">
      <c r="H63" s="20"/>
      <c r="U63" s="50"/>
    </row>
    <row r="64" spans="1:39">
      <c r="H64" s="20"/>
      <c r="U64" s="50"/>
    </row>
    <row r="65" spans="8:21">
      <c r="H65" s="20"/>
      <c r="U65" s="50"/>
    </row>
    <row r="66" spans="8:21">
      <c r="H66" s="20"/>
      <c r="U66" s="50"/>
    </row>
    <row r="67" spans="8:21">
      <c r="H67" s="20"/>
      <c r="U67" s="50"/>
    </row>
    <row r="68" spans="8:21">
      <c r="H68" s="20"/>
      <c r="U68" s="50"/>
    </row>
    <row r="69" spans="8:21">
      <c r="H69" s="20"/>
      <c r="U69" s="50"/>
    </row>
    <row r="70" spans="8:21">
      <c r="H70" s="20"/>
      <c r="U70" s="50"/>
    </row>
    <row r="71" spans="8:21">
      <c r="H71" s="20"/>
      <c r="U71" s="50"/>
    </row>
    <row r="72" spans="8:21">
      <c r="H72" s="20"/>
      <c r="U72" s="50"/>
    </row>
    <row r="73" spans="8:21">
      <c r="H73" s="20"/>
      <c r="U73" s="50"/>
    </row>
    <row r="74" spans="8:21">
      <c r="H74" s="20"/>
      <c r="U74" s="50"/>
    </row>
    <row r="75" spans="8:21">
      <c r="H75" s="20"/>
      <c r="U75" s="50"/>
    </row>
    <row r="76" spans="8:21">
      <c r="H76" s="20"/>
      <c r="U76" s="50"/>
    </row>
    <row r="77" spans="8:21">
      <c r="H77" s="20"/>
      <c r="U77" s="50"/>
    </row>
    <row r="78" spans="8:21">
      <c r="H78" s="20"/>
      <c r="U78" s="50"/>
    </row>
    <row r="79" spans="8:21">
      <c r="H79" s="20"/>
      <c r="U79" s="50"/>
    </row>
    <row r="80" spans="8:21">
      <c r="H80" s="20"/>
      <c r="U80" s="50"/>
    </row>
    <row r="81" spans="8:21">
      <c r="H81" s="20"/>
      <c r="U81" s="50"/>
    </row>
    <row r="82" spans="8:21">
      <c r="H82" s="20"/>
      <c r="U82" s="50"/>
    </row>
    <row r="83" spans="8:21">
      <c r="H83" s="20"/>
      <c r="U83" s="50"/>
    </row>
    <row r="84" spans="8:21">
      <c r="H84" s="20"/>
      <c r="U84" s="50"/>
    </row>
    <row r="85" spans="8:21">
      <c r="H85" s="20"/>
      <c r="U85" s="50"/>
    </row>
    <row r="86" spans="8:21">
      <c r="H86" s="20"/>
      <c r="U86" s="50"/>
    </row>
    <row r="87" spans="8:21">
      <c r="H87" s="20"/>
      <c r="U87" s="50"/>
    </row>
    <row r="88" spans="8:21">
      <c r="H88" s="20"/>
      <c r="U88" s="50"/>
    </row>
    <row r="89" spans="8:21">
      <c r="H89" s="20"/>
      <c r="U89" s="50"/>
    </row>
    <row r="90" spans="8:21">
      <c r="H90" s="20"/>
      <c r="U90" s="50"/>
    </row>
    <row r="91" spans="8:21">
      <c r="H91" s="20"/>
      <c r="U91" s="50"/>
    </row>
    <row r="92" spans="8:21">
      <c r="H92" s="20"/>
      <c r="U92" s="50"/>
    </row>
    <row r="93" spans="8:21">
      <c r="H93" s="20"/>
      <c r="U93" s="50"/>
    </row>
    <row r="94" spans="8:21">
      <c r="H94" s="20"/>
      <c r="U94" s="50"/>
    </row>
    <row r="95" spans="8:21">
      <c r="H95" s="20"/>
      <c r="U95" s="50"/>
    </row>
    <row r="96" spans="8:21">
      <c r="H96" s="20"/>
      <c r="U96" s="50"/>
    </row>
    <row r="97" spans="8:21">
      <c r="H97" s="20"/>
      <c r="U97" s="50"/>
    </row>
  </sheetData>
  <phoneticPr fontId="8" type="noConversion"/>
  <pageMargins left="0.7" right="0.7" top="0.75" bottom="0.75" header="0.3" footer="0.3"/>
  <ignoredErrors>
    <ignoredError sqref="AF2 AF3:AF55" formula="1"/>
  </ignoredErrors>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E08C789-17C2-4703-8CBC-5EB0B2166045}">
          <x14:formula1>
            <xm:f>Lists!$J$5:$J$11</xm:f>
          </x14:formula1>
          <xm:sqref>V2:X55</xm:sqref>
        </x14:dataValidation>
        <x14:dataValidation type="list" allowBlank="1" showInputMessage="1" showErrorMessage="1" xr:uid="{C3082B12-56D9-4D11-AA67-ACE54679621C}">
          <x14:formula1>
            <xm:f>Lists!$N$5:$N$7</xm:f>
          </x14:formula1>
          <xm:sqref>Z2:Z55</xm:sqref>
        </x14:dataValidation>
        <x14:dataValidation type="list" allowBlank="1" showInputMessage="1" showErrorMessage="1" xr:uid="{6DEC0CAD-8227-4394-B189-A94956A3D03E}">
          <x14:formula1>
            <xm:f>Lists!$L$5:$L$10</xm:f>
          </x14:formula1>
          <xm:sqref>Y2:Y55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308B9-88E1-40B1-8977-20722BDF884B}">
  <dimension ref="B2:N21"/>
  <sheetViews>
    <sheetView showGridLines="0" workbookViewId="0">
      <selection activeCell="G18" sqref="G18"/>
    </sheetView>
  </sheetViews>
  <sheetFormatPr defaultRowHeight="15"/>
  <cols>
    <col min="2" max="2" width="16" bestFit="1" customWidth="1"/>
    <col min="3" max="3" width="17.140625" customWidth="1"/>
    <col min="4" max="4" width="17.42578125" customWidth="1"/>
    <col min="6" max="6" width="20.85546875" bestFit="1" customWidth="1"/>
    <col min="7" max="7" width="12.7109375" bestFit="1" customWidth="1"/>
    <col min="10" max="10" width="20.140625" bestFit="1" customWidth="1"/>
    <col min="12" max="12" width="32.7109375" bestFit="1" customWidth="1"/>
    <col min="13" max="13" width="8.85546875" customWidth="1"/>
    <col min="14" max="14" width="23.140625" bestFit="1" customWidth="1"/>
  </cols>
  <sheetData>
    <row r="2" spans="2:14" ht="15.75">
      <c r="B2" s="91" t="s">
        <v>431</v>
      </c>
      <c r="C2" s="102"/>
      <c r="D2" s="103"/>
      <c r="F2" s="91" t="s">
        <v>429</v>
      </c>
      <c r="G2" s="92"/>
      <c r="H2" s="92"/>
      <c r="J2" s="149" t="s">
        <v>430</v>
      </c>
      <c r="L2" s="149" t="s">
        <v>497</v>
      </c>
      <c r="M2" s="149"/>
      <c r="N2" s="149" t="s">
        <v>433</v>
      </c>
    </row>
    <row r="3" spans="2:14">
      <c r="B3" s="104"/>
      <c r="C3" s="104"/>
      <c r="D3" s="92"/>
      <c r="F3" s="93"/>
      <c r="G3" s="92"/>
      <c r="H3" s="92"/>
    </row>
    <row r="4" spans="2:14" ht="45.75" thickBot="1">
      <c r="B4" s="94" t="s">
        <v>367</v>
      </c>
      <c r="C4" s="105" t="s">
        <v>368</v>
      </c>
      <c r="D4" s="105" t="s">
        <v>369</v>
      </c>
      <c r="F4" s="94" t="s">
        <v>353</v>
      </c>
      <c r="G4" s="95" t="s">
        <v>354</v>
      </c>
      <c r="H4" s="96"/>
      <c r="J4" s="150" t="s">
        <v>423</v>
      </c>
      <c r="L4" s="187" t="s">
        <v>498</v>
      </c>
      <c r="M4" s="192"/>
      <c r="N4" s="150" t="s">
        <v>432</v>
      </c>
    </row>
    <row r="5" spans="2:14" ht="18.399999999999999" customHeight="1" thickTop="1">
      <c r="B5" s="97" t="s">
        <v>370</v>
      </c>
      <c r="C5" s="98" t="s">
        <v>112</v>
      </c>
      <c r="D5" s="106" t="s">
        <v>371</v>
      </c>
      <c r="F5" s="97" t="s">
        <v>355</v>
      </c>
      <c r="G5" s="98" t="s">
        <v>356</v>
      </c>
      <c r="H5" s="98"/>
      <c r="J5" s="151" t="s">
        <v>424</v>
      </c>
      <c r="L5" s="188" t="s">
        <v>491</v>
      </c>
      <c r="M5" s="193"/>
      <c r="N5" s="151" t="s">
        <v>333</v>
      </c>
    </row>
    <row r="6" spans="2:14" ht="18.399999999999999" customHeight="1">
      <c r="B6" s="101" t="s">
        <v>372</v>
      </c>
      <c r="C6" s="100" t="s">
        <v>373</v>
      </c>
      <c r="D6" s="107" t="s">
        <v>374</v>
      </c>
      <c r="F6" s="99" t="s">
        <v>357</v>
      </c>
      <c r="G6" s="100" t="s">
        <v>358</v>
      </c>
      <c r="H6" s="100"/>
      <c r="J6" s="152" t="s">
        <v>334</v>
      </c>
      <c r="L6" s="189" t="s">
        <v>492</v>
      </c>
      <c r="M6" s="191"/>
      <c r="N6" s="152" t="s">
        <v>335</v>
      </c>
    </row>
    <row r="7" spans="2:14" ht="18.399999999999999" customHeight="1">
      <c r="B7" s="101" t="s">
        <v>375</v>
      </c>
      <c r="C7" s="100" t="s">
        <v>376</v>
      </c>
      <c r="D7" s="107" t="s">
        <v>254</v>
      </c>
      <c r="F7" s="101" t="s">
        <v>359</v>
      </c>
      <c r="G7" s="100" t="s">
        <v>360</v>
      </c>
      <c r="H7" s="100"/>
      <c r="J7" s="153" t="s">
        <v>425</v>
      </c>
      <c r="L7" s="190" t="s">
        <v>493</v>
      </c>
      <c r="M7" s="193"/>
      <c r="N7" s="153" t="s">
        <v>336</v>
      </c>
    </row>
    <row r="8" spans="2:14" ht="18.399999999999999" customHeight="1">
      <c r="B8" s="101" t="s">
        <v>377</v>
      </c>
      <c r="C8" s="100" t="s">
        <v>378</v>
      </c>
      <c r="D8" s="107" t="s">
        <v>262</v>
      </c>
      <c r="F8" s="101" t="s">
        <v>361</v>
      </c>
      <c r="G8" s="100" t="s">
        <v>114</v>
      </c>
      <c r="H8" s="100"/>
      <c r="J8" s="153" t="s">
        <v>332</v>
      </c>
      <c r="L8" s="190" t="s">
        <v>494</v>
      </c>
      <c r="M8" s="193"/>
    </row>
    <row r="9" spans="2:14" ht="18.399999999999999" customHeight="1">
      <c r="B9" s="101" t="s">
        <v>379</v>
      </c>
      <c r="C9" s="100" t="s">
        <v>380</v>
      </c>
      <c r="D9" s="107" t="s">
        <v>250</v>
      </c>
      <c r="F9" s="101" t="s">
        <v>362</v>
      </c>
      <c r="G9" s="100" t="s">
        <v>115</v>
      </c>
      <c r="H9" s="100"/>
      <c r="J9" s="153" t="s">
        <v>426</v>
      </c>
      <c r="L9" s="190" t="s">
        <v>495</v>
      </c>
      <c r="M9" s="193"/>
    </row>
    <row r="10" spans="2:14" ht="18.399999999999999" customHeight="1">
      <c r="B10" s="101" t="s">
        <v>381</v>
      </c>
      <c r="C10" s="100" t="s">
        <v>382</v>
      </c>
      <c r="D10" s="107" t="s">
        <v>259</v>
      </c>
      <c r="F10" s="101" t="s">
        <v>363</v>
      </c>
      <c r="G10" s="100" t="s">
        <v>364</v>
      </c>
      <c r="H10" s="100"/>
      <c r="J10" s="153" t="s">
        <v>427</v>
      </c>
      <c r="L10" s="190" t="s">
        <v>496</v>
      </c>
      <c r="M10" s="193"/>
    </row>
    <row r="11" spans="2:14" ht="18.399999999999999" customHeight="1">
      <c r="B11" s="101" t="s">
        <v>383</v>
      </c>
      <c r="C11" s="100" t="s">
        <v>384</v>
      </c>
      <c r="D11" s="107" t="s">
        <v>385</v>
      </c>
      <c r="F11" s="99" t="s">
        <v>365</v>
      </c>
      <c r="G11" s="100" t="s">
        <v>366</v>
      </c>
      <c r="H11" s="100"/>
      <c r="J11" s="152" t="s">
        <v>428</v>
      </c>
      <c r="M11" s="194"/>
    </row>
    <row r="12" spans="2:14" ht="18.399999999999999" customHeight="1">
      <c r="B12" s="101" t="s">
        <v>386</v>
      </c>
      <c r="C12" s="100" t="s">
        <v>113</v>
      </c>
      <c r="D12" s="107" t="s">
        <v>143</v>
      </c>
    </row>
    <row r="13" spans="2:14" ht="18.399999999999999" customHeight="1">
      <c r="B13" s="101" t="s">
        <v>387</v>
      </c>
      <c r="C13" s="100" t="s">
        <v>388</v>
      </c>
      <c r="D13" s="107" t="s">
        <v>257</v>
      </c>
    </row>
    <row r="14" spans="2:14" ht="18.399999999999999" customHeight="1">
      <c r="B14" s="101" t="s">
        <v>389</v>
      </c>
      <c r="C14" s="100" t="s">
        <v>390</v>
      </c>
      <c r="D14" s="107" t="s">
        <v>391</v>
      </c>
    </row>
    <row r="15" spans="2:14" ht="18.399999999999999" customHeight="1">
      <c r="B15" s="101" t="s">
        <v>392</v>
      </c>
      <c r="C15" s="100" t="s">
        <v>393</v>
      </c>
      <c r="D15" s="107" t="s">
        <v>394</v>
      </c>
    </row>
    <row r="16" spans="2:14" ht="18.399999999999999" customHeight="1">
      <c r="B16" s="101" t="s">
        <v>395</v>
      </c>
      <c r="C16" s="100" t="s">
        <v>396</v>
      </c>
      <c r="D16" s="107" t="s">
        <v>397</v>
      </c>
    </row>
    <row r="17" spans="2:10" ht="18.399999999999999" customHeight="1">
      <c r="B17" s="101" t="s">
        <v>398</v>
      </c>
      <c r="C17" s="100" t="s">
        <v>399</v>
      </c>
      <c r="D17" s="107" t="s">
        <v>400</v>
      </c>
    </row>
    <row r="18" spans="2:10" ht="18.399999999999999" customHeight="1">
      <c r="B18" s="101" t="s">
        <v>401</v>
      </c>
      <c r="C18" s="100" t="s">
        <v>402</v>
      </c>
      <c r="D18" s="107" t="s">
        <v>403</v>
      </c>
      <c r="J18" s="154"/>
    </row>
    <row r="19" spans="2:10">
      <c r="J19" s="154"/>
    </row>
    <row r="20" spans="2:10">
      <c r="J20" s="154"/>
    </row>
    <row r="21" spans="2:10">
      <c r="J21" s="15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rotation calendar</vt:lpstr>
      <vt:lpstr>Linear presentation of rotn</vt:lpstr>
      <vt:lpstr>Management details</vt:lpstr>
      <vt:lpstr>ECOMOD input</vt:lpstr>
      <vt:lpstr>CFT input</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 Varah</dc:creator>
  <cp:lastModifiedBy>Alexa Varah</cp:lastModifiedBy>
  <dcterms:created xsi:type="dcterms:W3CDTF">2020-02-13T12:46:44Z</dcterms:created>
  <dcterms:modified xsi:type="dcterms:W3CDTF">2023-06-06T17:34:56Z</dcterms:modified>
</cp:coreProperties>
</file>