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fileSharing readOnlyRecommended="1"/>
  <workbookPr/>
  <mc:AlternateContent xmlns:mc="http://schemas.openxmlformats.org/markup-compatibility/2006">
    <mc:Choice Requires="x15">
      <x15ac:absPath xmlns:x15ac="http://schemas.microsoft.com/office/spreadsheetml/2010/11/ac" url="/Users/alexbotello/Downloads/Google_DA_Certificate_Program/datasets/"/>
    </mc:Choice>
  </mc:AlternateContent>
  <xr:revisionPtr revIDLastSave="0" documentId="13_ncr:1_{F0146DCB-4C45-604F-9287-D0832D33987A}" xr6:coauthVersionLast="47" xr6:coauthVersionMax="47" xr10:uidLastSave="{00000000-0000-0000-0000-000000000000}"/>
  <bookViews>
    <workbookView xWindow="0" yWindow="0" windowWidth="28800" windowHeight="18000" xr2:uid="{00000000-000D-0000-FFFF-FFFF00000000}"/>
  </bookViews>
  <sheets>
    <sheet name="Orders" sheetId="1" r:id="rId1"/>
    <sheet name="PivotTable" sheetId="2" r:id="rId2"/>
    <sheet name="Dashboard" sheetId="3" r:id="rId3"/>
  </sheets>
  <definedNames>
    <definedName name="_xlnm._FilterDatabase" localSheetId="0" hidden="1">Orders!$A$1:$H$50</definedName>
    <definedName name="Slicer_Quarters">#N/A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1" i="1" l="1"/>
  <c r="K29" i="1"/>
  <c r="K26" i="1"/>
  <c r="K22" i="1"/>
  <c r="K21" i="1"/>
  <c r="K20" i="1"/>
  <c r="K14" i="1"/>
  <c r="K15" i="1"/>
  <c r="K16" i="1"/>
  <c r="K12" i="1"/>
  <c r="K11" i="1"/>
  <c r="K10" i="1"/>
  <c r="K9" i="1"/>
  <c r="K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 i="1"/>
  <c r="H51" i="1" l="1"/>
  <c r="K5" i="1"/>
  <c r="K4" i="1"/>
  <c r="K3" i="1"/>
</calcChain>
</file>

<file path=xl/sharedStrings.xml><?xml version="1.0" encoding="utf-8"?>
<sst xmlns="http://schemas.openxmlformats.org/spreadsheetml/2006/main" count="224" uniqueCount="59">
  <si>
    <t>Number</t>
  </si>
  <si>
    <t>Order Date</t>
  </si>
  <si>
    <t>Region</t>
  </si>
  <si>
    <t>Name</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</si>
  <si>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</si>
  <si>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</si>
  <si>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</si>
  <si>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</si>
  <si>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</si>
  <si>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</si>
  <si>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</si>
  <si>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</si>
  <si>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</si>
  <si>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</si>
  <si>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</si>
  <si>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</si>
  <si>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</si>
  <si>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</si>
  <si>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</si>
  <si>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</si>
  <si>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</si>
  <si>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</si>
  <si>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</si>
  <si>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</si>
  <si>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</si>
  <si>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</si>
  <si>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</si>
  <si>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Total Sales</t>
  </si>
  <si>
    <t>Highest total</t>
  </si>
  <si>
    <t>Lowest total</t>
  </si>
  <si>
    <t>Pencil orders</t>
  </si>
  <si>
    <t>Binder orders</t>
  </si>
  <si>
    <t>Pen orders</t>
  </si>
  <si>
    <t>Desk orders</t>
  </si>
  <si>
    <t>Pen Set orders</t>
  </si>
  <si>
    <t>Central orders</t>
  </si>
  <si>
    <t>East orders</t>
  </si>
  <si>
    <t>West orders</t>
  </si>
  <si>
    <t>Average total</t>
  </si>
  <si>
    <t>Totals greater than average</t>
  </si>
  <si>
    <t>Row Labels</t>
  </si>
  <si>
    <t>Grand Total</t>
  </si>
  <si>
    <t>Count of Name</t>
  </si>
  <si>
    <t>2019</t>
  </si>
  <si>
    <t>Qtr1</t>
  </si>
  <si>
    <t>Qtr2</t>
  </si>
  <si>
    <t>Qtr3</t>
  </si>
  <si>
    <t>Qtr4</t>
  </si>
  <si>
    <t>2020</t>
  </si>
  <si>
    <t>Count of Order Date</t>
  </si>
  <si>
    <t>Sum of Units</t>
  </si>
  <si>
    <t>Sum of Total</t>
  </si>
  <si>
    <t>Office Supplies Sales Dashboard</t>
  </si>
  <si>
    <t>For order number:</t>
  </si>
  <si>
    <t>Some VLOOKUP:</t>
  </si>
  <si>
    <t>Some INDEX and MATCH:</t>
  </si>
  <si>
    <t>For highest total:</t>
  </si>
  <si>
    <t>Item with highest unit cost</t>
  </si>
  <si>
    <t>Quick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</si>
</sst>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0"/>
      <color rgb="FF000000"/>
      <name val="Arial"/>
    </font>
    <font>
      <sz val="10"/>
      <color theme="1"/>
      <name val="Arial"/>
      <family val="2"/>
    </font>
    <font>
      <sz val="11"/>
      <color rgb="FF000000"/>
      <name val="Calibri"/>
      <family val="2"/>
    </font>
    <font>
      <sz val="10"/>
      <color rgb="FF000000"/>
      <name val="Arial"/>
      <family val="2"/>
    </font>
    <font>
      <b/>
      <sz val="11"/>
      <color theme="1"/>
      <name val="Arial"/>
      <family val="2"/>
    </font>
    <font>
      <b/>
      <sz val="10"/>
      <color rgb="FF000000"/>
      <name val="Arial"/>
      <family val="2"/>
    </font>
    <font>
      <sz val="24"/>
      <color theme="0"/>
      <name val="Arial"/>
      <family val="2"/>
    </font>
    <font>
      <sz val="10"/>
      <color theme="0"/>
      <name val="Arial"/>
      <family val="2"/>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206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medium">
        <color indexed="64"/>
      </bottom>
      <diagonal/>
    </border>
  </borders>
  <cellStyleXfs count="2">
    <xf numFmtId="0" fontId="0" fillId="0" borderId="0"/>
    <xf numFmtId="44" fontId="3" fillId="0" borderId="0" applyFont="0" applyFill="0" applyBorder="0" applyAlignment="0" applyProtection="0"/>
  </cellStyleXfs>
  <cellXfs count="30">
    <xf numFmtId="0" fontId="0" fillId="0" borderId="0" xfId="0" applyFont="1" applyAlignment="1"/>
    <xf numFmtId="0" fontId="1" fillId="0" borderId="0" xfId="0" applyFont="1" applyAlignment="1"/>
    <xf numFmtId="14" fontId="2" fillId="0" borderId="1" xfId="0" applyNumberFormat="1"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4" fillId="2" borderId="0" xfId="0" applyFont="1" applyFill="1" applyAlignment="1"/>
    <xf numFmtId="44" fontId="4" fillId="2" borderId="0" xfId="1" applyFont="1" applyFill="1" applyAlignment="1"/>
    <xf numFmtId="44" fontId="2" fillId="0" borderId="3" xfId="1" applyFont="1" applyBorder="1" applyAlignment="1">
      <alignment horizontal="left"/>
    </xf>
    <xf numFmtId="44" fontId="0" fillId="0" borderId="0" xfId="1" applyFont="1" applyAlignment="1"/>
    <xf numFmtId="44" fontId="0" fillId="0" borderId="2" xfId="1" applyFont="1" applyBorder="1" applyAlignment="1"/>
    <xf numFmtId="1" fontId="4" fillId="2" borderId="0" xfId="0" applyNumberFormat="1" applyFont="1" applyFill="1" applyAlignment="1"/>
    <xf numFmtId="1" fontId="2" fillId="0" borderId="1" xfId="0" applyNumberFormat="1" applyFont="1" applyBorder="1" applyAlignment="1">
      <alignment horizontal="right"/>
    </xf>
    <xf numFmtId="1" fontId="0" fillId="0" borderId="0" xfId="0" applyNumberFormat="1" applyFont="1" applyAlignment="1"/>
    <xf numFmtId="14" fontId="4" fillId="2" borderId="0" xfId="0" applyNumberFormat="1" applyFont="1" applyFill="1" applyAlignment="1"/>
    <xf numFmtId="14" fontId="0" fillId="0" borderId="0" xfId="0" applyNumberFormat="1" applyFont="1" applyAlignment="1"/>
    <xf numFmtId="44" fontId="0" fillId="3" borderId="0" xfId="1" applyFont="1" applyFill="1" applyAlignment="1"/>
    <xf numFmtId="0" fontId="3" fillId="0" borderId="0" xfId="0" applyFont="1" applyAlignment="1"/>
    <xf numFmtId="4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44" fontId="5" fillId="0" borderId="0" xfId="1" applyFont="1" applyAlignment="1"/>
    <xf numFmtId="0" fontId="5" fillId="0" borderId="4" xfId="0" applyFont="1" applyBorder="1" applyAlignment="1"/>
    <xf numFmtId="0" fontId="0" fillId="0" borderId="4" xfId="0" applyFont="1" applyBorder="1" applyAlignment="1"/>
    <xf numFmtId="14" fontId="3" fillId="0" borderId="0" xfId="0" applyNumberFormat="1" applyFont="1" applyAlignment="1"/>
    <xf numFmtId="164" fontId="0" fillId="0" borderId="0" xfId="0" applyNumberFormat="1" applyFont="1" applyAlignment="1"/>
    <xf numFmtId="0" fontId="3" fillId="0" borderId="4" xfId="0" applyFont="1" applyBorder="1" applyAlignment="1"/>
    <xf numFmtId="0" fontId="6" fillId="4" borderId="0" xfId="0" applyFont="1" applyFill="1" applyAlignment="1">
      <alignment horizontal="center" vertical="center"/>
    </xf>
    <xf numFmtId="0" fontId="7" fillId="4" borderId="0" xfId="0" applyFont="1" applyFill="1" applyAlignment="1">
      <alignment horizontal="center" vertical="center"/>
    </xf>
  </cellXfs>
  <cellStyles count="2">
    <cellStyle name="Currency" xfId="1" builtinId="4"/>
    <cellStyle name="Normal" xfId="0" builtinId="0"/>
  </cellStyles>
  <dxfs count="11">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left"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numFmt numFmtId="1" formatCode="0"/>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numFmt numFmtId="19" formatCode="m/d/yy"/>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solid">
          <fgColor indexed="64"/>
          <bgColor theme="4"/>
        </patternFill>
      </fill>
      <alignment horizontal="general" vertical="bottom" textRotation="0" wrapText="0" indent="0" justifyLastLine="0" shrinkToFit="0" readingOrder="0"/>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[Data-Spreadsheet-for-Cleaning-with-Spreadsheets.xlsx]PivotTable!PivotTable2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Number of Orders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PivotTable!$B$18</c:f>
              <c:strCache>
                <c:ptCount val="1"/>
                <c:pt idx="0">
                  <c:v>Total</c:v>
                </c:pt>
              </c:strCache>
            </c:strRef>
          </c:tx>
          <c:spPr>
            <a:solidFill>
              <a:schemeClr val="accent3"/>
            </a:solidFill>
            <a:ln>
              <a:noFill/>
            </a:ln>
            <a:effectLst/>
          </c:spPr>
          <c:invertIfNegative val="0"/>
          <c:cat>
            <c:multiLvlStrRef>
              <c:f>PivotTable!$A$19:$A$29</c:f>
              <c:multiLvlStrCache>
                <c:ptCount val="8"/>
                <c:lvl>
                  <c:pt idx="0">
                    <c:v>Qtr1</c:v>
                  </c:pt>
                  <c:pt idx="1">
                    <c:v>Qtr2</c:v>
                  </c:pt>
                  <c:pt idx="2">
                    <c:v>Qtr3</c:v>
                  </c:pt>
                  <c:pt idx="3">
                    <c:v>Qtr4</c:v>
                  </c:pt>
                  <c:pt idx="4">
                    <c:v>Qtr1</c:v>
                  </c:pt>
                  <c:pt idx="5">
                    <c:v>Qtr2</c:v>
                  </c:pt>
                  <c:pt idx="6">
                    <c:v>Qtr3</c:v>
                  </c:pt>
                  <c:pt idx="7">
                    <c:v>Qtr4</c:v>
                  </c:pt>
                </c:lvl>
                <c:lvl>
                  <c:pt idx="0">
                    <c:v>2019</c:v>
                  </c:pt>
                  <c:pt idx="4">
                    <c:v>2020</c:v>
                  </c:pt>
                </c:lvl>
              </c:multiLvlStrCache>
            </c:multiLvlStrRef>
          </c:cat>
          <c:val>
            <c:numRef>
              <c:f>PivotTable!$B$19:$B$29</c:f>
              <c:numCache>
                <c:formatCode>General</c:formatCode>
                <c:ptCount val="8"/>
                <c:pt idx="0">
                  <c:v>11</c:v>
                </c:pt>
                <c:pt idx="1">
                  <c:v>6</c:v>
                </c:pt>
                <c:pt idx="2">
                  <c:v>5</c:v>
                </c:pt>
                <c:pt idx="3">
                  <c:v>6</c:v>
                </c:pt>
                <c:pt idx="4">
                  <c:v>5</c:v>
                </c:pt>
                <c:pt idx="5">
                  <c:v>5</c:v>
                </c:pt>
                <c:pt idx="6">
                  <c:v>6</c:v>
                </c:pt>
                <c:pt idx="7">
                  <c:v>5</c:v>
                </c:pt>
              </c:numCache>
            </c:numRef>
          </c:val>
          <c:extLst>
            <c:ext xmlns:c16="http://schemas.microsoft.com/office/drawing/2014/chart" uri="{C3380CC4-5D6E-409C-BE32-E72D297353CC}">
              <c16:uniqueId val="{00000000-9656-6E49-901F-0165B3E073F7}"/>
            </c:ext>
          </c:extLst>
        </c:ser>
        <c:dLbls>
          <c:showLegendKey val="0"/>
          <c:showVal val="0"/>
          <c:showCatName val="0"/>
          <c:showSerName val="0"/>
          <c:showPercent val="0"/>
          <c:showBubbleSize val="0"/>
        </c:dLbls>
        <c:gapWidth val="219"/>
        <c:axId val="1715624640"/>
        <c:axId val="145358239"/>
      </c:barChart>
      <c:catAx>
        <c:axId val="17156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358239"/>
        <c:crosses val="autoZero"/>
        <c:auto val="1"/>
        <c:lblAlgn val="ctr"/>
        <c:lblOffset val="100"/>
        <c:noMultiLvlLbl val="0"/>
      </c:catAx>
      <c:valAx>
        <c:axId val="14535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562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[Data-Spreadsheet-for-Cleaning-with-Spreadsheets.xlsx]PivotTable!PivotTable1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Number of Orders Per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PivotTable!$A$4:$A$15</c:f>
              <c:strCache>
                <c:ptCount val="11"/>
                <c:pt idx="0">
                  <c:v>Thompson</c:v>
                </c:pt>
                <c:pt idx="1">
                  <c:v>Sorvino</c:v>
                </c:pt>
                <c:pt idx="2">
                  <c:v>Smith</c:v>
                </c:pt>
                <c:pt idx="3">
                  <c:v>Parent</c:v>
                </c:pt>
                <c:pt idx="4">
                  <c:v>Morgan</c:v>
                </c:pt>
                <c:pt idx="5">
                  <c:v>Kivell</c:v>
                </c:pt>
                <c:pt idx="6">
                  <c:v>Jones</c:v>
                </c:pt>
                <c:pt idx="7">
                  <c:v>Jardine</c:v>
                </c:pt>
                <c:pt idx="8">
                  <c:v>Howard</c:v>
                </c:pt>
                <c:pt idx="9">
                  <c:v>Gill</c:v>
                </c:pt>
                <c:pt idx="10">
                  <c:v>Andrews</c:v>
                </c:pt>
              </c:strCache>
            </c:strRef>
          </c:cat>
          <c:val>
            <c:numRef>
              <c:f>PivotTable!$B$4:$B$15</c:f>
              <c:numCache>
                <c:formatCode>General</c:formatCode>
                <c:ptCount val="11"/>
                <c:pt idx="0">
                  <c:v>2</c:v>
                </c:pt>
                <c:pt idx="1">
                  <c:v>5</c:v>
                </c:pt>
                <c:pt idx="2">
                  <c:v>3</c:v>
                </c:pt>
                <c:pt idx="3">
                  <c:v>3</c:v>
                </c:pt>
                <c:pt idx="4">
                  <c:v>4</c:v>
                </c:pt>
                <c:pt idx="5">
                  <c:v>5</c:v>
                </c:pt>
                <c:pt idx="6">
                  <c:v>11</c:v>
                </c:pt>
                <c:pt idx="7">
                  <c:v>5</c:v>
                </c:pt>
                <c:pt idx="8">
                  <c:v>2</c:v>
                </c:pt>
                <c:pt idx="9">
                  <c:v>5</c:v>
                </c:pt>
                <c:pt idx="10">
                  <c:v>4</c:v>
                </c:pt>
              </c:numCache>
            </c:numRef>
          </c:val>
          <c:extLst>
            <c:ext xmlns:c16="http://schemas.microsoft.com/office/drawing/2014/chart" uri="{C3380CC4-5D6E-409C-BE32-E72D297353CC}">
              <c16:uniqueId val="{00000000-2B0B-CE45-B59D-52CB5347C342}"/>
            </c:ext>
          </c:extLst>
        </c:ser>
        <c:dLbls>
          <c:showLegendKey val="0"/>
          <c:showVal val="0"/>
          <c:showCatName val="0"/>
          <c:showSerName val="0"/>
          <c:showPercent val="0"/>
          <c:showBubbleSize val="0"/>
        </c:dLbls>
        <c:gapWidth val="219"/>
        <c:axId val="402004928"/>
        <c:axId val="402006608"/>
      </c:barChart>
      <c:catAx>
        <c:axId val="40200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2006608"/>
        <c:crosses val="autoZero"/>
        <c:auto val="1"/>
        <c:lblAlgn val="ctr"/>
        <c:lblOffset val="100"/>
        <c:noMultiLvlLbl val="0"/>
      </c:catAx>
      <c:valAx>
        <c:axId val="40200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200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[Data-Spreadsheet-for-Cleaning-with-Spreadsheets.xlsx]PivotTable!PivotTable3</c:name>
    <c:fmtId val="5"/>
  </c:pivotSource>
  <c:chart>
    <c:title>
      <c:tx>
        <c:rich>
          <a:bodyPr rot="0" spcFirstLastPara="1" vertOverflow="ellipsis" vert="horz" wrap="square" anchor="ctr" anchorCtr="1"/>
          <a:lstStyle/>
          <a:p>
            <a:pPr>
              <a:defRPr sz="1500" b="0" i="0" u="sng" strike="noStrike" kern="1200" cap="all" baseline="0">
                <a:solidFill>
                  <a:schemeClr val="dk1"/>
                </a:solidFill>
                <a:latin typeface="+mn-lt"/>
                <a:ea typeface="+mn-ea"/>
                <a:cs typeface="+mn-cs"/>
              </a:defRPr>
            </a:pPr>
            <a:r>
              <a:rPr lang="en-US" sz="1500" b="0" i="0" u="sng" cap="all" baseline="0">
                <a:effectLst/>
              </a:rPr>
              <a:t>ITEM shares of total units sold</a:t>
            </a:r>
            <a:endParaRPr lang="en-US" sz="1500" b="0" u="sng">
              <a:effectLst/>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PivotTable!$B$32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AF1-0F47-A62C-2D129A013B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AF1-0F47-A62C-2D129A013B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AF1-0F47-A62C-2D129A013B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AF1-0F47-A62C-2D129A013B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CAF1-0F47-A62C-2D129A013B77}"/>
              </c:ext>
            </c:extLst>
          </c:dPt>
          <c:dLbls>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PivotTable!$A$33:$A$38</c:f>
              <c:strCache>
                <c:ptCount val="5"/>
                <c:pt idx="0">
                  <c:v>Binder</c:v>
                </c:pt>
                <c:pt idx="1">
                  <c:v>Desk</c:v>
                </c:pt>
                <c:pt idx="2">
                  <c:v>Pen</c:v>
                </c:pt>
                <c:pt idx="3">
                  <c:v>Pen Set</c:v>
                </c:pt>
                <c:pt idx="4">
                  <c:v>Pencil</c:v>
                </c:pt>
              </c:strCache>
            </c:strRef>
          </c:cat>
          <c:val>
            <c:numRef>
              <c:f>PivotTable!$B$33:$B$38</c:f>
              <c:numCache>
                <c:formatCode>General</c:formatCode>
                <c:ptCount val="5"/>
                <c:pt idx="0">
                  <c:v>802</c:v>
                </c:pt>
                <c:pt idx="1">
                  <c:v>15</c:v>
                </c:pt>
                <c:pt idx="2">
                  <c:v>374</c:v>
                </c:pt>
                <c:pt idx="3">
                  <c:v>512</c:v>
                </c:pt>
                <c:pt idx="4">
                  <c:v>769</c:v>
                </c:pt>
              </c:numCache>
            </c:numRef>
          </c:val>
          <c:extLst>
            <c:ext xmlns:c16="http://schemas.microsoft.com/office/drawing/2014/chart" uri="{C3380CC4-5D6E-409C-BE32-E72D297353CC}">
              <c16:uniqueId val="{00000000-CAF1-0F47-A62C-2D129A013B7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[Data-Spreadsheet-for-Cleaning-with-Spreadsheets.xlsx]PivotTable!PivotTable4</c:name>
    <c:fmtId val="0"/>
  </c:pivotSource>
  <c:chart>
    <c:title>
      <c:tx>
        <c:rich>
          <a:bodyPr rot="0" spcFirstLastPara="1" vertOverflow="ellipsis" vert="horz" wrap="square" anchor="ctr" anchorCtr="1"/>
          <a:lstStyle/>
          <a:p>
            <a:pPr>
              <a:defRPr sz="1500" b="0" i="0" u="sng" strike="noStrike" kern="1200" cap="all" baseline="0">
                <a:solidFill>
                  <a:schemeClr val="dk1"/>
                </a:solidFill>
                <a:latin typeface="+mn-lt"/>
                <a:ea typeface="+mn-ea"/>
                <a:cs typeface="+mn-cs"/>
              </a:defRPr>
            </a:pPr>
            <a:r>
              <a:rPr lang="en-US" sz="1500" b="0" u="sng"/>
              <a:t>ITEM</a:t>
            </a:r>
            <a:r>
              <a:rPr lang="en-US" sz="1500" b="0" u="sng" baseline="0"/>
              <a:t> </a:t>
            </a:r>
            <a:r>
              <a:rPr lang="en-US" sz="1500" b="0" u="sng"/>
              <a:t>Shares of total sales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PivotTable!$B$41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24B-9643-B156-2FA9AB7876D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24B-9643-B156-2FA9AB7876D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B24B-9643-B156-2FA9AB7876D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24B-9643-B156-2FA9AB7876D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B24B-9643-B156-2FA9AB7876DA}"/>
              </c:ext>
            </c:extLst>
          </c:dPt>
          <c:dLbls>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PivotTable!$A$42:$A$47</c:f>
              <c:strCache>
                <c:ptCount val="5"/>
                <c:pt idx="0">
                  <c:v>Binder</c:v>
                </c:pt>
                <c:pt idx="1">
                  <c:v>Desk</c:v>
                </c:pt>
                <c:pt idx="2">
                  <c:v>Pen</c:v>
                </c:pt>
                <c:pt idx="3">
                  <c:v>Pen Set</c:v>
                </c:pt>
                <c:pt idx="4">
                  <c:v>Pencil</c:v>
                </c:pt>
              </c:strCache>
            </c:strRef>
          </c:cat>
          <c:val>
            <c:numRef>
              <c:f>PivotTable!$B$42:$B$47</c:f>
              <c:numCache>
                <c:formatCode>General</c:formatCode>
                <c:ptCount val="5"/>
                <c:pt idx="0">
                  <c:v>10296.85</c:v>
                </c:pt>
                <c:pt idx="1">
                  <c:v>2325</c:v>
                </c:pt>
                <c:pt idx="2">
                  <c:v>2524.2599999999998</c:v>
                </c:pt>
                <c:pt idx="3">
                  <c:v>5166.2</c:v>
                </c:pt>
                <c:pt idx="4">
                  <c:v>2203.5100000000002</c:v>
                </c:pt>
              </c:numCache>
            </c:numRef>
          </c:val>
          <c:extLst>
            <c:ext xmlns:c16="http://schemas.microsoft.com/office/drawing/2014/chart" uri="{C3380CC4-5D6E-409C-BE32-E72D297353CC}">
              <c16:uniqueId val="{00000000-B24B-9643-B156-2FA9AB7876D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[Data-Spreadsheet-for-Cleaning-with-Spreadsheets.xlsx]PivotTable!PivotTable2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Number of Orders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PivotTable!$B$18</c:f>
              <c:strCache>
                <c:ptCount val="1"/>
                <c:pt idx="0">
                  <c:v>Total</c:v>
                </c:pt>
              </c:strCache>
            </c:strRef>
          </c:tx>
          <c:spPr>
            <a:solidFill>
              <a:schemeClr val="accent3"/>
            </a:solidFill>
            <a:ln>
              <a:noFill/>
            </a:ln>
            <a:effectLst/>
          </c:spPr>
          <c:invertIfNegative val="0"/>
          <c:cat>
            <c:multiLvlStrRef>
              <c:f>PivotTable!$A$19:$A$29</c:f>
              <c:multiLvlStrCache>
                <c:ptCount val="8"/>
                <c:lvl>
                  <c:pt idx="0">
                    <c:v>Qtr1</c:v>
                  </c:pt>
                  <c:pt idx="1">
                    <c:v>Qtr2</c:v>
                  </c:pt>
                  <c:pt idx="2">
                    <c:v>Qtr3</c:v>
                  </c:pt>
                  <c:pt idx="3">
                    <c:v>Qtr4</c:v>
                  </c:pt>
                  <c:pt idx="4">
                    <c:v>Qtr1</c:v>
                  </c:pt>
                  <c:pt idx="5">
                    <c:v>Qtr2</c:v>
                  </c:pt>
                  <c:pt idx="6">
                    <c:v>Qtr3</c:v>
                  </c:pt>
                  <c:pt idx="7">
                    <c:v>Qtr4</c:v>
                  </c:pt>
                </c:lvl>
                <c:lvl>
                  <c:pt idx="0">
                    <c:v>2019</c:v>
                  </c:pt>
                  <c:pt idx="4">
                    <c:v>2020</c:v>
                  </c:pt>
                </c:lvl>
              </c:multiLvlStrCache>
            </c:multiLvlStrRef>
          </c:cat>
          <c:val>
            <c:numRef>
              <c:f>PivotTable!$B$19:$B$29</c:f>
              <c:numCache>
                <c:formatCode>General</c:formatCode>
                <c:ptCount val="8"/>
                <c:pt idx="0">
                  <c:v>11</c:v>
                </c:pt>
                <c:pt idx="1">
                  <c:v>6</c:v>
                </c:pt>
                <c:pt idx="2">
                  <c:v>5</c:v>
                </c:pt>
                <c:pt idx="3">
                  <c:v>6</c:v>
                </c:pt>
                <c:pt idx="4">
                  <c:v>5</c:v>
                </c:pt>
                <c:pt idx="5">
                  <c:v>5</c:v>
                </c:pt>
                <c:pt idx="6">
                  <c:v>6</c:v>
                </c:pt>
                <c:pt idx="7">
                  <c:v>5</c:v>
                </c:pt>
              </c:numCache>
            </c:numRef>
          </c:val>
          <c:extLst>
            <c:ext xmlns:c16="http://schemas.microsoft.com/office/drawing/2014/chart" uri="{C3380CC4-5D6E-409C-BE32-E72D297353CC}">
              <c16:uniqueId val="{00000000-CA17-FB4C-985F-07B74906047D}"/>
            </c:ext>
          </c:extLst>
        </c:ser>
        <c:dLbls>
          <c:showLegendKey val="0"/>
          <c:showVal val="0"/>
          <c:showCatName val="0"/>
          <c:showSerName val="0"/>
          <c:showPercent val="0"/>
          <c:showBubbleSize val="0"/>
        </c:dLbls>
        <c:gapWidth val="219"/>
        <c:axId val="1715624640"/>
        <c:axId val="145358239"/>
      </c:barChart>
      <c:catAx>
        <c:axId val="17156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358239"/>
        <c:crosses val="autoZero"/>
        <c:auto val="1"/>
        <c:lblAlgn val="ctr"/>
        <c:lblOffset val="100"/>
        <c:noMultiLvlLbl val="0"/>
      </c:catAx>
      <c:valAx>
        <c:axId val="14535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562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[Data-Spreadsheet-for-Cleaning-with-Spreadsheets.xlsx]PivotTable!PivotTable1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Number of Orders Per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PivotTable!$A$4:$A$15</c:f>
              <c:strCache>
                <c:ptCount val="11"/>
                <c:pt idx="0">
                  <c:v>Thompson</c:v>
                </c:pt>
                <c:pt idx="1">
                  <c:v>Sorvino</c:v>
                </c:pt>
                <c:pt idx="2">
                  <c:v>Smith</c:v>
                </c:pt>
                <c:pt idx="3">
                  <c:v>Parent</c:v>
                </c:pt>
                <c:pt idx="4">
                  <c:v>Morgan</c:v>
                </c:pt>
                <c:pt idx="5">
                  <c:v>Kivell</c:v>
                </c:pt>
                <c:pt idx="6">
                  <c:v>Jones</c:v>
                </c:pt>
                <c:pt idx="7">
                  <c:v>Jardine</c:v>
                </c:pt>
                <c:pt idx="8">
                  <c:v>Howard</c:v>
                </c:pt>
                <c:pt idx="9">
                  <c:v>Gill</c:v>
                </c:pt>
                <c:pt idx="10">
                  <c:v>Andrews</c:v>
                </c:pt>
              </c:strCache>
            </c:strRef>
          </c:cat>
          <c:val>
            <c:numRef>
              <c:f>PivotTable!$B$4:$B$15</c:f>
              <c:numCache>
                <c:formatCode>General</c:formatCode>
                <c:ptCount val="11"/>
                <c:pt idx="0">
                  <c:v>2</c:v>
                </c:pt>
                <c:pt idx="1">
                  <c:v>5</c:v>
                </c:pt>
                <c:pt idx="2">
                  <c:v>3</c:v>
                </c:pt>
                <c:pt idx="3">
                  <c:v>3</c:v>
                </c:pt>
                <c:pt idx="4">
                  <c:v>4</c:v>
                </c:pt>
                <c:pt idx="5">
                  <c:v>5</c:v>
                </c:pt>
                <c:pt idx="6">
                  <c:v>11</c:v>
                </c:pt>
                <c:pt idx="7">
                  <c:v>5</c:v>
                </c:pt>
                <c:pt idx="8">
                  <c:v>2</c:v>
                </c:pt>
                <c:pt idx="9">
                  <c:v>5</c:v>
                </c:pt>
                <c:pt idx="10">
                  <c:v>4</c:v>
                </c:pt>
              </c:numCache>
            </c:numRef>
          </c:val>
          <c:extLst>
            <c:ext xmlns:c16="http://schemas.microsoft.com/office/drawing/2014/chart" uri="{C3380CC4-5D6E-409C-BE32-E72D297353CC}">
              <c16:uniqueId val="{00000000-B589-F34D-884A-98F9EAC360B6}"/>
            </c:ext>
          </c:extLst>
        </c:ser>
        <c:dLbls>
          <c:showLegendKey val="0"/>
          <c:showVal val="0"/>
          <c:showCatName val="0"/>
          <c:showSerName val="0"/>
          <c:showPercent val="0"/>
          <c:showBubbleSize val="0"/>
        </c:dLbls>
        <c:gapWidth val="219"/>
        <c:axId val="402004928"/>
        <c:axId val="402006608"/>
      </c:barChart>
      <c:catAx>
        <c:axId val="40200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2006608"/>
        <c:crosses val="autoZero"/>
        <c:auto val="1"/>
        <c:lblAlgn val="ctr"/>
        <c:lblOffset val="100"/>
        <c:noMultiLvlLbl val="0"/>
      </c:catAx>
      <c:valAx>
        <c:axId val="40200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200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[Data-Spreadsheet-for-Cleaning-with-Spreadsheets.xlsx]PivotTable!PivotTable3</c:name>
    <c:fmtId val="9"/>
  </c:pivotSource>
  <c:chart>
    <c:title>
      <c:tx>
        <c:rich>
          <a:bodyPr rot="0" spcFirstLastPara="1" vertOverflow="ellipsis" vert="horz" wrap="square" anchor="ctr" anchorCtr="1"/>
          <a:lstStyle/>
          <a:p>
            <a:pPr>
              <a:defRPr sz="1500" b="0" i="0" u="sng" strike="noStrike" kern="1200" cap="all" baseline="0">
                <a:solidFill>
                  <a:schemeClr val="dk1"/>
                </a:solidFill>
                <a:latin typeface="+mn-lt"/>
                <a:ea typeface="+mn-ea"/>
                <a:cs typeface="+mn-cs"/>
              </a:defRPr>
            </a:pPr>
            <a:r>
              <a:rPr lang="en-US" sz="1500" b="0" i="0" u="sng" cap="all" baseline="0">
                <a:effectLst/>
              </a:rPr>
              <a:t>ITEM shares of total units sold</a:t>
            </a:r>
            <a:endParaRPr lang="en-US" sz="1500" b="0" u="sng">
              <a:effectLst/>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3"/>
          </a:solidFill>
          <a:ln>
            <a:noFill/>
          </a:ln>
          <a:effectLst>
            <a:outerShdw blurRad="63500" sx="102000" sy="102000" algn="ctr" rotWithShape="0">
              <a:prstClr val="black">
                <a:alpha val="20000"/>
              </a:prstClr>
            </a:outerShdw>
          </a:effectLst>
        </c:spPr>
      </c:pivotFmt>
      <c:pivotFmt>
        <c:idx val="10"/>
        <c:spPr>
          <a:solidFill>
            <a:schemeClr val="accent4"/>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
        <c:idx val="12"/>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pivotFmt>
      <c:pivotFmt>
        <c:idx val="14"/>
        <c:spPr>
          <a:solidFill>
            <a:schemeClr val="accent2"/>
          </a:solidFill>
          <a:ln>
            <a:noFill/>
          </a:ln>
          <a:effectLst>
            <a:outerShdw blurRad="63500" sx="102000" sy="102000" algn="ctr" rotWithShape="0">
              <a:prstClr val="black">
                <a:alpha val="20000"/>
              </a:prstClr>
            </a:outerShdw>
          </a:effectLst>
        </c:spPr>
      </c:pivotFmt>
      <c:pivotFmt>
        <c:idx val="15"/>
        <c:spPr>
          <a:solidFill>
            <a:schemeClr val="accent3"/>
          </a:solidFill>
          <a:ln>
            <a:noFill/>
          </a:ln>
          <a:effectLst>
            <a:outerShdw blurRad="63500" sx="102000" sy="102000" algn="ctr" rotWithShape="0">
              <a:prstClr val="black">
                <a:alpha val="20000"/>
              </a:prstClr>
            </a:outerShdw>
          </a:effectLst>
        </c:spPr>
      </c:pivotFmt>
      <c:pivotFmt>
        <c:idx val="16"/>
        <c:spPr>
          <a:solidFill>
            <a:schemeClr val="accent4"/>
          </a:solidFill>
          <a:ln>
            <a:noFill/>
          </a:ln>
          <a:effectLst>
            <a:outerShdw blurRad="63500" sx="102000" sy="102000" algn="ctr" rotWithShape="0">
              <a:prstClr val="black">
                <a:alpha val="20000"/>
              </a:prstClr>
            </a:outerShdw>
          </a:effectLst>
        </c:spPr>
      </c:pivotFmt>
      <c:pivotFmt>
        <c:idx val="17"/>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PivotTable!$B$32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D7C-5541-AB1D-C1FCB508812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D7C-5541-AB1D-C1FCB508812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D7C-5541-AB1D-C1FCB508812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D7C-5541-AB1D-C1FCB508812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D7C-5541-AB1D-C1FCB5088125}"/>
              </c:ext>
            </c:extLst>
          </c:dPt>
          <c:dLbls>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PivotTable!$A$33:$A$38</c:f>
              <c:strCache>
                <c:ptCount val="5"/>
                <c:pt idx="0">
                  <c:v>Binder</c:v>
                </c:pt>
                <c:pt idx="1">
                  <c:v>Desk</c:v>
                </c:pt>
                <c:pt idx="2">
                  <c:v>Pen</c:v>
                </c:pt>
                <c:pt idx="3">
                  <c:v>Pen Set</c:v>
                </c:pt>
                <c:pt idx="4">
                  <c:v>Pencil</c:v>
                </c:pt>
              </c:strCache>
            </c:strRef>
          </c:cat>
          <c:val>
            <c:numRef>
              <c:f>PivotTable!$B$33:$B$38</c:f>
              <c:numCache>
                <c:formatCode>General</c:formatCode>
                <c:ptCount val="5"/>
                <c:pt idx="0">
                  <c:v>802</c:v>
                </c:pt>
                <c:pt idx="1">
                  <c:v>15</c:v>
                </c:pt>
                <c:pt idx="2">
                  <c:v>374</c:v>
                </c:pt>
                <c:pt idx="3">
                  <c:v>512</c:v>
                </c:pt>
                <c:pt idx="4">
                  <c:v>769</c:v>
                </c:pt>
              </c:numCache>
            </c:numRef>
          </c:val>
          <c:extLst>
            <c:ext xmlns:c16="http://schemas.microsoft.com/office/drawing/2014/chart" uri="{C3380CC4-5D6E-409C-BE32-E72D297353CC}">
              <c16:uniqueId val="{0000000A-BD7C-5541-AB1D-C1FCB508812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[Data-Spreadsheet-for-Cleaning-with-Spreadsheets.xlsx]PivotTable!PivotTable4</c:name>
    <c:fmtId val="4"/>
  </c:pivotSource>
  <c:chart>
    <c:title>
      <c:tx>
        <c:rich>
          <a:bodyPr rot="0" spcFirstLastPara="1" vertOverflow="ellipsis" vert="horz" wrap="square" anchor="ctr" anchorCtr="1"/>
          <a:lstStyle/>
          <a:p>
            <a:pPr>
              <a:defRPr sz="1500" b="0" i="0" u="sng" strike="noStrike" kern="1200" cap="all" baseline="0">
                <a:solidFill>
                  <a:schemeClr val="dk1"/>
                </a:solidFill>
                <a:latin typeface="+mn-lt"/>
                <a:ea typeface="+mn-ea"/>
                <a:cs typeface="+mn-cs"/>
              </a:defRPr>
            </a:pPr>
            <a:r>
              <a:rPr lang="en-US" sz="1500" b="0" u="sng"/>
              <a:t>ITEM</a:t>
            </a:r>
            <a:r>
              <a:rPr lang="en-US" sz="1500" b="0" u="sng" baseline="0"/>
              <a:t> </a:t>
            </a:r>
            <a:r>
              <a:rPr lang="en-US" sz="1500" b="0" u="sng"/>
              <a:t>Shares of total sales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3"/>
          </a:solidFill>
          <a:ln>
            <a:noFill/>
          </a:ln>
          <a:effectLst>
            <a:outerShdw blurRad="63500" sx="102000" sy="102000" algn="ctr" rotWithShape="0">
              <a:prstClr val="black">
                <a:alpha val="20000"/>
              </a:prstClr>
            </a:outerShdw>
          </a:effectLst>
        </c:spPr>
      </c:pivotFmt>
      <c:pivotFmt>
        <c:idx val="10"/>
        <c:spPr>
          <a:solidFill>
            <a:schemeClr val="accent4"/>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
        <c:idx val="12"/>
        <c:marker>
          <c:symbol val="none"/>
        </c:marker>
        <c:dLbl>
          <c:idx val="0"/>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pivotFmt>
      <c:pivotFmt>
        <c:idx val="14"/>
        <c:spPr>
          <a:solidFill>
            <a:schemeClr val="accent2"/>
          </a:solidFill>
          <a:ln>
            <a:noFill/>
          </a:ln>
          <a:effectLst>
            <a:outerShdw blurRad="63500" sx="102000" sy="102000" algn="ctr" rotWithShape="0">
              <a:prstClr val="black">
                <a:alpha val="20000"/>
              </a:prstClr>
            </a:outerShdw>
          </a:effectLst>
        </c:spPr>
      </c:pivotFmt>
      <c:pivotFmt>
        <c:idx val="15"/>
        <c:spPr>
          <a:solidFill>
            <a:schemeClr val="accent3"/>
          </a:solidFill>
          <a:ln>
            <a:noFill/>
          </a:ln>
          <a:effectLst>
            <a:outerShdw blurRad="63500" sx="102000" sy="102000" algn="ctr" rotWithShape="0">
              <a:prstClr val="black">
                <a:alpha val="20000"/>
              </a:prstClr>
            </a:outerShdw>
          </a:effectLst>
        </c:spPr>
      </c:pivotFmt>
      <c:pivotFmt>
        <c:idx val="16"/>
        <c:spPr>
          <a:solidFill>
            <a:schemeClr val="accent4"/>
          </a:solidFill>
          <a:ln>
            <a:noFill/>
          </a:ln>
          <a:effectLst>
            <a:outerShdw blurRad="63500" sx="102000" sy="102000" algn="ctr" rotWithShape="0">
              <a:prstClr val="black">
                <a:alpha val="20000"/>
              </a:prstClr>
            </a:outerShdw>
          </a:effectLst>
        </c:spPr>
      </c:pivotFmt>
      <c:pivotFmt>
        <c:idx val="17"/>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PivotTable!$B$41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482-934E-BAB2-85CB1638346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482-934E-BAB2-85CB1638346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482-934E-BAB2-85CB1638346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9482-934E-BAB2-85CB1638346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9482-934E-BAB2-85CB16383468}"/>
              </c:ext>
            </c:extLst>
          </c:dPt>
          <c:dLbls>
            <c:spPr>
              <a:noFill/>
              <a:ln>
                <a:noFill/>
              </a:ln>
              <a:effectLst/>
            </c:spPr>
            <c:txPr>
              <a:bodyPr rot="0" spcFirstLastPara="1" vertOverflow="ellipsis" vert="horz" wrap="square" anchor="ctr" anchorCtr="1"/>
              <a:lstStyle/>
              <a:p>
                <a:pPr>
                  <a:defRPr sz="1000" b="0"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PivotTable!$A$42:$A$47</c:f>
              <c:strCache>
                <c:ptCount val="5"/>
                <c:pt idx="0">
                  <c:v>Binder</c:v>
                </c:pt>
                <c:pt idx="1">
                  <c:v>Desk</c:v>
                </c:pt>
                <c:pt idx="2">
                  <c:v>Pen</c:v>
                </c:pt>
                <c:pt idx="3">
                  <c:v>Pen Set</c:v>
                </c:pt>
                <c:pt idx="4">
                  <c:v>Pencil</c:v>
                </c:pt>
              </c:strCache>
            </c:strRef>
          </c:cat>
          <c:val>
            <c:numRef>
              <c:f>PivotTable!$B$42:$B$47</c:f>
              <c:numCache>
                <c:formatCode>General</c:formatCode>
                <c:ptCount val="5"/>
                <c:pt idx="0">
                  <c:v>10296.85</c:v>
                </c:pt>
                <c:pt idx="1">
                  <c:v>2325</c:v>
                </c:pt>
                <c:pt idx="2">
                  <c:v>2524.2599999999998</c:v>
                </c:pt>
                <c:pt idx="3">
                  <c:v>5166.2</c:v>
                </c:pt>
                <c:pt idx="4">
                  <c:v>2203.5100000000002</c:v>
                </c:pt>
              </c:numCache>
            </c:numRef>
          </c:val>
          <c:extLst>
            <c:ext xmlns:c16="http://schemas.microsoft.com/office/drawing/2014/chart" uri="{C3380CC4-5D6E-409C-BE32-E72D297353CC}">
              <c16:uniqueId val="{0000000A-9482-934E-BAB2-85CB1638346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203200</xdr:colOff>
      <xdr:row>14</xdr:row>
      <xdr:rowOff>95250</xdr:rowOff>
    </xdr:from>
    <xdr:to>
      <xdr:col>24</xdr:col>
      <xdr:colOff>203200</xdr:colOff>
      <xdr:row>31</xdr:row>
      <xdr:rowOff>38100</xdr:rowOff>
    </xdr:to>
    <xdr:graphicFrame macro="">
      <xdr:nvGraphicFramePr>
        <xdr:cNvPr id="2" name="Chart 1">
          <a:extLst>
            <a:ext uri="{FF2B5EF4-FFF2-40B4-BE49-F238E27FC236}">
              <a16:creationId xmlns:a16="http://schemas.microsoft.com/office/drawing/2014/main" id="{D81E3D9B-0EB4-8F46-B8A8-3BE101ADD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50800</xdr:colOff>
      <xdr:row>15</xdr:row>
      <xdr:rowOff>152401</xdr:rowOff>
    </xdr:from>
    <xdr:to>
      <xdr:col>36</xdr:col>
      <xdr:colOff>50800</xdr:colOff>
      <xdr:row>28</xdr:row>
      <xdr:rowOff>63500</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2C10537D-30EB-7B41-B243-6CFDC3E5C1F0}"/>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1328400" y="2628901"/>
              <a:ext cx="120650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127000</xdr:colOff>
      <xdr:row>16</xdr:row>
      <xdr:rowOff>12701</xdr:rowOff>
    </xdr:from>
    <xdr:to>
      <xdr:col>30</xdr:col>
      <xdr:colOff>190500</xdr:colOff>
      <xdr:row>28</xdr:row>
      <xdr:rowOff>50801</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87FBF39D-5616-804A-8C28-C8A840AEEA7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956800" y="2654301"/>
              <a:ext cx="12700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203200</xdr:colOff>
      <xdr:row>0</xdr:row>
      <xdr:rowOff>31750</xdr:rowOff>
    </xdr:from>
    <xdr:to>
      <xdr:col>25</xdr:col>
      <xdr:colOff>50800</xdr:colOff>
      <xdr:row>13</xdr:row>
      <xdr:rowOff>114300</xdr:rowOff>
    </xdr:to>
    <xdr:graphicFrame macro="">
      <xdr:nvGraphicFramePr>
        <xdr:cNvPr id="5" name="Chart 4">
          <a:extLst>
            <a:ext uri="{FF2B5EF4-FFF2-40B4-BE49-F238E27FC236}">
              <a16:creationId xmlns:a16="http://schemas.microsoft.com/office/drawing/2014/main" id="{AB6AF21B-CD76-5F4F-BA35-C33E0C75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368300</xdr:colOff>
      <xdr:row>32</xdr:row>
      <xdr:rowOff>6350</xdr:rowOff>
    </xdr:from>
    <xdr:to>
      <xdr:col>22</xdr:col>
      <xdr:colOff>88900</xdr:colOff>
      <xdr:row>48</xdr:row>
      <xdr:rowOff>12700</xdr:rowOff>
    </xdr:to>
    <xdr:graphicFrame macro="">
      <xdr:nvGraphicFramePr>
        <xdr:cNvPr id="12" name="Chart 11">
          <a:extLst>
            <a:ext uri="{FF2B5EF4-FFF2-40B4-BE49-F238E27FC236}">
              <a16:creationId xmlns:a16="http://schemas.microsoft.com/office/drawing/2014/main" id="{1C09D027-801C-F14F-9236-1643DA1F3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32</xdr:row>
      <xdr:rowOff>6350</xdr:rowOff>
    </xdr:from>
    <xdr:to>
      <xdr:col>38</xdr:col>
      <xdr:colOff>787400</xdr:colOff>
      <xdr:row>48</xdr:row>
      <xdr:rowOff>0</xdr:rowOff>
    </xdr:to>
    <xdr:graphicFrame macro="">
      <xdr:nvGraphicFramePr>
        <xdr:cNvPr id="13" name="Chart 12">
          <a:extLst>
            <a:ext uri="{FF2B5EF4-FFF2-40B4-BE49-F238E27FC236}">
              <a16:creationId xmlns:a16="http://schemas.microsoft.com/office/drawing/2014/main" id="{C0AE94BD-C2BE-D04A-95A9-AA7E5C55B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5</xdr:row>
      <xdr:rowOff>25400</xdr:rowOff>
    </xdr:from>
    <xdr:to>
      <xdr:col>12</xdr:col>
      <xdr:colOff>139700</xdr:colOff>
      <xdr:row>22</xdr:row>
      <xdr:rowOff>88900</xdr:rowOff>
    </xdr:to>
    <xdr:graphicFrame macro="">
      <xdr:nvGraphicFramePr>
        <xdr:cNvPr id="2" name="Chart 1">
          <a:extLst>
            <a:ext uri="{FF2B5EF4-FFF2-40B4-BE49-F238E27FC236}">
              <a16:creationId xmlns:a16="http://schemas.microsoft.com/office/drawing/2014/main" id="{5704C9DF-9958-BF4A-996E-7FA0A178D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190500</xdr:colOff>
      <xdr:row>12</xdr:row>
      <xdr:rowOff>38101</xdr:rowOff>
    </xdr:from>
    <xdr:to>
      <xdr:col>14</xdr:col>
      <xdr:colOff>25400</xdr:colOff>
      <xdr:row>22</xdr:row>
      <xdr:rowOff>101601</xdr:rowOff>
    </xdr:to>
    <mc:AlternateContent xmlns:mc="http://schemas.openxmlformats.org/markup-compatibility/2006" xmlns:a14="http://schemas.microsoft.com/office/drawing/2010/main">
      <mc:Choice Requires="a14">
        <xdr:graphicFrame macro="">
          <xdr:nvGraphicFramePr>
            <xdr:cNvPr id="3" name="Quarters 1">
              <a:extLst>
                <a:ext uri="{FF2B5EF4-FFF2-40B4-BE49-F238E27FC236}">
                  <a16:creationId xmlns:a16="http://schemas.microsoft.com/office/drawing/2014/main" id="{1F5CFFE0-A1C5-A349-979E-5394C0D2DF9D}"/>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10096500" y="2019301"/>
              <a:ext cx="14859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5</xdr:row>
      <xdr:rowOff>44451</xdr:rowOff>
    </xdr:from>
    <xdr:to>
      <xdr:col>14</xdr:col>
      <xdr:colOff>12700</xdr:colOff>
      <xdr:row>12</xdr:row>
      <xdr:rowOff>0</xdr:rowOff>
    </xdr:to>
    <mc:AlternateContent xmlns:mc="http://schemas.openxmlformats.org/markup-compatibility/2006" xmlns:a14="http://schemas.microsoft.com/office/drawing/2010/main">
      <mc:Choice Requires="a14">
        <xdr:graphicFrame macro="">
          <xdr:nvGraphicFramePr>
            <xdr:cNvPr id="4" name="Years 1">
              <a:extLst>
                <a:ext uri="{FF2B5EF4-FFF2-40B4-BE49-F238E27FC236}">
                  <a16:creationId xmlns:a16="http://schemas.microsoft.com/office/drawing/2014/main" id="{CB42D07E-64D8-BC40-8316-20FB0260C5AD}"/>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096500" y="869951"/>
              <a:ext cx="1473200" cy="1111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5</xdr:row>
      <xdr:rowOff>25400</xdr:rowOff>
    </xdr:from>
    <xdr:to>
      <xdr:col>6</xdr:col>
      <xdr:colOff>393700</xdr:colOff>
      <xdr:row>22</xdr:row>
      <xdr:rowOff>88900</xdr:rowOff>
    </xdr:to>
    <xdr:graphicFrame macro="">
      <xdr:nvGraphicFramePr>
        <xdr:cNvPr id="5" name="Chart 4">
          <a:extLst>
            <a:ext uri="{FF2B5EF4-FFF2-40B4-BE49-F238E27FC236}">
              <a16:creationId xmlns:a16="http://schemas.microsoft.com/office/drawing/2014/main" id="{2380E310-51A2-B44C-9ACC-18CB8668A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22</xdr:row>
      <xdr:rowOff>114300</xdr:rowOff>
    </xdr:from>
    <xdr:to>
      <xdr:col>6</xdr:col>
      <xdr:colOff>406400</xdr:colOff>
      <xdr:row>39</xdr:row>
      <xdr:rowOff>114300</xdr:rowOff>
    </xdr:to>
    <xdr:graphicFrame macro="">
      <xdr:nvGraphicFramePr>
        <xdr:cNvPr id="8" name="Chart 7">
          <a:extLst>
            <a:ext uri="{FF2B5EF4-FFF2-40B4-BE49-F238E27FC236}">
              <a16:creationId xmlns:a16="http://schemas.microsoft.com/office/drawing/2014/main" id="{E1198FC6-54DA-1C44-9C34-178B3968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431800</xdr:colOff>
      <xdr:row>22</xdr:row>
      <xdr:rowOff>114300</xdr:rowOff>
    </xdr:from>
    <xdr:to>
      <xdr:col>12</xdr:col>
      <xdr:colOff>152400</xdr:colOff>
      <xdr:row>39</xdr:row>
      <xdr:rowOff>127000</xdr:rowOff>
    </xdr:to>
    <xdr:graphicFrame macro="">
      <xdr:nvGraphicFramePr>
        <xdr:cNvPr id="9" name="Chart 8">
          <a:extLst>
            <a:ext uri="{FF2B5EF4-FFF2-40B4-BE49-F238E27FC236}">
              <a16:creationId xmlns:a16="http://schemas.microsoft.com/office/drawing/2014/main" id="{2BB54144-637F-8A42-82C8-B44D10989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Botello" refreshedDate="44641.564301851853" createdVersion="7" refreshedVersion="7" minRefreshableVersion="3" recordCount="49" xr:uid="{D051CFD3-FF94-0B40-893D-E596B2B60E58}">
  <cacheSource type="worksheet">
    <worksheetSource name="Table1"/>
  </cacheSource>
  <cacheFields count="10">
    <cacheField name="Number" numFmtId="0">
      <sharedItems containsSemiMixedTypes="0" containsString="0" containsNumber="1" containsInteger="1" minValue="1" maxValue="49"/>
    </cacheField>
    <cacheField name="Order Date" numFmtId="14">
      <sharedItems containsSemiMixedTypes="0" containsNonDate="0" containsDate="1" containsString="0" minDate="2019-01-06T00:00:00" maxDate="2020-12-22T00:00:00" count="44">
        <d v="2019-01-06T00:00:00"/>
        <d v="2019-01-23T00:00:00"/>
        <d v="2019-02-09T00:00:00"/>
        <d v="2019-02-26T00:00:00"/>
        <d v="2019-03-15T00:00:00"/>
        <d v="2019-03-27T00:00:00"/>
        <d v="2019-04-18T00:00:00"/>
        <d v="2019-05-05T00:00:00"/>
        <d v="2019-05-22T00:00:00"/>
        <d v="2019-06-08T00:00:00"/>
        <d v="2019-06-25T00:00:00"/>
        <d v="2019-07-12T00:00:00"/>
        <d v="2019-07-29T00:00:00"/>
        <d v="2019-08-15T00:00:00"/>
        <d v="2019-09-01T00:00:00"/>
        <d v="2019-09-18T00:00:00"/>
        <d v="2019-10-05T00:00:00"/>
        <d v="2019-10-22T00:00:00"/>
        <d v="2019-11-08T00:00:00"/>
        <d v="2019-11-25T00:00:00"/>
        <d v="2019-12-12T00:00:00"/>
        <d v="2019-12-29T00:00:00"/>
        <d v="2020-01-15T00:00:00"/>
        <d v="2020-02-01T00:00:00"/>
        <d v="2020-02-18T00:00:00"/>
        <d v="2020-03-07T00:00:00"/>
        <d v="2020-03-24T00:00:00"/>
        <d v="2020-04-10T00:00:00"/>
        <d v="2020-04-27T00:00:00"/>
        <d v="2020-05-14T00:00:00"/>
        <d v="2020-05-31T00:00:00"/>
        <d v="2020-06-17T00:00:00"/>
        <d v="2020-07-04T00:00:00"/>
        <d v="2020-07-21T00:00:00"/>
        <d v="2020-08-07T00:00:00"/>
        <d v="2020-08-24T00:00:00"/>
        <d v="2020-09-10T00:00:00"/>
        <d v="2020-09-27T00:00:00"/>
        <d v="2020-10-14T00:00:00"/>
        <d v="2020-10-31T00:00:00"/>
        <d v="2020-11-17T00:00:00"/>
        <d v="2020-12-04T00:00:00"/>
        <d v="2020-12-21T00:00:00"/>
        <d v="2019-04-01T00:00:00"/>
      </sharedItems>
      <fieldGroup par="9" base="1">
        <rangePr groupBy="months" startDate="2019-01-06T00:00:00" endDate="2020-12-22T00:00:00"/>
        <groupItems count="14">
          <s v="&lt;1/6/19"/>
          <s v="Jan"/>
          <s v="Feb"/>
          <s v="Mar"/>
          <s v="Apr"/>
          <s v="May"/>
          <s v="Jun"/>
          <s v="Jul"/>
          <s v="Aug"/>
          <s v="Sep"/>
          <s v="Oct"/>
          <s v="Nov"/>
          <s v="Dec"/>
          <s v="&gt;12/22/20"/>
        </groupItems>
      </fieldGroup>
    </cacheField>
    <cacheField name="Region" numFmtId="0">
      <sharedItems/>
    </cacheField>
    <cacheField name="Nam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1">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4">
      <sharedItems containsSemiMixedTypes="0" containsString="0" containsNumber="1" minValue="1.29" maxValue="275"/>
    </cacheField>
    <cacheField name="Total" numFmtId="4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Quarters" numFmtId="0" databaseField="0">
      <fieldGroup base="1">
        <rangePr groupBy="quarters" startDate="2019-01-06T00:00:00" endDate="2020-12-22T00:00:00"/>
        <groupItems count="6">
          <s v="&lt;1/6/19"/>
          <s v="Qtr1"/>
          <s v="Qtr2"/>
          <s v="Qtr3"/>
          <s v="Qtr4"/>
          <s v="&gt;12/22/20"/>
        </groupItems>
      </fieldGroup>
    </cacheField>
    <cacheField name="Years" numFmtId="0" databaseField="0">
      <fieldGroup base="1">
        <rangePr groupBy="years" startDate="2019-01-06T00:00:00" endDate="2020-12-22T00:00:00"/>
        <groupItems count="4">
          <s v="&lt;1/6/19"/>
          <s v="2019"/>
          <s v="2020"/>
          <s v="&gt;12/22/20"/>
        </groupItems>
      </fieldGroup>
    </cacheField>
  </cacheFields>
  <extLst>
    <ext xmlns:x14="http://schemas.microsoft.com/office/spreadsheetml/2009/9/main" uri="{725AE2AE-9491-48be-B2B4-4EB974FC3084}">
      <x14:pivotCacheDefinition pivotCacheId="1504555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x v="0"/>
    <s v="East"/>
    <x v="0"/>
    <x v="0"/>
    <x v="0"/>
    <n v="1.99"/>
    <x v="0"/>
  </r>
  <r>
    <n v="2"/>
    <x v="1"/>
    <s v="Central"/>
    <x v="1"/>
    <x v="1"/>
    <x v="1"/>
    <n v="19.989999999999998"/>
    <x v="1"/>
  </r>
  <r>
    <n v="3"/>
    <x v="2"/>
    <s v="Central"/>
    <x v="2"/>
    <x v="0"/>
    <x v="2"/>
    <n v="4.99"/>
    <x v="2"/>
  </r>
  <r>
    <n v="4"/>
    <x v="3"/>
    <s v="Central"/>
    <x v="3"/>
    <x v="2"/>
    <x v="3"/>
    <n v="19.989999999999998"/>
    <x v="3"/>
  </r>
  <r>
    <n v="5"/>
    <x v="4"/>
    <s v="West"/>
    <x v="4"/>
    <x v="0"/>
    <x v="4"/>
    <n v="2.99"/>
    <x v="4"/>
  </r>
  <r>
    <n v="6"/>
    <x v="5"/>
    <s v="East"/>
    <x v="0"/>
    <x v="1"/>
    <x v="5"/>
    <n v="4.99"/>
    <x v="5"/>
  </r>
  <r>
    <n v="7"/>
    <x v="6"/>
    <s v="Central"/>
    <x v="5"/>
    <x v="0"/>
    <x v="6"/>
    <n v="1.99"/>
    <x v="6"/>
  </r>
  <r>
    <n v="8"/>
    <x v="7"/>
    <s v="Central"/>
    <x v="2"/>
    <x v="0"/>
    <x v="7"/>
    <n v="4.99"/>
    <x v="7"/>
  </r>
  <r>
    <n v="9"/>
    <x v="8"/>
    <s v="West"/>
    <x v="6"/>
    <x v="0"/>
    <x v="8"/>
    <n v="1.99"/>
    <x v="8"/>
  </r>
  <r>
    <n v="10"/>
    <x v="9"/>
    <s v="East"/>
    <x v="0"/>
    <x v="1"/>
    <x v="5"/>
    <n v="8.99"/>
    <x v="9"/>
  </r>
  <r>
    <n v="11"/>
    <x v="10"/>
    <s v="Central"/>
    <x v="7"/>
    <x v="0"/>
    <x v="7"/>
    <n v="4.99"/>
    <x v="7"/>
  </r>
  <r>
    <n v="12"/>
    <x v="11"/>
    <s v="East"/>
    <x v="8"/>
    <x v="1"/>
    <x v="9"/>
    <n v="1.99"/>
    <x v="10"/>
  </r>
  <r>
    <n v="13"/>
    <x v="12"/>
    <s v="East"/>
    <x v="9"/>
    <x v="1"/>
    <x v="10"/>
    <n v="19.989999999999998"/>
    <x v="11"/>
  </r>
  <r>
    <n v="14"/>
    <x v="13"/>
    <s v="East"/>
    <x v="0"/>
    <x v="0"/>
    <x v="11"/>
    <n v="4.99"/>
    <x v="12"/>
  </r>
  <r>
    <n v="15"/>
    <x v="14"/>
    <s v="Central"/>
    <x v="10"/>
    <x v="3"/>
    <x v="12"/>
    <n v="125"/>
    <x v="13"/>
  </r>
  <r>
    <n v="16"/>
    <x v="15"/>
    <s v="East"/>
    <x v="0"/>
    <x v="4"/>
    <x v="13"/>
    <n v="15.99"/>
    <x v="14"/>
  </r>
  <r>
    <n v="17"/>
    <x v="16"/>
    <s v="Central"/>
    <x v="7"/>
    <x v="1"/>
    <x v="14"/>
    <n v="8.99"/>
    <x v="15"/>
  </r>
  <r>
    <n v="18"/>
    <x v="17"/>
    <s v="East"/>
    <x v="0"/>
    <x v="2"/>
    <x v="15"/>
    <n v="8.99"/>
    <x v="16"/>
  </r>
  <r>
    <n v="19"/>
    <x v="18"/>
    <s v="East"/>
    <x v="9"/>
    <x v="2"/>
    <x v="16"/>
    <n v="19.989999999999998"/>
    <x v="17"/>
  </r>
  <r>
    <n v="20"/>
    <x v="19"/>
    <s v="Central"/>
    <x v="1"/>
    <x v="4"/>
    <x v="17"/>
    <n v="4.99"/>
    <x v="18"/>
  </r>
  <r>
    <n v="21"/>
    <x v="20"/>
    <s v="Central"/>
    <x v="10"/>
    <x v="0"/>
    <x v="18"/>
    <n v="1.29"/>
    <x v="19"/>
  </r>
  <r>
    <n v="22"/>
    <x v="21"/>
    <s v="East"/>
    <x v="9"/>
    <x v="4"/>
    <x v="19"/>
    <n v="15.99"/>
    <x v="20"/>
  </r>
  <r>
    <n v="23"/>
    <x v="22"/>
    <s v="Central"/>
    <x v="3"/>
    <x v="1"/>
    <x v="20"/>
    <n v="8.99"/>
    <x v="21"/>
  </r>
  <r>
    <n v="24"/>
    <x v="23"/>
    <s v="Central"/>
    <x v="10"/>
    <x v="1"/>
    <x v="21"/>
    <n v="15"/>
    <x v="22"/>
  </r>
  <r>
    <n v="25"/>
    <x v="24"/>
    <s v="East"/>
    <x v="0"/>
    <x v="1"/>
    <x v="22"/>
    <n v="4.99"/>
    <x v="23"/>
  </r>
  <r>
    <n v="26"/>
    <x v="25"/>
    <s v="West"/>
    <x v="4"/>
    <x v="1"/>
    <x v="23"/>
    <n v="19.989999999999998"/>
    <x v="24"/>
  </r>
  <r>
    <n v="27"/>
    <x v="26"/>
    <s v="Central"/>
    <x v="2"/>
    <x v="4"/>
    <x v="1"/>
    <n v="4.99"/>
    <x v="25"/>
  </r>
  <r>
    <n v="28"/>
    <x v="27"/>
    <s v="Central"/>
    <x v="5"/>
    <x v="0"/>
    <x v="24"/>
    <n v="1.99"/>
    <x v="26"/>
  </r>
  <r>
    <n v="29"/>
    <x v="28"/>
    <s v="East"/>
    <x v="8"/>
    <x v="2"/>
    <x v="17"/>
    <n v="4.99"/>
    <x v="18"/>
  </r>
  <r>
    <n v="30"/>
    <x v="29"/>
    <s v="Central"/>
    <x v="3"/>
    <x v="0"/>
    <x v="25"/>
    <n v="1.29"/>
    <x v="27"/>
  </r>
  <r>
    <n v="31"/>
    <x v="30"/>
    <s v="Central"/>
    <x v="3"/>
    <x v="1"/>
    <x v="26"/>
    <n v="8.99"/>
    <x v="28"/>
  </r>
  <r>
    <n v="32"/>
    <x v="31"/>
    <s v="Central"/>
    <x v="1"/>
    <x v="3"/>
    <x v="27"/>
    <n v="125"/>
    <x v="29"/>
  </r>
  <r>
    <n v="33"/>
    <x v="32"/>
    <s v="East"/>
    <x v="0"/>
    <x v="4"/>
    <x v="28"/>
    <n v="4.99"/>
    <x v="30"/>
  </r>
  <r>
    <n v="34"/>
    <x v="33"/>
    <s v="Central"/>
    <x v="7"/>
    <x v="4"/>
    <x v="29"/>
    <n v="12.49"/>
    <x v="31"/>
  </r>
  <r>
    <n v="35"/>
    <x v="34"/>
    <s v="Central"/>
    <x v="1"/>
    <x v="4"/>
    <x v="30"/>
    <n v="23.95"/>
    <x v="32"/>
  </r>
  <r>
    <n v="36"/>
    <x v="35"/>
    <s v="West"/>
    <x v="4"/>
    <x v="3"/>
    <x v="31"/>
    <n v="275"/>
    <x v="33"/>
  </r>
  <r>
    <n v="37"/>
    <x v="36"/>
    <s v="Central"/>
    <x v="3"/>
    <x v="0"/>
    <x v="23"/>
    <n v="1.29"/>
    <x v="34"/>
  </r>
  <r>
    <n v="38"/>
    <x v="37"/>
    <s v="West"/>
    <x v="4"/>
    <x v="2"/>
    <x v="32"/>
    <n v="1.99"/>
    <x v="35"/>
  </r>
  <r>
    <n v="39"/>
    <x v="38"/>
    <s v="West"/>
    <x v="6"/>
    <x v="1"/>
    <x v="33"/>
    <n v="19.989999999999998"/>
    <x v="36"/>
  </r>
  <r>
    <n v="40"/>
    <x v="39"/>
    <s v="Central"/>
    <x v="5"/>
    <x v="0"/>
    <x v="34"/>
    <n v="1.29"/>
    <x v="37"/>
  </r>
  <r>
    <n v="41"/>
    <x v="40"/>
    <s v="Central"/>
    <x v="2"/>
    <x v="1"/>
    <x v="35"/>
    <n v="4.99"/>
    <x v="38"/>
  </r>
  <r>
    <n v="42"/>
    <x v="41"/>
    <s v="Central"/>
    <x v="2"/>
    <x v="1"/>
    <x v="36"/>
    <n v="19.989999999999998"/>
    <x v="39"/>
  </r>
  <r>
    <n v="43"/>
    <x v="42"/>
    <s v="Central"/>
    <x v="5"/>
    <x v="1"/>
    <x v="14"/>
    <n v="4.99"/>
    <x v="40"/>
  </r>
  <r>
    <n v="44"/>
    <x v="0"/>
    <s v="East"/>
    <x v="0"/>
    <x v="2"/>
    <x v="17"/>
    <n v="4.99"/>
    <x v="18"/>
  </r>
  <r>
    <n v="45"/>
    <x v="1"/>
    <s v="Central"/>
    <x v="1"/>
    <x v="0"/>
    <x v="25"/>
    <n v="1.29"/>
    <x v="27"/>
  </r>
  <r>
    <n v="46"/>
    <x v="2"/>
    <s v="Central"/>
    <x v="0"/>
    <x v="1"/>
    <x v="26"/>
    <n v="8.99"/>
    <x v="28"/>
  </r>
  <r>
    <n v="47"/>
    <x v="3"/>
    <s v="Central"/>
    <x v="7"/>
    <x v="3"/>
    <x v="27"/>
    <n v="125"/>
    <x v="29"/>
  </r>
  <r>
    <n v="48"/>
    <x v="4"/>
    <s v="East"/>
    <x v="4"/>
    <x v="4"/>
    <x v="28"/>
    <n v="4.99"/>
    <x v="30"/>
  </r>
  <r>
    <n v="49"/>
    <x v="43"/>
    <s v="East"/>
    <x v="0"/>
    <x v="4"/>
    <x v="29"/>
    <n v="12.49"/>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ACC01-64FB-0F47-A88A-DBEFFECA51A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B29" firstHeaderRow="1" firstDataRow="1" firstDataCol="1"/>
  <pivotFields count="10">
    <pivotField showAll="0"/>
    <pivotField axis="axisRow" dataField="1" numFmtId="14" showAll="0">
      <items count="15">
        <item x="0"/>
        <item x="1"/>
        <item x="2"/>
        <item x="3"/>
        <item x="4"/>
        <item x="5"/>
        <item x="6"/>
        <item x="7"/>
        <item x="8"/>
        <item x="9"/>
        <item x="10"/>
        <item x="11"/>
        <item x="12"/>
        <item x="13"/>
        <item t="default"/>
      </items>
    </pivotField>
    <pivotField showAll="0"/>
    <pivotField showAll="0"/>
    <pivotField showAll="0"/>
    <pivotField numFmtId="1" showAll="0"/>
    <pivotField numFmtId="44" showAll="0"/>
    <pivotField numFmtId="44" showAll="0"/>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9"/>
    <field x="8"/>
    <field x="1"/>
  </rowFields>
  <rowItems count="11">
    <i>
      <x v="1"/>
    </i>
    <i r="1">
      <x v="1"/>
    </i>
    <i r="1">
      <x v="2"/>
    </i>
    <i r="1">
      <x v="3"/>
    </i>
    <i r="1">
      <x v="4"/>
    </i>
    <i>
      <x v="2"/>
    </i>
    <i r="1">
      <x v="1"/>
    </i>
    <i r="1">
      <x v="2"/>
    </i>
    <i r="1">
      <x v="3"/>
    </i>
    <i r="1">
      <x v="4"/>
    </i>
    <i t="grand">
      <x/>
    </i>
  </rowItems>
  <colItems count="1">
    <i/>
  </colItems>
  <dataFields count="1">
    <dataField name="Count of Order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BC24E-D95A-D94C-B2A4-F29CD325BC9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dataField="1" showAll="0" sortType="descending">
      <items count="12">
        <item x="6"/>
        <item x="4"/>
        <item x="10"/>
        <item x="9"/>
        <item x="7"/>
        <item x="1"/>
        <item x="0"/>
        <item x="2"/>
        <item x="8"/>
        <item x="3"/>
        <item x="5"/>
        <item t="default"/>
      </items>
    </pivotField>
    <pivotField showAll="0"/>
    <pivotField numFmtId="1" showAll="0"/>
    <pivotField numFmtId="44" showAll="0"/>
    <pivotField numFmtId="4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6149D-C96E-7449-89BF-27D15DA9E02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B47" firstHeaderRow="1" firstDataRow="1" firstDataCol="1"/>
  <pivotFields count="10">
    <pivotField showAll="0"/>
    <pivotField numFmtId="14" showAll="0"/>
    <pivotField showAll="0"/>
    <pivotField showAll="0"/>
    <pivotField axis="axisRow" showAll="0">
      <items count="6">
        <item x="1"/>
        <item x="3"/>
        <item x="2"/>
        <item x="4"/>
        <item x="0"/>
        <item t="default"/>
      </items>
    </pivotField>
    <pivotField numFmtId="1" showAll="0"/>
    <pivotField numFmtId="44" showAll="0"/>
    <pivotField dataField="1" numFmtId="44"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showAll="0" defaultSubtotal="0"/>
    <pivotField showAll="0" defaultSubtotal="0"/>
  </pivotFields>
  <rowFields count="1">
    <field x="4"/>
  </rowFields>
  <rowItems count="6">
    <i>
      <x/>
    </i>
    <i>
      <x v="1"/>
    </i>
    <i>
      <x v="2"/>
    </i>
    <i>
      <x v="3"/>
    </i>
    <i>
      <x v="4"/>
    </i>
    <i t="grand">
      <x/>
    </i>
  </rowItems>
  <colItems count="1">
    <i/>
  </colItems>
  <dataFields count="1">
    <dataField name="Sum of Total" fld="7"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 chart="4" format="15">
      <pivotArea type="data" outline="0" fieldPosition="0">
        <references count="2">
          <reference field="4294967294" count="1" selected="0">
            <x v="0"/>
          </reference>
          <reference field="4" count="1" selected="0">
            <x v="2"/>
          </reference>
        </references>
      </pivotArea>
    </chartFormat>
    <chartFormat chart="4" format="16">
      <pivotArea type="data" outline="0" fieldPosition="0">
        <references count="2">
          <reference field="4294967294" count="1" selected="0">
            <x v="0"/>
          </reference>
          <reference field="4" count="1" selected="0">
            <x v="3"/>
          </reference>
        </references>
      </pivotArea>
    </chartFormat>
    <chartFormat chart="4"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3FBA9-1F6F-B648-BA0A-6AD5751492A3}" name="PivotTable3"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2:B38" firstHeaderRow="1" firstDataRow="1" firstDataCol="1"/>
  <pivotFields count="10">
    <pivotField showAll="0"/>
    <pivotField numFmtId="14" showAll="0"/>
    <pivotField showAll="0"/>
    <pivotField showAll="0"/>
    <pivotField axis="axisRow" showAll="0">
      <items count="6">
        <item x="1"/>
        <item x="3"/>
        <item x="2"/>
        <item x="4"/>
        <item x="0"/>
        <item t="default"/>
      </items>
    </pivotField>
    <pivotField dataField="1" numFmtI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4" showAll="0"/>
    <pivotField numFmtId="44"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showAll="0" defaultSubtotal="0"/>
    <pivotField showAll="0" defaultSubtotal="0"/>
  </pivotFields>
  <rowFields count="1">
    <field x="4"/>
  </rowFields>
  <rowItems count="6">
    <i>
      <x/>
    </i>
    <i>
      <x v="1"/>
    </i>
    <i>
      <x v="2"/>
    </i>
    <i>
      <x v="3"/>
    </i>
    <i>
      <x v="4"/>
    </i>
    <i t="grand">
      <x/>
    </i>
  </rowItems>
  <colItems count="1">
    <i/>
  </colItems>
  <dataFields count="1">
    <dataField name="Sum of Units" fld="5" baseField="0" baseItem="0"/>
  </dataFields>
  <chartFormats count="1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5" format="3">
      <pivotArea type="data" outline="0" fieldPosition="0">
        <references count="2">
          <reference field="4294967294" count="1" selected="0">
            <x v="0"/>
          </reference>
          <reference field="4" count="1" selected="0">
            <x v="2"/>
          </reference>
        </references>
      </pivotArea>
    </chartFormat>
    <chartFormat chart="5" format="4">
      <pivotArea type="data" outline="0" fieldPosition="0">
        <references count="2">
          <reference field="4294967294" count="1" selected="0">
            <x v="0"/>
          </reference>
          <reference field="4" count="1" selected="0">
            <x v="3"/>
          </reference>
        </references>
      </pivotArea>
    </chartFormat>
    <chartFormat chart="5" format="5">
      <pivotArea type="data" outline="0" fieldPosition="0">
        <references count="2">
          <reference field="4294967294" count="1" selected="0">
            <x v="0"/>
          </reference>
          <reference field="4"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1"/>
          </reference>
        </references>
      </pivotArea>
    </chartFormat>
    <chartFormat chart="7" format="15">
      <pivotArea type="data" outline="0" fieldPosition="0">
        <references count="2">
          <reference field="4294967294" count="1" selected="0">
            <x v="0"/>
          </reference>
          <reference field="4" count="1" selected="0">
            <x v="2"/>
          </reference>
        </references>
      </pivotArea>
    </chartFormat>
    <chartFormat chart="7" format="16">
      <pivotArea type="data" outline="0" fieldPosition="0">
        <references count="2">
          <reference field="4294967294" count="1" selected="0">
            <x v="0"/>
          </reference>
          <reference field="4" count="1" selected="0">
            <x v="3"/>
          </reference>
        </references>
      </pivotArea>
    </chartFormat>
    <chartFormat chart="7" format="17">
      <pivotArea type="data" outline="0" fieldPosition="0">
        <references count="2">
          <reference field="4294967294" count="1" selected="0">
            <x v="0"/>
          </reference>
          <reference field="4"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4" count="1" selected="0">
            <x v="0"/>
          </reference>
        </references>
      </pivotArea>
    </chartFormat>
    <chartFormat chart="9" format="14">
      <pivotArea type="data" outline="0" fieldPosition="0">
        <references count="2">
          <reference field="4294967294" count="1" selected="0">
            <x v="0"/>
          </reference>
          <reference field="4" count="1" selected="0">
            <x v="1"/>
          </reference>
        </references>
      </pivotArea>
    </chartFormat>
    <chartFormat chart="9" format="15">
      <pivotArea type="data" outline="0" fieldPosition="0">
        <references count="2">
          <reference field="4294967294" count="1" selected="0">
            <x v="0"/>
          </reference>
          <reference field="4" count="1" selected="0">
            <x v="2"/>
          </reference>
        </references>
      </pivotArea>
    </chartFormat>
    <chartFormat chart="9" format="16">
      <pivotArea type="data" outline="0" fieldPosition="0">
        <references count="2">
          <reference field="4294967294" count="1" selected="0">
            <x v="0"/>
          </reference>
          <reference field="4" count="1" selected="0">
            <x v="3"/>
          </reference>
        </references>
      </pivotArea>
    </chartFormat>
    <chartFormat chart="9"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FFFB736D-5F93-224D-A847-4285F20E7C90}" sourceName="Quarters">
  <pivotTables>
    <pivotTable tabId="2" name="PivotTable2"/>
  </pivotTables>
  <data>
    <tabular pivotCacheId="150455515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99E12C0-4C59-114F-AFBA-DBA6FD4C4525}" sourceName="Years">
  <pivotTables>
    <pivotTable tabId="2" name="PivotTable2"/>
  </pivotTables>
  <data>
    <tabular pivotCacheId="150455515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ED08CF23-3E65-6A4E-AF79-9F4603E1FB69}" cache="Slicer_Quarters" caption="Quarters" style="SlicerStyleLight3" rowHeight="209550"/>
  <slicer name="Years" xr10:uid="{40A5B230-EAA5-1E4B-96DC-D466BB6F25EF}" cache="Slicer_Years" caption="Years" style="SlicerStyleLight3"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1" xr10:uid="{D81DEF65-C91C-AF45-B4D5-43EC93D7D238}" cache="Slicer_Quarters" caption="Quarters" style="SlicerStyleLight3" rowHeight="209550"/>
  <slicer name="Years 1" xr10:uid="{97EE7FAB-B796-394F-82A9-57B1D972F881}" cache="Slicer_Years" caption="Years"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235AC4-F59E-6440-92A8-64FCB123CEC4}" name="Table1" displayName="Table1" ref="A1:H50" totalsRowShown="0" headerRowDxfId="8" headerRowCellStyle="Currency">
  <autoFilter ref="A1:H50" xr:uid="{F0235AC4-F59E-6440-92A8-64FCB123CEC4}"/>
  <tableColumns count="8">
    <tableColumn id="1" xr3:uid="{09152A64-4035-F641-AE49-9C42444ABE2C}" name="Number" dataDxfId="7"/>
    <tableColumn id="2" xr3:uid="{EC5D4BD6-5E90-B446-9196-4790630743C7}" name="Order Date" dataDxfId="6"/>
    <tableColumn id="3" xr3:uid="{69DAF404-7A0E-5442-8208-C73D9AA54003}" name="Region" dataDxfId="5"/>
    <tableColumn id="4" xr3:uid="{56CFFD8D-0024-2449-ACC7-3196A3DDB336}" name="Name" dataDxfId="4"/>
    <tableColumn id="5" xr3:uid="{75E9DCC9-0BF3-784C-AFFF-EA26F43413C0}" name="Item" dataDxfId="3"/>
    <tableColumn id="6" xr3:uid="{E923FBA9-AF58-6946-8DEA-8C54E0E7282A}" name="Units" dataDxfId="2"/>
    <tableColumn id="7" xr3:uid="{37846E9F-01B9-034E-B942-70F1CE96115B}" name="Unit Cost" dataDxfId="1" dataCellStyle="Currency"/>
    <tableColumn id="8" xr3:uid="{5A7C0642-CD74-1643-900D-F11EB950FB88}" name="Total" dataDxfId="0" dataCellStyle="Currency">
      <calculatedColumnFormula>F2*G2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1"/>
  <sheetViews>
    <sheetView tabSelected="1" zoomScaleNormal="100" workbookViewId="0">
      <pane ySplit="1" topLeftCell="A2" activePane="bottomLeft" state="frozen"/>
      <selection pane="bottomLeft" activeCell="K32" sqref="K32"/>
    </sheetView>
  </sheetViews>
  <sheetFormatPr baseColWidth="10" defaultColWidth="14.5" defaultRowHeight="15.75" customHeight="1" x14ac:dyDescent="0.15"/>
  <cols>
    <col min="2" max="2" width="18.83203125" style="14" customWidth="1"/>
    <col min="6" max="6" width="14.5" style="12"/>
    <col min="7" max="8" width="14.5" style="8"/>
    <col min="10" max="10" width="29.33203125" customWidth="1"/>
    <col min="18" max="18" width="18.83203125" customWidth="1"/>
    <col min="26" max="26" width="18.83203125" customWidth="1"/>
    <col min="34" max="34" width="18.83203125" customWidth="1"/>
    <col min="42" max="42" width="18.83203125" customWidth="1"/>
    <col min="50" max="50" width="18.83203125" customWidth="1"/>
    <col min="58" max="58" width="18.83203125" customWidth="1"/>
    <col min="66" max="66" width="18.83203125" customWidth="1"/>
    <col min="74" max="74" width="18.83203125" customWidth="1"/>
    <col min="82" max="82" width="18.83203125" customWidth="1"/>
    <col min="90" max="90" width="18.83203125" customWidth="1"/>
    <col min="98" max="98" width="18.83203125" customWidth="1"/>
    <col min="106" max="106" width="18.83203125" customWidth="1"/>
    <col min="114" max="114" width="18.83203125" customWidth="1"/>
    <col min="122" max="122" width="18.83203125" customWidth="1"/>
    <col min="130" max="130" width="18.83203125" customWidth="1"/>
    <col min="138" max="138" width="18.83203125" customWidth="1"/>
    <col min="146" max="146" width="18.83203125" customWidth="1"/>
    <col min="154" max="154" width="18.83203125" customWidth="1"/>
    <col min="162" max="162" width="18.83203125" customWidth="1"/>
    <col min="170" max="170" width="18.83203125" customWidth="1"/>
    <col min="178" max="178" width="18.83203125" customWidth="1"/>
    <col min="186" max="186" width="18.83203125" customWidth="1"/>
    <col min="194" max="194" width="18.83203125" customWidth="1"/>
    <col min="202" max="202" width="18.83203125" customWidth="1"/>
    <col min="210" max="210" width="18.83203125" customWidth="1"/>
    <col min="218" max="218" width="18.83203125" customWidth="1"/>
    <col min="226" max="226" width="18.83203125" customWidth="1"/>
    <col min="234" max="234" width="18.83203125" customWidth="1"/>
    <col min="242" max="242" width="18.83203125" customWidth="1"/>
    <col min="250" max="250" width="18.83203125" customWidth="1"/>
    <col min="258" max="258" width="18.83203125" customWidth="1"/>
    <col min="266" max="266" width="18.83203125" customWidth="1"/>
    <col min="274" max="274" width="18.83203125" customWidth="1"/>
    <col min="282" max="282" width="18.83203125" customWidth="1"/>
    <col min="290" max="290" width="18.83203125" customWidth="1"/>
    <col min="298" max="298" width="18.83203125" customWidth="1"/>
    <col min="306" max="306" width="18.83203125" customWidth="1"/>
    <col min="314" max="314" width="18.83203125" customWidth="1"/>
    <col min="322" max="322" width="18.83203125" customWidth="1"/>
    <col min="330" max="330" width="18.83203125" customWidth="1"/>
    <col min="338" max="338" width="18.83203125" customWidth="1"/>
    <col min="346" max="346" width="18.83203125" customWidth="1"/>
    <col min="354" max="354" width="18.83203125" customWidth="1"/>
    <col min="362" max="362" width="18.83203125" customWidth="1"/>
    <col min="370" max="370" width="18.83203125" customWidth="1"/>
    <col min="378" max="378" width="18.83203125" customWidth="1"/>
    <col min="386" max="386" width="18.83203125" customWidth="1"/>
    <col min="394" max="394" width="18.83203125" customWidth="1"/>
    <col min="402" max="402" width="18.83203125" customWidth="1"/>
    <col min="410" max="410" width="18.83203125" customWidth="1"/>
    <col min="418" max="418" width="18.83203125" customWidth="1"/>
    <col min="426" max="426" width="18.83203125" customWidth="1"/>
    <col min="434" max="434" width="18.83203125" customWidth="1"/>
    <col min="442" max="442" width="18.83203125" customWidth="1"/>
    <col min="450" max="450" width="18.83203125" customWidth="1"/>
    <col min="458" max="458" width="18.83203125" customWidth="1"/>
    <col min="466" max="466" width="18.83203125" customWidth="1"/>
    <col min="474" max="474" width="18.83203125" customWidth="1"/>
    <col min="482" max="482" width="18.83203125" customWidth="1"/>
    <col min="490" max="490" width="18.83203125" customWidth="1"/>
    <col min="498" max="498" width="18.83203125" customWidth="1"/>
    <col min="506" max="506" width="18.83203125" customWidth="1"/>
    <col min="514" max="514" width="18.83203125" customWidth="1"/>
    <col min="522" max="522" width="18.83203125" customWidth="1"/>
    <col min="530" max="530" width="18.83203125" customWidth="1"/>
    <col min="538" max="538" width="18.83203125" customWidth="1"/>
    <col min="546" max="546" width="18.83203125" customWidth="1"/>
    <col min="554" max="554" width="18.83203125" customWidth="1"/>
    <col min="562" max="562" width="18.83203125" customWidth="1"/>
    <col min="570" max="570" width="18.83203125" customWidth="1"/>
    <col min="578" max="578" width="18.83203125" customWidth="1"/>
    <col min="586" max="586" width="18.83203125" customWidth="1"/>
    <col min="594" max="594" width="18.83203125" customWidth="1"/>
    <col min="602" max="602" width="18.83203125" customWidth="1"/>
    <col min="610" max="610" width="18.83203125" customWidth="1"/>
    <col min="618" max="618" width="18.83203125" customWidth="1"/>
    <col min="626" max="626" width="18.83203125" customWidth="1"/>
    <col min="634" max="634" width="18.83203125" customWidth="1"/>
    <col min="642" max="642" width="18.83203125" customWidth="1"/>
    <col min="650" max="650" width="18.83203125" customWidth="1"/>
    <col min="658" max="658" width="18.83203125" customWidth="1"/>
    <col min="666" max="666" width="18.83203125" customWidth="1"/>
    <col min="674" max="674" width="18.83203125" customWidth="1"/>
    <col min="682" max="682" width="18.83203125" customWidth="1"/>
    <col min="690" max="690" width="18.83203125" customWidth="1"/>
    <col min="698" max="698" width="18.83203125" customWidth="1"/>
    <col min="706" max="706" width="18.83203125" customWidth="1"/>
    <col min="714" max="714" width="18.83203125" customWidth="1"/>
    <col min="722" max="722" width="18.83203125" customWidth="1"/>
    <col min="730" max="730" width="18.83203125" customWidth="1"/>
    <col min="738" max="738" width="18.83203125" customWidth="1"/>
    <col min="746" max="746" width="18.83203125" customWidth="1"/>
    <col min="754" max="754" width="18.83203125" customWidth="1"/>
    <col min="762" max="762" width="18.83203125" customWidth="1"/>
    <col min="770" max="770" width="18.83203125" customWidth="1"/>
    <col min="778" max="778" width="18.83203125" customWidth="1"/>
    <col min="786" max="786" width="18.83203125" customWidth="1"/>
    <col min="794" max="794" width="18.83203125" customWidth="1"/>
    <col min="802" max="802" width="18.83203125" customWidth="1"/>
    <col min="810" max="810" width="18.83203125" customWidth="1"/>
    <col min="818" max="818" width="18.83203125" customWidth="1"/>
    <col min="826" max="826" width="18.83203125" customWidth="1"/>
    <col min="834" max="834" width="18.83203125" customWidth="1"/>
    <col min="842" max="842" width="18.83203125" customWidth="1"/>
    <col min="850" max="850" width="18.83203125" customWidth="1"/>
    <col min="858" max="858" width="18.83203125" customWidth="1"/>
    <col min="866" max="866" width="18.83203125" customWidth="1"/>
    <col min="874" max="874" width="18.83203125" customWidth="1"/>
    <col min="882" max="882" width="18.83203125" customWidth="1"/>
    <col min="890" max="890" width="18.83203125" customWidth="1"/>
    <col min="898" max="898" width="18.83203125" customWidth="1"/>
    <col min="906" max="906" width="18.83203125" customWidth="1"/>
    <col min="914" max="914" width="18.83203125" customWidth="1"/>
    <col min="922" max="922" width="18.83203125" customWidth="1"/>
    <col min="930" max="930" width="18.83203125" customWidth="1"/>
    <col min="938" max="938" width="18.83203125" customWidth="1"/>
    <col min="946" max="946" width="18.83203125" customWidth="1"/>
    <col min="954" max="954" width="18.83203125" customWidth="1"/>
    <col min="962" max="962" width="18.83203125" customWidth="1"/>
    <col min="970" max="970" width="18.83203125" customWidth="1"/>
    <col min="978" max="978" width="18.83203125" customWidth="1"/>
    <col min="986" max="986" width="18.83203125" customWidth="1"/>
    <col min="994" max="994" width="18.83203125" customWidth="1"/>
  </cols>
  <sheetData>
    <row r="1" spans="1:11" ht="15.75" customHeight="1" x14ac:dyDescent="0.15">
      <c r="A1" s="5" t="s">
        <v>0</v>
      </c>
      <c r="B1" s="13" t="s">
        <v>1</v>
      </c>
      <c r="C1" s="5" t="s">
        <v>2</v>
      </c>
      <c r="D1" s="5" t="s">
        <v>3</v>
      </c>
      <c r="E1" s="5" t="s">
        <v>4</v>
      </c>
      <c r="F1" s="10" t="s">
        <v>5</v>
      </c>
      <c r="G1" s="6" t="s">
        <v>6</v>
      </c>
      <c r="H1" s="6" t="s">
        <v>7</v>
      </c>
    </row>
    <row r="2" spans="1:11" ht="16" thickBot="1" x14ac:dyDescent="0.25">
      <c r="A2" s="1">
        <v>1</v>
      </c>
      <c r="B2" s="2">
        <v>43471</v>
      </c>
      <c r="C2" s="3" t="s">
        <v>8</v>
      </c>
      <c r="D2" s="3" t="s">
        <v>9</v>
      </c>
      <c r="E2" s="4" t="s">
        <v>10</v>
      </c>
      <c r="F2" s="11">
        <v>95</v>
      </c>
      <c r="G2" s="7">
        <v>1.99</v>
      </c>
      <c r="H2" s="9">
        <f t="shared" ref="H2:H33" si="0">F2*G2</f>
        <v>189.05</v>
      </c>
      <c r="J2" s="23" t="s">
        <v>58</v>
      </c>
      <c r="K2" s="24"/>
    </row>
    <row r="3" spans="1:11" ht="15" x14ac:dyDescent="0.2">
      <c r="A3" s="1">
        <v>2</v>
      </c>
      <c r="B3" s="2">
        <v>43488</v>
      </c>
      <c r="C3" s="3" t="s">
        <v>11</v>
      </c>
      <c r="D3" s="3" t="s">
        <v>12</v>
      </c>
      <c r="E3" s="4" t="s">
        <v>13</v>
      </c>
      <c r="F3" s="11">
        <v>50</v>
      </c>
      <c r="G3" s="7">
        <v>19.989999999999998</v>
      </c>
      <c r="H3" s="9">
        <f t="shared" si="0"/>
        <v>999.49999999999989</v>
      </c>
      <c r="J3" s="16" t="s">
        <v>28</v>
      </c>
      <c r="K3" s="17">
        <f>MAX(H2:H50)</f>
        <v>1879.06</v>
      </c>
    </row>
    <row r="4" spans="1:11" ht="15" x14ac:dyDescent="0.2">
      <c r="A4" s="1">
        <v>3</v>
      </c>
      <c r="B4" s="2">
        <v>43505</v>
      </c>
      <c r="C4" s="3" t="s">
        <v>11</v>
      </c>
      <c r="D4" s="3" t="s">
        <v>14</v>
      </c>
      <c r="E4" s="4" t="s">
        <v>10</v>
      </c>
      <c r="F4" s="11">
        <v>36</v>
      </c>
      <c r="G4" s="7">
        <v>4.99</v>
      </c>
      <c r="H4" s="9">
        <f t="shared" si="0"/>
        <v>179.64000000000001</v>
      </c>
      <c r="J4" s="16" t="s">
        <v>29</v>
      </c>
      <c r="K4" s="17">
        <f>MIN(H2:H50)</f>
        <v>9.0300000000000011</v>
      </c>
    </row>
    <row r="5" spans="1:11" ht="15" x14ac:dyDescent="0.2">
      <c r="A5" s="1">
        <v>4</v>
      </c>
      <c r="B5" s="2">
        <v>43522</v>
      </c>
      <c r="C5" s="3" t="s">
        <v>11</v>
      </c>
      <c r="D5" s="3" t="s">
        <v>15</v>
      </c>
      <c r="E5" s="4" t="s">
        <v>16</v>
      </c>
      <c r="F5" s="11">
        <v>27</v>
      </c>
      <c r="G5" s="7">
        <v>19.989999999999998</v>
      </c>
      <c r="H5" s="9">
        <f t="shared" si="0"/>
        <v>539.7299999999999</v>
      </c>
      <c r="J5" s="16" t="s">
        <v>38</v>
      </c>
      <c r="K5" s="17">
        <f>AVERAGE(H2:H50)</f>
        <v>459.50653061224511</v>
      </c>
    </row>
    <row r="6" spans="1:11" ht="15" x14ac:dyDescent="0.2">
      <c r="A6" s="1">
        <v>5</v>
      </c>
      <c r="B6" s="2">
        <v>43539</v>
      </c>
      <c r="C6" s="3" t="s">
        <v>17</v>
      </c>
      <c r="D6" s="3" t="s">
        <v>18</v>
      </c>
      <c r="E6" s="4" t="s">
        <v>10</v>
      </c>
      <c r="F6" s="11">
        <v>56</v>
      </c>
      <c r="G6" s="7">
        <v>2.99</v>
      </c>
      <c r="H6" s="9">
        <f t="shared" si="0"/>
        <v>167.44</v>
      </c>
      <c r="J6" s="9" t="s">
        <v>39</v>
      </c>
      <c r="K6">
        <v>20</v>
      </c>
    </row>
    <row r="7" spans="1:11" ht="15" x14ac:dyDescent="0.2">
      <c r="A7" s="1">
        <v>6</v>
      </c>
      <c r="B7" s="2">
        <v>43551</v>
      </c>
      <c r="C7" s="3" t="s">
        <v>8</v>
      </c>
      <c r="D7" s="3" t="s">
        <v>9</v>
      </c>
      <c r="E7" s="4" t="s">
        <v>13</v>
      </c>
      <c r="F7" s="11">
        <v>60</v>
      </c>
      <c r="G7" s="7">
        <v>4.99</v>
      </c>
      <c r="H7" s="9">
        <f t="shared" si="0"/>
        <v>299.40000000000003</v>
      </c>
    </row>
    <row r="8" spans="1:11" ht="15" x14ac:dyDescent="0.2">
      <c r="A8" s="1">
        <v>7</v>
      </c>
      <c r="B8" s="2">
        <v>43573</v>
      </c>
      <c r="C8" s="3" t="s">
        <v>11</v>
      </c>
      <c r="D8" s="3" t="s">
        <v>19</v>
      </c>
      <c r="E8" s="4" t="s">
        <v>10</v>
      </c>
      <c r="F8" s="11">
        <v>75</v>
      </c>
      <c r="G8" s="7">
        <v>1.99</v>
      </c>
      <c r="H8" s="9">
        <f t="shared" si="0"/>
        <v>149.25</v>
      </c>
      <c r="J8" s="16" t="s">
        <v>30</v>
      </c>
      <c r="K8">
        <f>COUNTIF($E$2:$E$50, "Pencil")</f>
        <v>14</v>
      </c>
    </row>
    <row r="9" spans="1:11" ht="15" x14ac:dyDescent="0.2">
      <c r="A9" s="1">
        <v>8</v>
      </c>
      <c r="B9" s="2">
        <v>43590</v>
      </c>
      <c r="C9" s="3" t="s">
        <v>11</v>
      </c>
      <c r="D9" s="3" t="s">
        <v>14</v>
      </c>
      <c r="E9" s="4" t="s">
        <v>10</v>
      </c>
      <c r="F9" s="11">
        <v>90</v>
      </c>
      <c r="G9" s="7">
        <v>4.99</v>
      </c>
      <c r="H9" s="9">
        <f t="shared" si="0"/>
        <v>449.1</v>
      </c>
      <c r="J9" s="16" t="s">
        <v>31</v>
      </c>
      <c r="K9">
        <f>COUNTIF($E$2:$E$50, "Binder")</f>
        <v>16</v>
      </c>
    </row>
    <row r="10" spans="1:11" ht="15" x14ac:dyDescent="0.2">
      <c r="A10" s="1">
        <v>9</v>
      </c>
      <c r="B10" s="2">
        <v>43607</v>
      </c>
      <c r="C10" s="3" t="s">
        <v>17</v>
      </c>
      <c r="D10" s="3" t="s">
        <v>20</v>
      </c>
      <c r="E10" s="4" t="s">
        <v>10</v>
      </c>
      <c r="F10" s="11">
        <v>32</v>
      </c>
      <c r="G10" s="7">
        <v>1.99</v>
      </c>
      <c r="H10" s="9">
        <f t="shared" si="0"/>
        <v>63.68</v>
      </c>
      <c r="J10" s="16" t="s">
        <v>32</v>
      </c>
      <c r="K10">
        <f>COUNTIF($E$2:$E$50, "Pen")</f>
        <v>6</v>
      </c>
    </row>
    <row r="11" spans="1:11" ht="15" x14ac:dyDescent="0.2">
      <c r="A11" s="1">
        <v>10</v>
      </c>
      <c r="B11" s="2">
        <v>43624</v>
      </c>
      <c r="C11" s="3" t="s">
        <v>8</v>
      </c>
      <c r="D11" s="3" t="s">
        <v>9</v>
      </c>
      <c r="E11" s="4" t="s">
        <v>13</v>
      </c>
      <c r="F11" s="11">
        <v>60</v>
      </c>
      <c r="G11" s="7">
        <v>8.99</v>
      </c>
      <c r="H11" s="9">
        <f t="shared" si="0"/>
        <v>539.4</v>
      </c>
      <c r="J11" s="16" t="s">
        <v>33</v>
      </c>
      <c r="K11">
        <f>COUNTIF($E$2:$E$50, "Desk")</f>
        <v>4</v>
      </c>
    </row>
    <row r="12" spans="1:11" ht="15" x14ac:dyDescent="0.2">
      <c r="A12" s="1">
        <v>11</v>
      </c>
      <c r="B12" s="2">
        <v>43641</v>
      </c>
      <c r="C12" s="3" t="s">
        <v>11</v>
      </c>
      <c r="D12" s="3" t="s">
        <v>21</v>
      </c>
      <c r="E12" s="4" t="s">
        <v>10</v>
      </c>
      <c r="F12" s="11">
        <v>90</v>
      </c>
      <c r="G12" s="7">
        <v>4.99</v>
      </c>
      <c r="H12" s="9">
        <f t="shared" si="0"/>
        <v>449.1</v>
      </c>
      <c r="J12" s="16" t="s">
        <v>34</v>
      </c>
      <c r="K12">
        <f>COUNTIF($E$2:$E$50, "Pen Set")</f>
        <v>9</v>
      </c>
    </row>
    <row r="13" spans="1:11" ht="15" x14ac:dyDescent="0.2">
      <c r="A13" s="1">
        <v>12</v>
      </c>
      <c r="B13" s="2">
        <v>43658</v>
      </c>
      <c r="C13" s="3" t="s">
        <v>8</v>
      </c>
      <c r="D13" s="3" t="s">
        <v>22</v>
      </c>
      <c r="E13" s="4" t="s">
        <v>13</v>
      </c>
      <c r="F13" s="11">
        <v>29</v>
      </c>
      <c r="G13" s="7">
        <v>1.99</v>
      </c>
      <c r="H13" s="9">
        <f t="shared" si="0"/>
        <v>57.71</v>
      </c>
    </row>
    <row r="14" spans="1:11" ht="15" x14ac:dyDescent="0.2">
      <c r="A14" s="1">
        <v>13</v>
      </c>
      <c r="B14" s="2">
        <v>43675</v>
      </c>
      <c r="C14" s="3" t="s">
        <v>8</v>
      </c>
      <c r="D14" s="3" t="s">
        <v>23</v>
      </c>
      <c r="E14" s="4" t="s">
        <v>13</v>
      </c>
      <c r="F14" s="11">
        <v>81</v>
      </c>
      <c r="G14" s="7">
        <v>19.989999999999998</v>
      </c>
      <c r="H14" s="9">
        <f t="shared" si="0"/>
        <v>1619.1899999999998</v>
      </c>
      <c r="J14" s="16" t="s">
        <v>35</v>
      </c>
      <c r="K14">
        <f>COUNTIF($C$2:$C$50, LEFT(J14, FIND(" ",J14,1)-1))</f>
        <v>27</v>
      </c>
    </row>
    <row r="15" spans="1:11" ht="15" x14ac:dyDescent="0.2">
      <c r="A15" s="1">
        <v>14</v>
      </c>
      <c r="B15" s="2">
        <v>43692</v>
      </c>
      <c r="C15" s="3" t="s">
        <v>8</v>
      </c>
      <c r="D15" s="3" t="s">
        <v>9</v>
      </c>
      <c r="E15" s="4" t="s">
        <v>10</v>
      </c>
      <c r="F15" s="11">
        <v>35</v>
      </c>
      <c r="G15" s="7">
        <v>4.99</v>
      </c>
      <c r="H15" s="9">
        <f t="shared" si="0"/>
        <v>174.65</v>
      </c>
      <c r="J15" s="16" t="s">
        <v>36</v>
      </c>
      <c r="K15">
        <f t="shared" ref="K15:K16" si="1">COUNTIF($C$2:$C$50, LEFT(J15, FIND(" ",J15,1)-1))</f>
        <v>16</v>
      </c>
    </row>
    <row r="16" spans="1:11" ht="15" x14ac:dyDescent="0.2">
      <c r="A16" s="1">
        <v>15</v>
      </c>
      <c r="B16" s="2">
        <v>43709</v>
      </c>
      <c r="C16" s="3" t="s">
        <v>11</v>
      </c>
      <c r="D16" s="3" t="s">
        <v>24</v>
      </c>
      <c r="E16" s="4" t="s">
        <v>25</v>
      </c>
      <c r="F16" s="11">
        <v>2</v>
      </c>
      <c r="G16" s="7">
        <v>125</v>
      </c>
      <c r="H16" s="9">
        <f t="shared" si="0"/>
        <v>250</v>
      </c>
      <c r="J16" s="16" t="s">
        <v>37</v>
      </c>
      <c r="K16">
        <f t="shared" si="1"/>
        <v>6</v>
      </c>
    </row>
    <row r="17" spans="1:11" ht="15" x14ac:dyDescent="0.2">
      <c r="A17" s="1">
        <v>16</v>
      </c>
      <c r="B17" s="2">
        <v>43726</v>
      </c>
      <c r="C17" s="3" t="s">
        <v>8</v>
      </c>
      <c r="D17" s="3" t="s">
        <v>9</v>
      </c>
      <c r="E17" s="4" t="s">
        <v>26</v>
      </c>
      <c r="F17" s="11">
        <v>16</v>
      </c>
      <c r="G17" s="7">
        <v>15.99</v>
      </c>
      <c r="H17" s="9">
        <f t="shared" si="0"/>
        <v>255.84</v>
      </c>
    </row>
    <row r="18" spans="1:11" ht="16" thickBot="1" x14ac:dyDescent="0.25">
      <c r="A18" s="1">
        <v>17</v>
      </c>
      <c r="B18" s="2">
        <v>43743</v>
      </c>
      <c r="C18" s="3" t="s">
        <v>11</v>
      </c>
      <c r="D18" s="3" t="s">
        <v>21</v>
      </c>
      <c r="E18" s="4" t="s">
        <v>13</v>
      </c>
      <c r="F18" s="11">
        <v>28</v>
      </c>
      <c r="G18" s="7">
        <v>8.99</v>
      </c>
      <c r="H18" s="9">
        <f t="shared" si="0"/>
        <v>251.72</v>
      </c>
      <c r="J18" s="23" t="s">
        <v>54</v>
      </c>
      <c r="K18" s="24"/>
    </row>
    <row r="19" spans="1:11" ht="15" x14ac:dyDescent="0.2">
      <c r="A19" s="1">
        <v>18</v>
      </c>
      <c r="B19" s="2">
        <v>43760</v>
      </c>
      <c r="C19" s="3" t="s">
        <v>8</v>
      </c>
      <c r="D19" s="3" t="s">
        <v>9</v>
      </c>
      <c r="E19" s="4" t="s">
        <v>16</v>
      </c>
      <c r="F19" s="11">
        <v>64</v>
      </c>
      <c r="G19" s="7">
        <v>8.99</v>
      </c>
      <c r="H19" s="9">
        <f t="shared" si="0"/>
        <v>575.36</v>
      </c>
      <c r="J19" s="16" t="s">
        <v>53</v>
      </c>
      <c r="K19">
        <v>10</v>
      </c>
    </row>
    <row r="20" spans="1:11" ht="15" x14ac:dyDescent="0.2">
      <c r="A20" s="1">
        <v>19</v>
      </c>
      <c r="B20" s="2">
        <v>43777</v>
      </c>
      <c r="C20" s="3" t="s">
        <v>8</v>
      </c>
      <c r="D20" s="3" t="s">
        <v>23</v>
      </c>
      <c r="E20" s="4" t="s">
        <v>16</v>
      </c>
      <c r="F20" s="11">
        <v>15</v>
      </c>
      <c r="G20" s="7">
        <v>19.989999999999998</v>
      </c>
      <c r="H20" s="9">
        <f t="shared" si="0"/>
        <v>299.84999999999997</v>
      </c>
      <c r="J20" s="25" t="s">
        <v>3</v>
      </c>
      <c r="K20" t="str">
        <f>VLOOKUP(K19, Table1[], 4, FALSE)</f>
        <v>Jones</v>
      </c>
    </row>
    <row r="21" spans="1:11" ht="15" x14ac:dyDescent="0.2">
      <c r="A21" s="1">
        <v>20</v>
      </c>
      <c r="B21" s="2">
        <v>43794</v>
      </c>
      <c r="C21" s="3" t="s">
        <v>11</v>
      </c>
      <c r="D21" s="3" t="s">
        <v>12</v>
      </c>
      <c r="E21" s="4" t="s">
        <v>26</v>
      </c>
      <c r="F21" s="11">
        <v>96</v>
      </c>
      <c r="G21" s="7">
        <v>4.99</v>
      </c>
      <c r="H21" s="9">
        <f t="shared" si="0"/>
        <v>479.04</v>
      </c>
      <c r="J21" s="16" t="s">
        <v>1</v>
      </c>
      <c r="K21" s="14">
        <f>VLOOKUP(K19, Table1[], 2, FALSE)</f>
        <v>43624</v>
      </c>
    </row>
    <row r="22" spans="1:11" ht="15" x14ac:dyDescent="0.2">
      <c r="A22" s="1">
        <v>21</v>
      </c>
      <c r="B22" s="2">
        <v>43811</v>
      </c>
      <c r="C22" s="3" t="s">
        <v>11</v>
      </c>
      <c r="D22" s="3" t="s">
        <v>24</v>
      </c>
      <c r="E22" s="4" t="s">
        <v>10</v>
      </c>
      <c r="F22" s="11">
        <v>67</v>
      </c>
      <c r="G22" s="7">
        <v>1.29</v>
      </c>
      <c r="H22" s="9">
        <f t="shared" si="0"/>
        <v>86.43</v>
      </c>
      <c r="J22" s="16" t="s">
        <v>7</v>
      </c>
      <c r="K22" s="26">
        <f>VLOOKUP(K19, Table1[], 8, FALSE)</f>
        <v>539.4</v>
      </c>
    </row>
    <row r="23" spans="1:11" ht="15" x14ac:dyDescent="0.2">
      <c r="A23" s="1">
        <v>22</v>
      </c>
      <c r="B23" s="2">
        <v>43828</v>
      </c>
      <c r="C23" s="3" t="s">
        <v>8</v>
      </c>
      <c r="D23" s="3" t="s">
        <v>23</v>
      </c>
      <c r="E23" s="4" t="s">
        <v>26</v>
      </c>
      <c r="F23" s="11">
        <v>74</v>
      </c>
      <c r="G23" s="7">
        <v>15.99</v>
      </c>
      <c r="H23" s="9">
        <f t="shared" si="0"/>
        <v>1183.26</v>
      </c>
    </row>
    <row r="24" spans="1:11" ht="16" thickBot="1" x14ac:dyDescent="0.25">
      <c r="A24" s="1">
        <v>23</v>
      </c>
      <c r="B24" s="2">
        <v>43845</v>
      </c>
      <c r="C24" s="3" t="s">
        <v>11</v>
      </c>
      <c r="D24" s="3" t="s">
        <v>15</v>
      </c>
      <c r="E24" s="4" t="s">
        <v>13</v>
      </c>
      <c r="F24" s="11">
        <v>46</v>
      </c>
      <c r="G24" s="7">
        <v>8.99</v>
      </c>
      <c r="H24" s="9">
        <f t="shared" si="0"/>
        <v>413.54</v>
      </c>
      <c r="J24" s="23" t="s">
        <v>55</v>
      </c>
      <c r="K24" s="27"/>
    </row>
    <row r="25" spans="1:11" ht="15" x14ac:dyDescent="0.2">
      <c r="A25" s="1">
        <v>24</v>
      </c>
      <c r="B25" s="2">
        <v>43862</v>
      </c>
      <c r="C25" s="3" t="s">
        <v>11</v>
      </c>
      <c r="D25" s="3" t="s">
        <v>24</v>
      </c>
      <c r="E25" s="4" t="s">
        <v>13</v>
      </c>
      <c r="F25" s="11">
        <v>87</v>
      </c>
      <c r="G25" s="7">
        <v>15</v>
      </c>
      <c r="H25" s="9">
        <f t="shared" si="0"/>
        <v>1305</v>
      </c>
      <c r="J25" s="16" t="s">
        <v>53</v>
      </c>
      <c r="K25">
        <v>13</v>
      </c>
    </row>
    <row r="26" spans="1:11" ht="15" x14ac:dyDescent="0.2">
      <c r="A26" s="1">
        <v>25</v>
      </c>
      <c r="B26" s="2">
        <v>43879</v>
      </c>
      <c r="C26" s="3" t="s">
        <v>8</v>
      </c>
      <c r="D26" s="3" t="s">
        <v>9</v>
      </c>
      <c r="E26" s="4" t="s">
        <v>13</v>
      </c>
      <c r="F26" s="11">
        <v>4</v>
      </c>
      <c r="G26" s="7">
        <v>4.99</v>
      </c>
      <c r="H26" s="9">
        <f t="shared" si="0"/>
        <v>19.96</v>
      </c>
      <c r="J26" s="16" t="s">
        <v>7</v>
      </c>
      <c r="K26" s="8">
        <f>INDEX(Table1[], MATCH(K25, Table1[Number], 0), MATCH(J26, Table1[#Headers], 0))</f>
        <v>1619.1899999999998</v>
      </c>
    </row>
    <row r="27" spans="1:11" ht="15" x14ac:dyDescent="0.2">
      <c r="A27" s="1">
        <v>26</v>
      </c>
      <c r="B27" s="2">
        <v>43897</v>
      </c>
      <c r="C27" s="3" t="s">
        <v>17</v>
      </c>
      <c r="D27" s="3" t="s">
        <v>18</v>
      </c>
      <c r="E27" s="4" t="s">
        <v>13</v>
      </c>
      <c r="F27" s="11">
        <v>7</v>
      </c>
      <c r="G27" s="7">
        <v>19.989999999999998</v>
      </c>
      <c r="H27" s="9">
        <f t="shared" si="0"/>
        <v>139.92999999999998</v>
      </c>
    </row>
    <row r="28" spans="1:11" ht="15" x14ac:dyDescent="0.2">
      <c r="A28" s="1">
        <v>27</v>
      </c>
      <c r="B28" s="2">
        <v>43914</v>
      </c>
      <c r="C28" s="3" t="s">
        <v>11</v>
      </c>
      <c r="D28" s="3" t="s">
        <v>14</v>
      </c>
      <c r="E28" s="4" t="s">
        <v>26</v>
      </c>
      <c r="F28" s="11">
        <v>50</v>
      </c>
      <c r="G28" s="7">
        <v>4.99</v>
      </c>
      <c r="H28" s="9">
        <f t="shared" si="0"/>
        <v>249.5</v>
      </c>
      <c r="J28" s="16" t="s">
        <v>56</v>
      </c>
      <c r="K28" s="17">
        <v>1879.06</v>
      </c>
    </row>
    <row r="29" spans="1:11" ht="15" x14ac:dyDescent="0.2">
      <c r="A29" s="1">
        <v>28</v>
      </c>
      <c r="B29" s="2">
        <v>43931</v>
      </c>
      <c r="C29" s="3" t="s">
        <v>11</v>
      </c>
      <c r="D29" s="3" t="s">
        <v>19</v>
      </c>
      <c r="E29" s="4" t="s">
        <v>10</v>
      </c>
      <c r="F29" s="11">
        <v>66</v>
      </c>
      <c r="G29" s="7">
        <v>1.99</v>
      </c>
      <c r="H29" s="9">
        <f t="shared" si="0"/>
        <v>131.34</v>
      </c>
      <c r="J29" s="16" t="s">
        <v>3</v>
      </c>
      <c r="K29" t="str">
        <f>INDEX(Table1[], MATCH(K28, Table1[Total], 0), MATCH(J29, Table1[#Headers], 0))</f>
        <v>Jardine</v>
      </c>
    </row>
    <row r="30" spans="1:11" ht="15" x14ac:dyDescent="0.2">
      <c r="A30" s="1">
        <v>29</v>
      </c>
      <c r="B30" s="2">
        <v>43948</v>
      </c>
      <c r="C30" s="3" t="s">
        <v>8</v>
      </c>
      <c r="D30" s="3" t="s">
        <v>22</v>
      </c>
      <c r="E30" s="4" t="s">
        <v>16</v>
      </c>
      <c r="F30" s="11">
        <v>96</v>
      </c>
      <c r="G30" s="7">
        <v>4.99</v>
      </c>
      <c r="H30" s="9">
        <f t="shared" si="0"/>
        <v>479.04</v>
      </c>
    </row>
    <row r="31" spans="1:11" ht="15" x14ac:dyDescent="0.2">
      <c r="A31" s="1">
        <v>30</v>
      </c>
      <c r="B31" s="2">
        <v>43965</v>
      </c>
      <c r="C31" s="3" t="s">
        <v>11</v>
      </c>
      <c r="D31" s="3" t="s">
        <v>15</v>
      </c>
      <c r="E31" s="4" t="s">
        <v>10</v>
      </c>
      <c r="F31" s="11">
        <v>53</v>
      </c>
      <c r="G31" s="7">
        <v>1.29</v>
      </c>
      <c r="H31" s="9">
        <f t="shared" si="0"/>
        <v>68.37</v>
      </c>
      <c r="J31" s="16" t="s">
        <v>57</v>
      </c>
      <c r="K31" t="str">
        <f>INDEX(Table1[], MATCH(MAX(Table1[Unit Cost]), Table1[Unit Cost], 0), MATCH("Item", Table1[#Headers], 0))</f>
        <v>Desk</v>
      </c>
    </row>
    <row r="32" spans="1:11" ht="15" x14ac:dyDescent="0.2">
      <c r="A32" s="1">
        <v>31</v>
      </c>
      <c r="B32" s="2">
        <v>43982</v>
      </c>
      <c r="C32" s="3" t="s">
        <v>11</v>
      </c>
      <c r="D32" s="3" t="s">
        <v>15</v>
      </c>
      <c r="E32" s="4" t="s">
        <v>13</v>
      </c>
      <c r="F32" s="11">
        <v>80</v>
      </c>
      <c r="G32" s="7">
        <v>8.99</v>
      </c>
      <c r="H32" s="9">
        <f t="shared" si="0"/>
        <v>719.2</v>
      </c>
    </row>
    <row r="33" spans="1:8" ht="15" x14ac:dyDescent="0.2">
      <c r="A33" s="1">
        <v>32</v>
      </c>
      <c r="B33" s="2">
        <v>43999</v>
      </c>
      <c r="C33" s="3" t="s">
        <v>11</v>
      </c>
      <c r="D33" s="3" t="s">
        <v>12</v>
      </c>
      <c r="E33" s="4" t="s">
        <v>25</v>
      </c>
      <c r="F33" s="11">
        <v>5</v>
      </c>
      <c r="G33" s="7">
        <v>125</v>
      </c>
      <c r="H33" s="9">
        <f t="shared" si="0"/>
        <v>625</v>
      </c>
    </row>
    <row r="34" spans="1:8" ht="15" x14ac:dyDescent="0.2">
      <c r="A34" s="1">
        <v>33</v>
      </c>
      <c r="B34" s="2">
        <v>44016</v>
      </c>
      <c r="C34" s="3" t="s">
        <v>8</v>
      </c>
      <c r="D34" s="3" t="s">
        <v>9</v>
      </c>
      <c r="E34" s="4" t="s">
        <v>26</v>
      </c>
      <c r="F34" s="11">
        <v>62</v>
      </c>
      <c r="G34" s="7">
        <v>4.99</v>
      </c>
      <c r="H34" s="9">
        <f t="shared" ref="H34:H50" si="2">F34*G34</f>
        <v>309.38</v>
      </c>
    </row>
    <row r="35" spans="1:8" ht="15" x14ac:dyDescent="0.2">
      <c r="A35" s="1">
        <v>34</v>
      </c>
      <c r="B35" s="2">
        <v>44033</v>
      </c>
      <c r="C35" s="3" t="s">
        <v>11</v>
      </c>
      <c r="D35" s="3" t="s">
        <v>21</v>
      </c>
      <c r="E35" s="4" t="s">
        <v>26</v>
      </c>
      <c r="F35" s="11">
        <v>55</v>
      </c>
      <c r="G35" s="7">
        <v>12.49</v>
      </c>
      <c r="H35" s="9">
        <f t="shared" si="2"/>
        <v>686.95</v>
      </c>
    </row>
    <row r="36" spans="1:8" ht="15" x14ac:dyDescent="0.2">
      <c r="A36" s="1">
        <v>35</v>
      </c>
      <c r="B36" s="2">
        <v>44050</v>
      </c>
      <c r="C36" s="3" t="s">
        <v>11</v>
      </c>
      <c r="D36" s="3" t="s">
        <v>12</v>
      </c>
      <c r="E36" s="4" t="s">
        <v>26</v>
      </c>
      <c r="F36" s="11">
        <v>42</v>
      </c>
      <c r="G36" s="7">
        <v>23.95</v>
      </c>
      <c r="H36" s="9">
        <f t="shared" si="2"/>
        <v>1005.9</v>
      </c>
    </row>
    <row r="37" spans="1:8" ht="15" x14ac:dyDescent="0.2">
      <c r="A37" s="1">
        <v>36</v>
      </c>
      <c r="B37" s="2">
        <v>44067</v>
      </c>
      <c r="C37" s="3" t="s">
        <v>17</v>
      </c>
      <c r="D37" s="3" t="s">
        <v>18</v>
      </c>
      <c r="E37" s="4" t="s">
        <v>25</v>
      </c>
      <c r="F37" s="11">
        <v>3</v>
      </c>
      <c r="G37" s="7">
        <v>275</v>
      </c>
      <c r="H37" s="9">
        <f t="shared" si="2"/>
        <v>825</v>
      </c>
    </row>
    <row r="38" spans="1:8" ht="15" x14ac:dyDescent="0.2">
      <c r="A38" s="1">
        <v>37</v>
      </c>
      <c r="B38" s="2">
        <v>44084</v>
      </c>
      <c r="C38" s="3" t="s">
        <v>11</v>
      </c>
      <c r="D38" s="3" t="s">
        <v>15</v>
      </c>
      <c r="E38" s="4" t="s">
        <v>10</v>
      </c>
      <c r="F38" s="11">
        <v>7</v>
      </c>
      <c r="G38" s="7">
        <v>1.29</v>
      </c>
      <c r="H38" s="9">
        <f t="shared" si="2"/>
        <v>9.0300000000000011</v>
      </c>
    </row>
    <row r="39" spans="1:8" ht="15" x14ac:dyDescent="0.2">
      <c r="A39" s="1">
        <v>38</v>
      </c>
      <c r="B39" s="2">
        <v>44101</v>
      </c>
      <c r="C39" s="3" t="s">
        <v>17</v>
      </c>
      <c r="D39" s="3" t="s">
        <v>18</v>
      </c>
      <c r="E39" s="4" t="s">
        <v>16</v>
      </c>
      <c r="F39" s="11">
        <v>76</v>
      </c>
      <c r="G39" s="7">
        <v>1.99</v>
      </c>
      <c r="H39" s="9">
        <f t="shared" si="2"/>
        <v>151.24</v>
      </c>
    </row>
    <row r="40" spans="1:8" ht="15" x14ac:dyDescent="0.2">
      <c r="A40" s="1">
        <v>39</v>
      </c>
      <c r="B40" s="2">
        <v>44118</v>
      </c>
      <c r="C40" s="3" t="s">
        <v>17</v>
      </c>
      <c r="D40" s="3" t="s">
        <v>20</v>
      </c>
      <c r="E40" s="4" t="s">
        <v>13</v>
      </c>
      <c r="F40" s="11">
        <v>57</v>
      </c>
      <c r="G40" s="7">
        <v>19.989999999999998</v>
      </c>
      <c r="H40" s="9">
        <f t="shared" si="2"/>
        <v>1139.4299999999998</v>
      </c>
    </row>
    <row r="41" spans="1:8" ht="15" x14ac:dyDescent="0.2">
      <c r="A41" s="1">
        <v>40</v>
      </c>
      <c r="B41" s="2">
        <v>44135</v>
      </c>
      <c r="C41" s="3" t="s">
        <v>11</v>
      </c>
      <c r="D41" s="3" t="s">
        <v>19</v>
      </c>
      <c r="E41" s="4" t="s">
        <v>10</v>
      </c>
      <c r="F41" s="11">
        <v>14</v>
      </c>
      <c r="G41" s="7">
        <v>1.29</v>
      </c>
      <c r="H41" s="9">
        <f t="shared" si="2"/>
        <v>18.060000000000002</v>
      </c>
    </row>
    <row r="42" spans="1:8" ht="15" x14ac:dyDescent="0.2">
      <c r="A42" s="1">
        <v>41</v>
      </c>
      <c r="B42" s="2">
        <v>44152</v>
      </c>
      <c r="C42" s="3" t="s">
        <v>11</v>
      </c>
      <c r="D42" s="3" t="s">
        <v>14</v>
      </c>
      <c r="E42" s="4" t="s">
        <v>13</v>
      </c>
      <c r="F42" s="11">
        <v>11</v>
      </c>
      <c r="G42" s="7">
        <v>4.99</v>
      </c>
      <c r="H42" s="9">
        <f t="shared" si="2"/>
        <v>54.89</v>
      </c>
    </row>
    <row r="43" spans="1:8" ht="15" x14ac:dyDescent="0.2">
      <c r="A43" s="1">
        <v>42</v>
      </c>
      <c r="B43" s="2">
        <v>44169</v>
      </c>
      <c r="C43" s="3" t="s">
        <v>11</v>
      </c>
      <c r="D43" s="3" t="s">
        <v>14</v>
      </c>
      <c r="E43" s="4" t="s">
        <v>13</v>
      </c>
      <c r="F43" s="11">
        <v>94</v>
      </c>
      <c r="G43" s="7">
        <v>19.989999999999998</v>
      </c>
      <c r="H43" s="9">
        <f t="shared" si="2"/>
        <v>1879.06</v>
      </c>
    </row>
    <row r="44" spans="1:8" ht="15" x14ac:dyDescent="0.2">
      <c r="A44" s="1">
        <v>43</v>
      </c>
      <c r="B44" s="2">
        <v>44186</v>
      </c>
      <c r="C44" s="3" t="s">
        <v>11</v>
      </c>
      <c r="D44" s="3" t="s">
        <v>19</v>
      </c>
      <c r="E44" s="4" t="s">
        <v>13</v>
      </c>
      <c r="F44" s="11">
        <v>28</v>
      </c>
      <c r="G44" s="7">
        <v>4.99</v>
      </c>
      <c r="H44" s="9">
        <f t="shared" si="2"/>
        <v>139.72</v>
      </c>
    </row>
    <row r="45" spans="1:8" ht="15" x14ac:dyDescent="0.2">
      <c r="A45" s="1">
        <v>44</v>
      </c>
      <c r="B45" s="2">
        <v>43471</v>
      </c>
      <c r="C45" s="3" t="s">
        <v>8</v>
      </c>
      <c r="D45" s="3" t="s">
        <v>9</v>
      </c>
      <c r="E45" s="4" t="s">
        <v>16</v>
      </c>
      <c r="F45" s="11">
        <v>96</v>
      </c>
      <c r="G45" s="7">
        <v>4.99</v>
      </c>
      <c r="H45" s="9">
        <f t="shared" si="2"/>
        <v>479.04</v>
      </c>
    </row>
    <row r="46" spans="1:8" ht="15" x14ac:dyDescent="0.2">
      <c r="A46" s="1">
        <v>45</v>
      </c>
      <c r="B46" s="2">
        <v>43488</v>
      </c>
      <c r="C46" s="3" t="s">
        <v>11</v>
      </c>
      <c r="D46" s="3" t="s">
        <v>12</v>
      </c>
      <c r="E46" s="4" t="s">
        <v>10</v>
      </c>
      <c r="F46" s="11">
        <v>53</v>
      </c>
      <c r="G46" s="7">
        <v>1.29</v>
      </c>
      <c r="H46" s="9">
        <f t="shared" si="2"/>
        <v>68.37</v>
      </c>
    </row>
    <row r="47" spans="1:8" ht="15" x14ac:dyDescent="0.2">
      <c r="A47" s="1">
        <v>46</v>
      </c>
      <c r="B47" s="2">
        <v>43505</v>
      </c>
      <c r="C47" s="3" t="s">
        <v>11</v>
      </c>
      <c r="D47" s="3" t="s">
        <v>9</v>
      </c>
      <c r="E47" s="4" t="s">
        <v>13</v>
      </c>
      <c r="F47" s="11">
        <v>80</v>
      </c>
      <c r="G47" s="7">
        <v>8.99</v>
      </c>
      <c r="H47" s="9">
        <f t="shared" si="2"/>
        <v>719.2</v>
      </c>
    </row>
    <row r="48" spans="1:8" ht="15" x14ac:dyDescent="0.2">
      <c r="A48" s="1">
        <v>47</v>
      </c>
      <c r="B48" s="2">
        <v>43522</v>
      </c>
      <c r="C48" s="3" t="s">
        <v>11</v>
      </c>
      <c r="D48" s="3" t="s">
        <v>21</v>
      </c>
      <c r="E48" s="4" t="s">
        <v>25</v>
      </c>
      <c r="F48" s="11">
        <v>5</v>
      </c>
      <c r="G48" s="7">
        <v>125</v>
      </c>
      <c r="H48" s="9">
        <f t="shared" si="2"/>
        <v>625</v>
      </c>
    </row>
    <row r="49" spans="1:8" ht="15" x14ac:dyDescent="0.2">
      <c r="A49" s="1">
        <v>48</v>
      </c>
      <c r="B49" s="2">
        <v>43539</v>
      </c>
      <c r="C49" s="3" t="s">
        <v>8</v>
      </c>
      <c r="D49" s="3" t="s">
        <v>18</v>
      </c>
      <c r="E49" s="4" t="s">
        <v>26</v>
      </c>
      <c r="F49" s="11">
        <v>62</v>
      </c>
      <c r="G49" s="7">
        <v>4.99</v>
      </c>
      <c r="H49" s="9">
        <f t="shared" si="2"/>
        <v>309.38</v>
      </c>
    </row>
    <row r="50" spans="1:8" ht="15" x14ac:dyDescent="0.2">
      <c r="A50" s="1">
        <v>49</v>
      </c>
      <c r="B50" s="2">
        <v>43556</v>
      </c>
      <c r="C50" s="3" t="s">
        <v>8</v>
      </c>
      <c r="D50" s="3" t="s">
        <v>9</v>
      </c>
      <c r="E50" s="4" t="s">
        <v>26</v>
      </c>
      <c r="F50" s="11">
        <v>55</v>
      </c>
      <c r="G50" s="7">
        <v>12.49</v>
      </c>
      <c r="H50" s="9">
        <f t="shared" si="2"/>
        <v>686.95</v>
      </c>
    </row>
    <row r="51" spans="1:8" ht="15.75" customHeight="1" x14ac:dyDescent="0.15">
      <c r="G51" s="22" t="s">
        <v>27</v>
      </c>
      <c r="H51" s="15">
        <f>SUM(H2:H50)</f>
        <v>22515.820000000011</v>
      </c>
    </row>
  </sheetData>
  <conditionalFormatting sqref="H2:H50">
    <cfRule type="cellIs" dxfId="10" priority="2" operator="greaterThan">
      <formula>$K$5</formula>
    </cfRule>
  </conditionalFormatting>
  <conditionalFormatting sqref="J6">
    <cfRule type="cellIs" dxfId="9" priority="1" operator="greaterThan">
      <formula>$K$5</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4FF16-9B82-4741-80AC-A320B453AD8B}">
  <dimension ref="A3:B47"/>
  <sheetViews>
    <sheetView workbookViewId="0">
      <selection activeCell="B48" sqref="B48"/>
    </sheetView>
  </sheetViews>
  <sheetFormatPr baseColWidth="10" defaultRowHeight="13" x14ac:dyDescent="0.15"/>
  <cols>
    <col min="1" max="1" width="13.1640625" bestFit="1" customWidth="1"/>
    <col min="2" max="2" width="17.33203125" bestFit="1" customWidth="1"/>
    <col min="3" max="3" width="11.33203125" bestFit="1" customWidth="1"/>
    <col min="4" max="4" width="8.1640625" bestFit="1" customWidth="1"/>
    <col min="5" max="5" width="7.5" bestFit="1" customWidth="1"/>
    <col min="6" max="6" width="8.1640625" bestFit="1" customWidth="1"/>
    <col min="7" max="7" width="10.6640625" bestFit="1" customWidth="1"/>
    <col min="8" max="38" width="3.1640625" bestFit="1" customWidth="1"/>
    <col min="39" max="39" width="10.6640625" bestFit="1" customWidth="1"/>
  </cols>
  <sheetData>
    <row r="3" spans="1:2" x14ac:dyDescent="0.15">
      <c r="A3" s="18" t="s">
        <v>40</v>
      </c>
      <c r="B3" t="s">
        <v>42</v>
      </c>
    </row>
    <row r="4" spans="1:2" x14ac:dyDescent="0.15">
      <c r="A4" s="19" t="s">
        <v>20</v>
      </c>
      <c r="B4" s="20">
        <v>2</v>
      </c>
    </row>
    <row r="5" spans="1:2" x14ac:dyDescent="0.15">
      <c r="A5" s="19" t="s">
        <v>18</v>
      </c>
      <c r="B5" s="20">
        <v>5</v>
      </c>
    </row>
    <row r="6" spans="1:2" x14ac:dyDescent="0.15">
      <c r="A6" s="19" t="s">
        <v>24</v>
      </c>
      <c r="B6" s="20">
        <v>3</v>
      </c>
    </row>
    <row r="7" spans="1:2" x14ac:dyDescent="0.15">
      <c r="A7" s="19" t="s">
        <v>23</v>
      </c>
      <c r="B7" s="20">
        <v>3</v>
      </c>
    </row>
    <row r="8" spans="1:2" x14ac:dyDescent="0.15">
      <c r="A8" s="19" t="s">
        <v>21</v>
      </c>
      <c r="B8" s="20">
        <v>4</v>
      </c>
    </row>
    <row r="9" spans="1:2" x14ac:dyDescent="0.15">
      <c r="A9" s="19" t="s">
        <v>12</v>
      </c>
      <c r="B9" s="20">
        <v>5</v>
      </c>
    </row>
    <row r="10" spans="1:2" x14ac:dyDescent="0.15">
      <c r="A10" s="19" t="s">
        <v>9</v>
      </c>
      <c r="B10" s="20">
        <v>11</v>
      </c>
    </row>
    <row r="11" spans="1:2" x14ac:dyDescent="0.15">
      <c r="A11" s="19" t="s">
        <v>14</v>
      </c>
      <c r="B11" s="20">
        <v>5</v>
      </c>
    </row>
    <row r="12" spans="1:2" x14ac:dyDescent="0.15">
      <c r="A12" s="19" t="s">
        <v>22</v>
      </c>
      <c r="B12" s="20">
        <v>2</v>
      </c>
    </row>
    <row r="13" spans="1:2" x14ac:dyDescent="0.15">
      <c r="A13" s="19" t="s">
        <v>15</v>
      </c>
      <c r="B13" s="20">
        <v>5</v>
      </c>
    </row>
    <row r="14" spans="1:2" x14ac:dyDescent="0.15">
      <c r="A14" s="19" t="s">
        <v>19</v>
      </c>
      <c r="B14" s="20">
        <v>4</v>
      </c>
    </row>
    <row r="15" spans="1:2" x14ac:dyDescent="0.15">
      <c r="A15" s="19" t="s">
        <v>41</v>
      </c>
      <c r="B15" s="20">
        <v>49</v>
      </c>
    </row>
    <row r="16" spans="1:2" x14ac:dyDescent="0.15">
      <c r="A16" s="19"/>
      <c r="B16" s="20"/>
    </row>
    <row r="18" spans="1:2" x14ac:dyDescent="0.15">
      <c r="A18" s="18" t="s">
        <v>40</v>
      </c>
      <c r="B18" t="s">
        <v>49</v>
      </c>
    </row>
    <row r="19" spans="1:2" x14ac:dyDescent="0.15">
      <c r="A19" s="19" t="s">
        <v>43</v>
      </c>
      <c r="B19" s="20">
        <v>28</v>
      </c>
    </row>
    <row r="20" spans="1:2" x14ac:dyDescent="0.15">
      <c r="A20" s="21" t="s">
        <v>44</v>
      </c>
      <c r="B20" s="20">
        <v>11</v>
      </c>
    </row>
    <row r="21" spans="1:2" x14ac:dyDescent="0.15">
      <c r="A21" s="21" t="s">
        <v>45</v>
      </c>
      <c r="B21" s="20">
        <v>6</v>
      </c>
    </row>
    <row r="22" spans="1:2" x14ac:dyDescent="0.15">
      <c r="A22" s="21" t="s">
        <v>46</v>
      </c>
      <c r="B22" s="20">
        <v>5</v>
      </c>
    </row>
    <row r="23" spans="1:2" x14ac:dyDescent="0.15">
      <c r="A23" s="21" t="s">
        <v>47</v>
      </c>
      <c r="B23" s="20">
        <v>6</v>
      </c>
    </row>
    <row r="24" spans="1:2" x14ac:dyDescent="0.15">
      <c r="A24" s="19" t="s">
        <v>48</v>
      </c>
      <c r="B24" s="20">
        <v>21</v>
      </c>
    </row>
    <row r="25" spans="1:2" x14ac:dyDescent="0.15">
      <c r="A25" s="21" t="s">
        <v>44</v>
      </c>
      <c r="B25" s="20">
        <v>5</v>
      </c>
    </row>
    <row r="26" spans="1:2" x14ac:dyDescent="0.15">
      <c r="A26" s="21" t="s">
        <v>45</v>
      </c>
      <c r="B26" s="20">
        <v>5</v>
      </c>
    </row>
    <row r="27" spans="1:2" x14ac:dyDescent="0.15">
      <c r="A27" s="21" t="s">
        <v>46</v>
      </c>
      <c r="B27" s="20">
        <v>6</v>
      </c>
    </row>
    <row r="28" spans="1:2" x14ac:dyDescent="0.15">
      <c r="A28" s="21" t="s">
        <v>47</v>
      </c>
      <c r="B28" s="20">
        <v>5</v>
      </c>
    </row>
    <row r="29" spans="1:2" x14ac:dyDescent="0.15">
      <c r="A29" s="19" t="s">
        <v>41</v>
      </c>
      <c r="B29" s="20">
        <v>49</v>
      </c>
    </row>
    <row r="30" spans="1:2" x14ac:dyDescent="0.15">
      <c r="A30" s="19"/>
      <c r="B30" s="20"/>
    </row>
    <row r="32" spans="1:2" x14ac:dyDescent="0.15">
      <c r="A32" s="18" t="s">
        <v>40</v>
      </c>
      <c r="B32" t="s">
        <v>50</v>
      </c>
    </row>
    <row r="33" spans="1:2" x14ac:dyDescent="0.15">
      <c r="A33" s="19" t="s">
        <v>13</v>
      </c>
      <c r="B33" s="20">
        <v>802</v>
      </c>
    </row>
    <row r="34" spans="1:2" x14ac:dyDescent="0.15">
      <c r="A34" s="19" t="s">
        <v>25</v>
      </c>
      <c r="B34" s="20">
        <v>15</v>
      </c>
    </row>
    <row r="35" spans="1:2" x14ac:dyDescent="0.15">
      <c r="A35" s="19" t="s">
        <v>16</v>
      </c>
      <c r="B35" s="20">
        <v>374</v>
      </c>
    </row>
    <row r="36" spans="1:2" x14ac:dyDescent="0.15">
      <c r="A36" s="19" t="s">
        <v>26</v>
      </c>
      <c r="B36" s="20">
        <v>512</v>
      </c>
    </row>
    <row r="37" spans="1:2" x14ac:dyDescent="0.15">
      <c r="A37" s="19" t="s">
        <v>10</v>
      </c>
      <c r="B37" s="20">
        <v>769</v>
      </c>
    </row>
    <row r="38" spans="1:2" x14ac:dyDescent="0.15">
      <c r="A38" s="19" t="s">
        <v>41</v>
      </c>
      <c r="B38" s="20">
        <v>2472</v>
      </c>
    </row>
    <row r="39" spans="1:2" x14ac:dyDescent="0.15">
      <c r="A39" s="19"/>
      <c r="B39" s="20"/>
    </row>
    <row r="41" spans="1:2" x14ac:dyDescent="0.15">
      <c r="A41" s="18" t="s">
        <v>40</v>
      </c>
      <c r="B41" t="s">
        <v>51</v>
      </c>
    </row>
    <row r="42" spans="1:2" x14ac:dyDescent="0.15">
      <c r="A42" s="19" t="s">
        <v>13</v>
      </c>
      <c r="B42" s="20">
        <v>10296.85</v>
      </c>
    </row>
    <row r="43" spans="1:2" x14ac:dyDescent="0.15">
      <c r="A43" s="19" t="s">
        <v>25</v>
      </c>
      <c r="B43" s="20">
        <v>2325</v>
      </c>
    </row>
    <row r="44" spans="1:2" x14ac:dyDescent="0.15">
      <c r="A44" s="19" t="s">
        <v>16</v>
      </c>
      <c r="B44" s="20">
        <v>2524.2599999999998</v>
      </c>
    </row>
    <row r="45" spans="1:2" x14ac:dyDescent="0.15">
      <c r="A45" s="19" t="s">
        <v>26</v>
      </c>
      <c r="B45" s="20">
        <v>5166.2</v>
      </c>
    </row>
    <row r="46" spans="1:2" x14ac:dyDescent="0.15">
      <c r="A46" s="19" t="s">
        <v>10</v>
      </c>
      <c r="B46" s="20">
        <v>2203.5100000000002</v>
      </c>
    </row>
    <row r="47" spans="1:2" x14ac:dyDescent="0.15">
      <c r="A47" s="19" t="s">
        <v>41</v>
      </c>
      <c r="B47" s="20">
        <v>22515.82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11C5-5F3E-9C40-B1F4-9A5EFA6C4E65}">
  <dimension ref="A1:N5"/>
  <sheetViews>
    <sheetView showGridLines="0" workbookViewId="0">
      <selection activeCell="N27" sqref="N27"/>
    </sheetView>
  </sheetViews>
  <sheetFormatPr baseColWidth="10" defaultRowHeight="13" x14ac:dyDescent="0.15"/>
  <sheetData>
    <row r="1" spans="1:14" x14ac:dyDescent="0.15">
      <c r="A1" s="28" t="s">
        <v>52</v>
      </c>
      <c r="B1" s="29"/>
      <c r="C1" s="29"/>
      <c r="D1" s="29"/>
      <c r="E1" s="29"/>
      <c r="F1" s="29"/>
      <c r="G1" s="29"/>
      <c r="H1" s="29"/>
      <c r="I1" s="29"/>
      <c r="J1" s="29"/>
      <c r="K1" s="29"/>
      <c r="L1" s="29"/>
      <c r="M1" s="29"/>
      <c r="N1" s="29"/>
    </row>
    <row r="2" spans="1:14" x14ac:dyDescent="0.15">
      <c r="A2" s="29"/>
      <c r="B2" s="29"/>
      <c r="C2" s="29"/>
      <c r="D2" s="29"/>
      <c r="E2" s="29"/>
      <c r="F2" s="29"/>
      <c r="G2" s="29"/>
      <c r="H2" s="29"/>
      <c r="I2" s="29"/>
      <c r="J2" s="29"/>
      <c r="K2" s="29"/>
      <c r="L2" s="29"/>
      <c r="M2" s="29"/>
      <c r="N2" s="29"/>
    </row>
    <row r="3" spans="1:14" x14ac:dyDescent="0.15">
      <c r="A3" s="29"/>
      <c r="B3" s="29"/>
      <c r="C3" s="29"/>
      <c r="D3" s="29"/>
      <c r="E3" s="29"/>
      <c r="F3" s="29"/>
      <c r="G3" s="29"/>
      <c r="H3" s="29"/>
      <c r="I3" s="29"/>
      <c r="J3" s="29"/>
      <c r="K3" s="29"/>
      <c r="L3" s="29"/>
      <c r="M3" s="29"/>
      <c r="N3" s="29"/>
    </row>
    <row r="4" spans="1:14" x14ac:dyDescent="0.15">
      <c r="A4" s="29"/>
      <c r="B4" s="29"/>
      <c r="C4" s="29"/>
      <c r="D4" s="29"/>
      <c r="E4" s="29"/>
      <c r="F4" s="29"/>
      <c r="G4" s="29"/>
      <c r="H4" s="29"/>
      <c r="I4" s="29"/>
      <c r="J4" s="29"/>
      <c r="K4" s="29"/>
      <c r="L4" s="29"/>
      <c r="M4" s="29"/>
      <c r="N4" s="29"/>
    </row>
    <row r="5" spans="1:14" x14ac:dyDescent="0.15">
      <c r="A5" s="29"/>
      <c r="B5" s="29"/>
      <c r="C5" s="29"/>
      <c r="D5" s="29"/>
      <c r="E5" s="29"/>
      <c r="F5" s="29"/>
      <c r="G5" s="29"/>
      <c r="H5" s="29"/>
      <c r="I5" s="29"/>
      <c r="J5" s="29"/>
      <c r="K5" s="29"/>
      <c r="L5" s="29"/>
      <c r="M5" s="29"/>
      <c r="N5" s="2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3</vt:i4>
      </vt:variant>
    </vt:vector>
  </HeadingPairs>
  <TitlesOfParts>
    <vt:vector size="3" baseType="lpstr">
      <vt:lpstr>Orders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Botello</cp:lastModifiedBy>
  <dcterms:modified xsi:type="dcterms:W3CDTF">2022-04-25T23:33:37Z</dcterms:modified>
</cp:coreProperties>
</file>