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<sst xmlns="http://schemas.openxmlformats.org/spreadsheetml/2006/main" count="412" uniqueCount="251">
  <si>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</si>
  <si>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</si>
  <si>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</si>
  <si>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</si>
  <si>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</si>
  <si>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</si>
  <si>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</si>
  <si>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</si>
  <si>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</si>
  <si>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</si>
  <si>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</si>
  <si>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</si>
  <si>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</si>
  <si>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</si>
  <si>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</si>
  <si>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</si>
  <si>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</si>
  <si>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</si>
  <si>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</si>
  <si>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</si>
  <si>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</si>
  <si>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</si>
  <si>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</si>
  <si>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</si>
  <si>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</si>
  <si>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</si>
  <si>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</si>
  <si>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</si>
  <si>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</si>
  <si>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</si>
  <si>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</si>
  <si>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</si>
  <si>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</si>
  <si>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</si>
  <si>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</si>
  <si>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</si>
  <si>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</si>
  <si>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</si>
  <si>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</si>
  <si>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</si>
  <si>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</si>
  <si>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</si>
  <si>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</si>
  <si>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</si>
  <si>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</si>
  <si>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</si>
  <si>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</si>
  <si>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</si>
  <si>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</si>
  <si>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</si>
  <si>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</si>
  <si>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</si>
  <si>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</si>
  <si>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</si>
  <si>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</si>
  <si>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tau_st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</si>
  <si>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</si>
  <si>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</si>
  <si>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</si>
  <si>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</si>
  <si>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</si>
  <si>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</si>
  <si>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</si>
  <si>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</si>
  <si>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</si>
  <si>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</si>
  <si>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</si>
  <si>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</si>
  <si>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</si>
  <si>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</si>
  <si>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</si>
  <si>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</si>
  <si>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</si>
  <si>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</si>
  <si>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</si>
  <si>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</si>
  <si>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</si>
  <si>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</si>
  <si>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</si>
  <si>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</si>
  <si>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</si>
  <si>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</si>
  <si>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</si>
  <si>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</si>
  <si>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</si>
  <si>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</si>
  <si>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</si>
  <si>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</si>
  <si>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</si>
  <si>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</si>
  <si>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</si>
  <si>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</si>
  <si>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</si>
  <si>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</si>
  <si>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</si>
  <si>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</si>
  <si>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</si>
  <si>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</si>
  <si>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</si>
  <si>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</si>
  <si>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</si>
  <si>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beta</t>
  </si>
  <si>
    <t xml:space="preserve">Initial launch angle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</si>
  <si>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</si>
  <si>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</si>
  <si>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</si>
  <si>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</si>
  <si>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</si>
  <si>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</si>
  <si>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</si>
  <si>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</si>
  <si>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</si>
  <si>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</si>
  <si>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</si>
  <si>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</si>
  <si>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</si>
  <si>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</si>
  <si>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</si>
  <si>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</si>
  <si>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</si>
  <si>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</si>
  <si>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</si>
  <si>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</si>
  <si>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</si>
  <si>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</si>
  <si>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</si>
  <si>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</si>
  <si>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</si>
  <si>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</si>
  <si>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</si>
  <si>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</si>
  <si>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</si>
  <si>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</si>
  <si>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</si>
  <si>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</si>
  <si>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</si>
  <si>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</si>
  <si>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</si>
  <si>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</si>
  <si>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</si>
  <si>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</si>
  <si>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</si>
  <si>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</si>
  <si>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</si>
  <si>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th_m_z</t>
  </si>
  <si>
    <t xml:space="preserve">z angle of a ZYX euler angle sequence to define orientation offset of moon to inertial frame</t>
  </si>
  <si>
    <t xml:space="preserve">th_m_y</t>
  </si>
  <si>
    <r>
      <rPr>
        <sz val="11"/>
        <color rgb="FF000000"/>
        <rFont val="Calibri"/>
        <family val="2"/>
        <charset val="1"/>
      </rPr>
      <t xml:space="preserve">y angle of a ZYX euler angle sequence to define orientation offset </t>
    </r>
    <r>
      <rPr>
        <sz val="11"/>
        <color rgb="FF000000"/>
        <rFont val="Calibri"/>
        <family val="2"/>
      </rPr>
      <t xml:space="preserve">of moon to inertial frame</t>
    </r>
  </si>
  <si>
    <t xml:space="preserve">th_m_x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</si>
  <si>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</si>
  <si>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</si>
  <si>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</si>
  <si>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</si>
  <si>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</si>
  <si>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</si>
  <si>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</si>
  <si>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cam_att_disp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</si>
  <si>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</si>
  <si>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</si>
  <si>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</si>
  <si>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</si>
  <si>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</si>
  <si>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</si>
  <si>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</si>
  <si>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</si>
  <si>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</si>
  <si>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</si>
  <si>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</si>
  <si>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</si>
  <si>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</si>
  <si>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</si>
  <si>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</si>
  <si>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</si>
  <si>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</si>
  <si>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</si>
  <si>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</si>
  <si>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</si>
  <si>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</si>
  <si>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</si>
  <si>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</si>
  <si>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</si>
  <si>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</si>
  <si>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</si>
  <si>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</si>
  <si>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</si>
  <si>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</si>
  <si>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</si>
  <si>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</si>
  <si>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</si>
  <si>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</si>
  <si>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</si>
  <si>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</si>
  <si>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</si>
  <si>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</si>
  <si>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</si>
  <si>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</si>
  <si>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</si>
  <si>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</si>
  <si>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</si>
  <si>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</si>
  <si>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</si>
  <si>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</si>
  <si>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</si>
  <si>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</si>
  <si>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</si>
  <si>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</si>
  <si>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</si>
  <si>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</si>
  <si>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</si>
  <si>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</si>
  <si>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</si>
  <si>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</si>
  <si>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</si>
  <si>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</si>
  <si>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</si>
  <si>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</si>
  <si>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</si>
  <si>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</si>
  <si>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</si>
  <si>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</si>
  <si>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</si>
  <si>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Injected satellite position error</t>
  </si>
  <si>
    <t xml:space="preserve">del_rsy</t>
  </si>
  <si>
    <t xml:space="preserve">del_rsz</t>
  </si>
  <si>
    <t xml:space="preserve">del_vsx</t>
  </si>
  <si>
    <t xml:space="preserve">Injected satellite velocity error</t>
  </si>
  <si>
    <t xml:space="preserve">del_vsy</t>
  </si>
  <si>
    <t xml:space="preserve">del_vsz</t>
  </si>
  <si>
    <t xml:space="preserve">del_ax</t>
  </si>
  <si>
    <t xml:space="preserve">mrad</t>
  </si>
  <si>
    <t xml:space="preserve">Injected satellite orientation error</t>
  </si>
  <si>
    <t xml:space="preserve">del_ay</t>
  </si>
  <si>
    <t xml:space="preserve">del_az</t>
  </si>
  <si>
    <t xml:space="preserve">del_thstx</t>
  </si>
  <si>
    <t xml:space="preserve">Injected star camera misalignment error</t>
  </si>
  <si>
    <t xml:space="preserve">del_thsty</t>
  </si>
  <si>
    <t xml:space="preserve">del_thstz</t>
  </si>
  <si>
    <t xml:space="preserve">del_thcx</t>
  </si>
  <si>
    <t xml:space="preserve">Injected terrain camera misalignment error</t>
  </si>
  <si>
    <t xml:space="preserve">del_thcy</t>
  </si>
  <si>
    <t xml:space="preserve">del_thcz</t>
  </si>
  <si>
    <t xml:space="preserve">del_gyrox</t>
  </si>
  <si>
    <t xml:space="preserve">Injected gyro bias error</t>
  </si>
  <si>
    <t xml:space="preserve">del_gyroy</t>
  </si>
  <si>
    <t xml:space="preserve">del_gyroz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</si>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</sst>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0.00E+00"/>
    <numFmt numFmtId="169" formatCode="0.000000"/>
    <numFmt numFmtId="170" formatCode="0.0000000"/>
    <numFmt numFmtId="171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:E5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1" sqref="A1:E5 F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</cols>
  <sheetData>
    <row r="1" customFormat="false" ht="15" hidden="false" customHeight="false" outlineLevel="0" collapsed="false">
      <c r="A1" s="56" t="s">
        <v>0</v>
      </c>
      <c r="B1" s="67" t="s">
        <v>1</v>
      </c>
      <c r="C1" s="58" t="s">
        <v>2</v>
      </c>
      <c r="D1" s="58" t="s">
        <v>3</v>
      </c>
      <c r="E1" s="59" t="s">
        <v>4</v>
      </c>
    </row>
    <row r="2" customFormat="false" ht="15" hidden="false" customHeight="false" outlineLevel="0" collapsed="false">
      <c r="A2" s="60" t="s">
        <v>220</v>
      </c>
      <c r="B2" s="34" t="n">
        <v>100</v>
      </c>
      <c r="C2" s="34" t="str">
        <f aca="false">truthStateInitialUncertainty!C2</f>
        <v>m</v>
      </c>
      <c r="D2" s="34" t="s">
        <v>221</v>
      </c>
      <c r="E2" s="52" t="n">
        <f aca="false">B2</f>
        <v>100</v>
      </c>
      <c r="F2" s="34"/>
    </row>
    <row r="3" customFormat="false" ht="15" hidden="false" customHeight="false" outlineLevel="0" collapsed="false">
      <c r="A3" s="60" t="s">
        <v>222</v>
      </c>
      <c r="B3" s="34" t="n">
        <v>200</v>
      </c>
      <c r="C3" s="34" t="str">
        <f aca="false">truthStateInitialUncertainty!C3</f>
        <v>m</v>
      </c>
      <c r="D3" s="34" t="s">
        <v>221</v>
      </c>
      <c r="E3" s="52" t="n">
        <f aca="false">B3</f>
        <v>200</v>
      </c>
      <c r="F3" s="34"/>
    </row>
    <row r="4" customFormat="false" ht="15" hidden="false" customHeight="false" outlineLevel="0" collapsed="false">
      <c r="A4" s="60" t="s">
        <v>223</v>
      </c>
      <c r="B4" s="34" t="n">
        <v>300</v>
      </c>
      <c r="C4" s="34" t="str">
        <f aca="false">truthStateInitialUncertainty!C4</f>
        <v>m</v>
      </c>
      <c r="D4" s="34" t="s">
        <v>221</v>
      </c>
      <c r="E4" s="52" t="n">
        <f aca="false">B4</f>
        <v>300</v>
      </c>
      <c r="F4" s="34"/>
    </row>
    <row r="5" customFormat="false" ht="15" hidden="false" customHeight="false" outlineLevel="0" collapsed="false">
      <c r="A5" s="60" t="s">
        <v>224</v>
      </c>
      <c r="B5" s="34" t="n">
        <v>1</v>
      </c>
      <c r="C5" s="34" t="str">
        <f aca="false">truthStateInitialUncertainty!C5</f>
        <v>m/sec</v>
      </c>
      <c r="D5" s="34" t="s">
        <v>225</v>
      </c>
      <c r="E5" s="52" t="n">
        <f aca="false">B5</f>
        <v>1</v>
      </c>
      <c r="F5" s="34"/>
    </row>
    <row r="6" customFormat="false" ht="15" hidden="false" customHeight="false" outlineLevel="0" collapsed="false">
      <c r="A6" s="60" t="s">
        <v>226</v>
      </c>
      <c r="B6" s="34" t="n">
        <v>2</v>
      </c>
      <c r="C6" s="34" t="str">
        <f aca="false">truthStateInitialUncertainty!C6</f>
        <v>m/sec</v>
      </c>
      <c r="D6" s="34" t="s">
        <v>225</v>
      </c>
      <c r="E6" s="52" t="n">
        <f aca="false">B6</f>
        <v>2</v>
      </c>
      <c r="F6" s="34"/>
    </row>
    <row r="7" customFormat="false" ht="15" hidden="false" customHeight="false" outlineLevel="0" collapsed="false">
      <c r="A7" s="60" t="s">
        <v>227</v>
      </c>
      <c r="B7" s="34" t="n">
        <v>3</v>
      </c>
      <c r="C7" s="34" t="str">
        <f aca="false">truthStateInitialUncertainty!C7</f>
        <v>m/sec</v>
      </c>
      <c r="D7" s="34" t="s">
        <v>225</v>
      </c>
      <c r="E7" s="52" t="n">
        <f aca="false">B7</f>
        <v>3</v>
      </c>
      <c r="F7" s="34"/>
    </row>
    <row r="8" customFormat="false" ht="15" hidden="false" customHeight="false" outlineLevel="0" collapsed="false">
      <c r="A8" s="60" t="s">
        <v>228</v>
      </c>
      <c r="B8" s="34" t="n">
        <v>1</v>
      </c>
      <c r="C8" s="34" t="s">
        <v>229</v>
      </c>
      <c r="D8" s="34" t="s">
        <v>230</v>
      </c>
      <c r="E8" s="52" t="n">
        <f aca="false">B8/1000</f>
        <v>0.001</v>
      </c>
      <c r="F8" s="34"/>
    </row>
    <row r="9" customFormat="false" ht="15" hidden="false" customHeight="false" outlineLevel="0" collapsed="false">
      <c r="A9" s="60" t="s">
        <v>231</v>
      </c>
      <c r="B9" s="34" t="n">
        <v>2</v>
      </c>
      <c r="C9" s="34" t="s">
        <v>229</v>
      </c>
      <c r="D9" s="34" t="s">
        <v>230</v>
      </c>
      <c r="E9" s="52" t="n">
        <f aca="false">B9/1000</f>
        <v>0.002</v>
      </c>
      <c r="F9" s="34"/>
    </row>
    <row r="10" customFormat="false" ht="15" hidden="false" customHeight="false" outlineLevel="0" collapsed="false">
      <c r="A10" s="60" t="s">
        <v>232</v>
      </c>
      <c r="B10" s="34" t="n">
        <v>3</v>
      </c>
      <c r="C10" s="34" t="s">
        <v>229</v>
      </c>
      <c r="D10" s="34" t="s">
        <v>230</v>
      </c>
      <c r="E10" s="52" t="n">
        <f aca="false">B10/1000</f>
        <v>0.003</v>
      </c>
      <c r="F10" s="34"/>
    </row>
    <row r="11" customFormat="false" ht="15" hidden="false" customHeight="false" outlineLevel="0" collapsed="false">
      <c r="A11" s="60" t="s">
        <v>233</v>
      </c>
      <c r="B11" s="34" t="n">
        <v>180</v>
      </c>
      <c r="C11" s="34" t="str">
        <f aca="false">truthStateInitialUncertainty!C11</f>
        <v>arcsec</v>
      </c>
      <c r="D11" s="34" t="s">
        <v>234</v>
      </c>
      <c r="E11" s="52" t="n">
        <f aca="false">RADIANS(B11)/3600</f>
        <v>0.000872664625997165</v>
      </c>
      <c r="F11" s="34"/>
    </row>
    <row r="12" customFormat="false" ht="15" hidden="false" customHeight="false" outlineLevel="0" collapsed="false">
      <c r="A12" s="60" t="s">
        <v>235</v>
      </c>
      <c r="B12" s="34" t="n">
        <v>150</v>
      </c>
      <c r="C12" s="34" t="str">
        <f aca="false">truthStateInitialUncertainty!C12</f>
        <v>arcsec</v>
      </c>
      <c r="D12" s="34" t="s">
        <v>234</v>
      </c>
      <c r="E12" s="52" t="n">
        <f aca="false">RADIANS(B12)/3600</f>
        <v>0.000727220521664304</v>
      </c>
      <c r="F12" s="34"/>
    </row>
    <row r="13" customFormat="false" ht="15" hidden="false" customHeight="false" outlineLevel="0" collapsed="false">
      <c r="A13" s="60" t="s">
        <v>236</v>
      </c>
      <c r="B13" s="34" t="n">
        <v>130</v>
      </c>
      <c r="C13" s="34" t="str">
        <f aca="false">truthStateInitialUncertainty!C13</f>
        <v>arcsec</v>
      </c>
      <c r="D13" s="34" t="s">
        <v>234</v>
      </c>
      <c r="E13" s="52" t="n">
        <f aca="false">RADIANS(B13)/3600</f>
        <v>0.000630257785442397</v>
      </c>
      <c r="F13" s="34"/>
    </row>
    <row r="14" customFormat="false" ht="15" hidden="false" customHeight="false" outlineLevel="0" collapsed="false">
      <c r="A14" s="60" t="s">
        <v>237</v>
      </c>
      <c r="B14" s="34" t="n">
        <v>180</v>
      </c>
      <c r="C14" s="34" t="str">
        <f aca="false">truthStateInitialUncertainty!C14</f>
        <v>arcsec</v>
      </c>
      <c r="D14" s="34" t="s">
        <v>238</v>
      </c>
      <c r="E14" s="52" t="n">
        <f aca="false">RADIANS(B14)/3600</f>
        <v>0.000872664625997165</v>
      </c>
      <c r="F14" s="34"/>
    </row>
    <row r="15" customFormat="false" ht="15" hidden="false" customHeight="false" outlineLevel="0" collapsed="false">
      <c r="A15" s="60" t="s">
        <v>239</v>
      </c>
      <c r="B15" s="34" t="n">
        <v>150</v>
      </c>
      <c r="C15" s="34" t="str">
        <f aca="false">truthStateInitialUncertainty!C15</f>
        <v>arcsec</v>
      </c>
      <c r="D15" s="34" t="s">
        <v>238</v>
      </c>
      <c r="E15" s="52" t="n">
        <f aca="false">RADIANS(B15)/3600</f>
        <v>0.000727220521664304</v>
      </c>
      <c r="F15" s="34"/>
    </row>
    <row r="16" customFormat="false" ht="15" hidden="false" customHeight="false" outlineLevel="0" collapsed="false">
      <c r="A16" s="60" t="s">
        <v>240</v>
      </c>
      <c r="B16" s="34" t="n">
        <v>130</v>
      </c>
      <c r="C16" s="34" t="str">
        <f aca="false">truthStateInitialUncertainty!C16</f>
        <v>arcsec</v>
      </c>
      <c r="D16" s="34" t="s">
        <v>238</v>
      </c>
      <c r="E16" s="52" t="n">
        <f aca="false">RADIANS(B16)/3600</f>
        <v>0.000630257785442397</v>
      </c>
      <c r="F16" s="34"/>
    </row>
    <row r="17" customFormat="false" ht="15" hidden="false" customHeight="false" outlineLevel="0" collapsed="false">
      <c r="A17" s="60" t="s">
        <v>241</v>
      </c>
      <c r="B17" s="34" t="n">
        <v>1</v>
      </c>
      <c r="C17" s="34" t="str">
        <f aca="false">truthStateInitialUncertainty!C17</f>
        <v>deg/hr</v>
      </c>
      <c r="D17" s="34" t="s">
        <v>242</v>
      </c>
      <c r="E17" s="52" t="n">
        <f aca="false">RADIANS(B17)/hr2sec</f>
        <v>4.84813681109536E-006</v>
      </c>
      <c r="F17" s="34"/>
    </row>
    <row r="18" customFormat="false" ht="15" hidden="false" customHeight="false" outlineLevel="0" collapsed="false">
      <c r="A18" s="60" t="s">
        <v>243</v>
      </c>
      <c r="B18" s="34" t="n">
        <v>1</v>
      </c>
      <c r="C18" s="34" t="str">
        <f aca="false">truthStateInitialUncertainty!C18</f>
        <v>deg/hr</v>
      </c>
      <c r="D18" s="34" t="s">
        <v>242</v>
      </c>
      <c r="E18" s="52" t="n">
        <f aca="false">RADIANS(B18)/hr2sec</f>
        <v>4.84813681109536E-006</v>
      </c>
      <c r="F18" s="34"/>
    </row>
    <row r="19" customFormat="false" ht="15" hidden="false" customHeight="false" outlineLevel="0" collapsed="false">
      <c r="A19" s="23" t="s">
        <v>244</v>
      </c>
      <c r="B19" s="36" t="n">
        <v>1</v>
      </c>
      <c r="C19" s="36" t="str">
        <f aca="false">truthStateInitialUncertainty!C19</f>
        <v>deg/hr</v>
      </c>
      <c r="D19" s="36" t="s">
        <v>242</v>
      </c>
      <c r="E19" s="53" t="n">
        <f aca="false">RADIANS(B19)/hr2sec</f>
        <v>4.84813681109536E-006</v>
      </c>
      <c r="F19" s="3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1" sqref="A1:E5 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</cols>
  <sheetData>
    <row r="1" customFormat="false" ht="15" hidden="false" customHeight="false" outlineLevel="0" collapsed="false">
      <c r="A1" s="0" t="s">
        <v>245</v>
      </c>
      <c r="B1" s="0" t="n">
        <v>60</v>
      </c>
    </row>
    <row r="2" customFormat="false" ht="15" hidden="false" customHeight="false" outlineLevel="0" collapsed="false">
      <c r="A2" s="0" t="s">
        <v>246</v>
      </c>
      <c r="B2" s="0" t="n">
        <v>60</v>
      </c>
    </row>
    <row r="3" customFormat="false" ht="15" hidden="false" customHeight="false" outlineLevel="0" collapsed="false">
      <c r="A3" s="0" t="s">
        <v>247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248</v>
      </c>
      <c r="B4" s="0" t="n">
        <v>9.81</v>
      </c>
    </row>
    <row r="5" customFormat="false" ht="15" hidden="false" customHeight="false" outlineLevel="0" collapsed="false">
      <c r="A5" s="0" t="s">
        <v>249</v>
      </c>
      <c r="B5" s="0" t="n">
        <v>24</v>
      </c>
    </row>
    <row r="6" customFormat="false" ht="15" hidden="false" customHeight="false" outlineLevel="0" collapsed="false">
      <c r="A6" s="0" t="s">
        <v>250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41" activeCellId="1" sqref="A1:E5 E4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5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6" width="16.43"/>
    <col collapsed="false" customWidth="true" hidden="false" outlineLevel="0" max="6" min="6" style="0" width="2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7" t="s">
        <v>14</v>
      </c>
      <c r="B2" s="8" t="n">
        <v>2</v>
      </c>
      <c r="C2" s="9" t="s">
        <v>15</v>
      </c>
      <c r="D2" s="9" t="s">
        <v>16</v>
      </c>
      <c r="E2" s="10" t="n">
        <f aca="false">B2</f>
        <v>2</v>
      </c>
    </row>
    <row r="3" customFormat="false" ht="15" hidden="false" customHeight="false" outlineLevel="0" collapsed="false">
      <c r="A3" s="11" t="s">
        <v>17</v>
      </c>
      <c r="B3" s="12" t="n">
        <v>0.25</v>
      </c>
      <c r="C3" s="13" t="s">
        <v>15</v>
      </c>
      <c r="D3" s="13" t="s">
        <v>18</v>
      </c>
      <c r="E3" s="14" t="n">
        <f aca="false">B3</f>
        <v>0.25</v>
      </c>
    </row>
    <row r="4" customFormat="false" ht="15" hidden="false" customHeight="false" outlineLevel="0" collapsed="false">
      <c r="A4" s="11" t="s">
        <v>19</v>
      </c>
      <c r="B4" s="12" t="n">
        <f aca="false">B5*0.5</f>
        <v>3404.71010099543</v>
      </c>
      <c r="C4" s="13" t="s">
        <v>15</v>
      </c>
      <c r="D4" s="13" t="s">
        <v>20</v>
      </c>
      <c r="E4" s="14" t="n">
        <f aca="false">B4</f>
        <v>3404.71010099543</v>
      </c>
    </row>
    <row r="5" customFormat="false" ht="15" hidden="false" customHeight="false" outlineLevel="0" collapsed="false">
      <c r="A5" s="11" t="s">
        <v>21</v>
      </c>
      <c r="B5" s="12" t="n">
        <f aca="false">2*PI()/SQRT(B9)*((B11+B12+2*B13)/2)^(3/2)</f>
        <v>6809.42020199087</v>
      </c>
      <c r="C5" s="13" t="s">
        <v>15</v>
      </c>
      <c r="D5" s="13" t="s">
        <v>22</v>
      </c>
      <c r="E5" s="14" t="n">
        <f aca="false">B5</f>
        <v>6809.42020199087</v>
      </c>
    </row>
    <row r="6" customFormat="false" ht="15" hidden="false" customHeight="false" outlineLevel="0" collapsed="false">
      <c r="A6" s="11" t="s">
        <v>23</v>
      </c>
      <c r="B6" s="15" t="n">
        <v>3</v>
      </c>
      <c r="C6" s="13" t="s">
        <v>6</v>
      </c>
      <c r="D6" s="13" t="s">
        <v>24</v>
      </c>
      <c r="E6" s="14" t="n">
        <f aca="false">B6</f>
        <v>3</v>
      </c>
    </row>
    <row r="7" customFormat="false" ht="15" hidden="false" customHeight="false" outlineLevel="0" collapsed="false">
      <c r="A7" s="11" t="s">
        <v>25</v>
      </c>
      <c r="B7" s="15" t="n">
        <v>15</v>
      </c>
      <c r="C7" s="13" t="s">
        <v>6</v>
      </c>
      <c r="D7" s="13" t="s">
        <v>26</v>
      </c>
      <c r="E7" s="14" t="n">
        <f aca="false">B7</f>
        <v>15</v>
      </c>
    </row>
    <row r="8" customFormat="false" ht="15" hidden="false" customHeight="false" outlineLevel="0" collapsed="false">
      <c r="A8" s="11" t="s">
        <v>27</v>
      </c>
      <c r="B8" s="15" t="n">
        <f aca="false">12*6</f>
        <v>72</v>
      </c>
      <c r="C8" s="13" t="s">
        <v>6</v>
      </c>
      <c r="D8" s="13" t="s">
        <v>28</v>
      </c>
      <c r="E8" s="14" t="n">
        <f aca="false">B8</f>
        <v>72</v>
      </c>
    </row>
    <row r="9" customFormat="false" ht="15" hidden="false" customHeight="false" outlineLevel="0" collapsed="false">
      <c r="A9" s="11" t="s">
        <v>29</v>
      </c>
      <c r="B9" s="16" t="n">
        <v>4902.801076</v>
      </c>
      <c r="C9" s="13" t="s">
        <v>30</v>
      </c>
      <c r="D9" s="13" t="s">
        <v>31</v>
      </c>
      <c r="E9" s="14" t="n">
        <f aca="false">B9*1000^3</f>
        <v>4902801076000</v>
      </c>
    </row>
    <row r="10" customFormat="false" ht="15" hidden="false" customHeight="false" outlineLevel="0" collapsed="false">
      <c r="A10" s="11" t="s">
        <v>32</v>
      </c>
      <c r="B10" s="12" t="n">
        <v>0</v>
      </c>
      <c r="C10" s="13" t="s">
        <v>6</v>
      </c>
      <c r="D10" s="13" t="s">
        <v>33</v>
      </c>
      <c r="E10" s="14" t="n">
        <f aca="false">B10</f>
        <v>0</v>
      </c>
    </row>
    <row r="11" customFormat="false" ht="15" hidden="false" customHeight="false" outlineLevel="0" collapsed="false">
      <c r="A11" s="11" t="s">
        <v>34</v>
      </c>
      <c r="B11" s="12" t="n">
        <v>100</v>
      </c>
      <c r="C11" s="13" t="s">
        <v>35</v>
      </c>
      <c r="D11" s="13" t="s">
        <v>36</v>
      </c>
      <c r="E11" s="14" t="n">
        <f aca="false">B11*1000</f>
        <v>100000</v>
      </c>
    </row>
    <row r="12" customFormat="false" ht="15" hidden="false" customHeight="false" outlineLevel="0" collapsed="false">
      <c r="A12" s="11" t="s">
        <v>37</v>
      </c>
      <c r="B12" s="12" t="n">
        <v>10</v>
      </c>
      <c r="C12" s="13" t="s">
        <v>35</v>
      </c>
      <c r="D12" s="13" t="s">
        <v>38</v>
      </c>
      <c r="E12" s="14" t="n">
        <f aca="false">B12*1000</f>
        <v>10000</v>
      </c>
    </row>
    <row r="13" customFormat="false" ht="15" hidden="false" customHeight="false" outlineLevel="0" collapsed="false">
      <c r="A13" s="11" t="s">
        <v>39</v>
      </c>
      <c r="B13" s="12" t="n">
        <v>1737.4</v>
      </c>
      <c r="C13" s="13" t="s">
        <v>35</v>
      </c>
      <c r="D13" s="13" t="s">
        <v>40</v>
      </c>
      <c r="E13" s="14" t="n">
        <f aca="false">B13*1000</f>
        <v>1737400</v>
      </c>
    </row>
    <row r="14" customFormat="false" ht="15" hidden="false" customHeight="false" outlineLevel="0" collapsed="false">
      <c r="A14" s="11" t="s">
        <v>41</v>
      </c>
      <c r="B14" s="12" t="n">
        <v>1737.4</v>
      </c>
      <c r="C14" s="13" t="s">
        <v>35</v>
      </c>
      <c r="D14" s="13" t="s">
        <v>42</v>
      </c>
      <c r="E14" s="14" t="n">
        <f aca="false">B14*1000</f>
        <v>1737400</v>
      </c>
    </row>
    <row r="15" customFormat="false" ht="15" hidden="false" customHeight="false" outlineLevel="0" collapsed="false">
      <c r="A15" s="11" t="s">
        <v>43</v>
      </c>
      <c r="B15" s="12" t="n">
        <v>13.17635815</v>
      </c>
      <c r="C15" s="13" t="s">
        <v>44</v>
      </c>
      <c r="D15" s="13" t="s">
        <v>45</v>
      </c>
      <c r="E15" s="14" t="n">
        <f aca="false">RADIANS(B15)/86400</f>
        <v>2.66169945763297E-006</v>
      </c>
    </row>
    <row r="16" customFormat="false" ht="15" hidden="false" customHeight="false" outlineLevel="0" collapsed="false">
      <c r="A16" s="11" t="s">
        <v>46</v>
      </c>
      <c r="B16" s="12" t="n">
        <v>0</v>
      </c>
      <c r="C16" s="13" t="s">
        <v>47</v>
      </c>
      <c r="D16" s="13" t="s">
        <v>48</v>
      </c>
      <c r="E16" s="14" t="n">
        <f aca="false">B16</f>
        <v>0</v>
      </c>
    </row>
    <row r="17" customFormat="false" ht="15" hidden="false" customHeight="false" outlineLevel="0" collapsed="false">
      <c r="A17" s="11" t="s">
        <v>49</v>
      </c>
      <c r="B17" s="12" t="n">
        <v>0</v>
      </c>
      <c r="C17" s="13" t="s">
        <v>47</v>
      </c>
      <c r="D17" s="13" t="s">
        <v>50</v>
      </c>
      <c r="E17" s="14" t="n">
        <f aca="false">B17</f>
        <v>0</v>
      </c>
    </row>
    <row r="18" customFormat="false" ht="15" hidden="false" customHeight="false" outlineLevel="0" collapsed="false">
      <c r="A18" s="11" t="s">
        <v>51</v>
      </c>
      <c r="B18" s="12" t="n">
        <v>0</v>
      </c>
      <c r="C18" s="13" t="s">
        <v>47</v>
      </c>
      <c r="D18" s="13" t="s">
        <v>52</v>
      </c>
      <c r="E18" s="14" t="n">
        <f aca="false">B18</f>
        <v>0</v>
      </c>
    </row>
    <row r="19" customFormat="false" ht="15" hidden="false" customHeight="false" outlineLevel="0" collapsed="false">
      <c r="A19" s="11" t="s">
        <v>53</v>
      </c>
      <c r="B19" s="17" t="n">
        <f aca="false">$B$5/2</f>
        <v>3404.71010099543</v>
      </c>
      <c r="C19" s="16" t="s">
        <v>15</v>
      </c>
      <c r="D19" s="13" t="s">
        <v>54</v>
      </c>
      <c r="E19" s="14" t="n">
        <f aca="false">B19</f>
        <v>3404.71010099543</v>
      </c>
    </row>
    <row r="20" customFormat="false" ht="15" hidden="false" customHeight="false" outlineLevel="0" collapsed="false">
      <c r="A20" s="11" t="s">
        <v>55</v>
      </c>
      <c r="B20" s="17" t="n">
        <f aca="false">$B$5/2</f>
        <v>3404.71010099543</v>
      </c>
      <c r="C20" s="16" t="s">
        <v>15</v>
      </c>
      <c r="D20" s="13" t="s">
        <v>56</v>
      </c>
      <c r="E20" s="14" t="n">
        <f aca="false">B20</f>
        <v>3404.71010099543</v>
      </c>
    </row>
    <row r="21" customFormat="false" ht="15" hidden="false" customHeight="false" outlineLevel="0" collapsed="false">
      <c r="A21" s="11" t="s">
        <v>57</v>
      </c>
      <c r="B21" s="17" t="n">
        <f aca="false">$B$5/2</f>
        <v>3404.71010099543</v>
      </c>
      <c r="C21" s="16" t="s">
        <v>15</v>
      </c>
      <c r="D21" s="13" t="s">
        <v>58</v>
      </c>
      <c r="E21" s="14" t="n">
        <f aca="false">B21</f>
        <v>3404.71010099543</v>
      </c>
    </row>
    <row r="22" customFormat="false" ht="15" hidden="false" customHeight="false" outlineLevel="0" collapsed="false">
      <c r="A22" s="11" t="s">
        <v>59</v>
      </c>
      <c r="B22" s="15" t="n">
        <v>1</v>
      </c>
      <c r="C22" s="13" t="s">
        <v>6</v>
      </c>
      <c r="D22" s="13" t="s">
        <v>60</v>
      </c>
      <c r="E22" s="14" t="n">
        <f aca="false">B22</f>
        <v>1</v>
      </c>
    </row>
    <row r="23" customFormat="false" ht="15" hidden="false" customHeight="false" outlineLevel="0" collapsed="false">
      <c r="A23" s="11" t="s">
        <v>61</v>
      </c>
      <c r="B23" s="15" t="n">
        <v>0</v>
      </c>
      <c r="C23" s="13" t="s">
        <v>6</v>
      </c>
      <c r="D23" s="13" t="s">
        <v>62</v>
      </c>
      <c r="E23" s="14" t="n">
        <f aca="false">B23</f>
        <v>0</v>
      </c>
    </row>
    <row r="24" customFormat="false" ht="15" hidden="false" customHeight="false" outlineLevel="0" collapsed="false">
      <c r="A24" s="11" t="s">
        <v>63</v>
      </c>
      <c r="B24" s="15" t="n">
        <v>0</v>
      </c>
      <c r="C24" s="13" t="s">
        <v>6</v>
      </c>
      <c r="D24" s="13" t="s">
        <v>64</v>
      </c>
      <c r="E24" s="14" t="n">
        <f aca="false">B24</f>
        <v>0</v>
      </c>
    </row>
    <row r="25" customFormat="false" ht="15" hidden="false" customHeight="false" outlineLevel="0" collapsed="false">
      <c r="A25" s="11" t="s">
        <v>65</v>
      </c>
      <c r="B25" s="12" t="n">
        <v>0</v>
      </c>
      <c r="C25" s="13" t="s">
        <v>66</v>
      </c>
      <c r="D25" s="13" t="s">
        <v>67</v>
      </c>
      <c r="E25" s="14" t="n">
        <f aca="false">RADIANS(B25)</f>
        <v>0</v>
      </c>
    </row>
    <row r="26" customFormat="false" ht="15" hidden="false" customHeight="false" outlineLevel="0" collapsed="false">
      <c r="A26" s="11" t="s">
        <v>68</v>
      </c>
      <c r="B26" s="12" t="n">
        <v>0</v>
      </c>
      <c r="C26" s="13" t="s">
        <v>66</v>
      </c>
      <c r="D26" s="13" t="s">
        <v>69</v>
      </c>
      <c r="E26" s="14" t="n">
        <f aca="false">RADIANS(B26)</f>
        <v>0</v>
      </c>
    </row>
    <row r="27" customFormat="false" ht="15" hidden="false" customHeight="false" outlineLevel="0" collapsed="false">
      <c r="A27" s="11" t="s">
        <v>70</v>
      </c>
      <c r="B27" s="12" t="n">
        <v>180</v>
      </c>
      <c r="C27" s="13" t="s">
        <v>66</v>
      </c>
      <c r="D27" s="13" t="s">
        <v>71</v>
      </c>
      <c r="E27" s="14" t="n">
        <f aca="false">RADIANS(B27)</f>
        <v>3.14159265358979</v>
      </c>
    </row>
    <row r="28" customFormat="false" ht="15" hidden="false" customHeight="false" outlineLevel="0" collapsed="false">
      <c r="A28" s="11" t="s">
        <v>72</v>
      </c>
      <c r="B28" s="12" t="n">
        <v>0</v>
      </c>
      <c r="C28" s="13" t="s">
        <v>66</v>
      </c>
      <c r="D28" s="13" t="s">
        <v>73</v>
      </c>
      <c r="E28" s="14" t="n">
        <f aca="false">RADIANS(B28)</f>
        <v>0</v>
      </c>
    </row>
    <row r="29" customFormat="false" ht="15" hidden="false" customHeight="false" outlineLevel="0" collapsed="false">
      <c r="A29" s="11" t="s">
        <v>74</v>
      </c>
      <c r="B29" s="12" t="n">
        <v>10</v>
      </c>
      <c r="C29" s="13" t="s">
        <v>66</v>
      </c>
      <c r="D29" s="13" t="s">
        <v>75</v>
      </c>
      <c r="E29" s="14" t="n">
        <f aca="false">RADIANS(B29)</f>
        <v>0.174532925199433</v>
      </c>
    </row>
    <row r="30" customFormat="false" ht="15" hidden="false" customHeight="false" outlineLevel="0" collapsed="false">
      <c r="A30" s="11" t="s">
        <v>76</v>
      </c>
      <c r="B30" s="12" t="n">
        <v>0</v>
      </c>
      <c r="C30" s="13" t="s">
        <v>66</v>
      </c>
      <c r="D30" s="13" t="s">
        <v>77</v>
      </c>
      <c r="E30" s="14" t="n">
        <f aca="false">RADIANS(B30)</f>
        <v>0</v>
      </c>
    </row>
    <row r="31" customFormat="false" ht="15" hidden="false" customHeight="false" outlineLevel="0" collapsed="false">
      <c r="A31" s="11" t="s">
        <v>78</v>
      </c>
      <c r="B31" s="12" t="n">
        <v>30</v>
      </c>
      <c r="C31" s="13" t="s">
        <v>79</v>
      </c>
      <c r="D31" s="13" t="s">
        <v>80</v>
      </c>
      <c r="E31" s="14" t="n">
        <f aca="false">B31</f>
        <v>30</v>
      </c>
    </row>
    <row r="32" customFormat="false" ht="15" hidden="false" customHeight="false" outlineLevel="0" collapsed="false">
      <c r="A32" s="11" t="s">
        <v>81</v>
      </c>
      <c r="B32" s="12" t="n">
        <v>0</v>
      </c>
      <c r="C32" s="13" t="s">
        <v>6</v>
      </c>
      <c r="D32" s="13" t="s">
        <v>82</v>
      </c>
      <c r="E32" s="14" t="n">
        <f aca="false">B32</f>
        <v>0</v>
      </c>
    </row>
    <row r="33" customFormat="false" ht="15" hidden="false" customHeight="false" outlineLevel="0" collapsed="false">
      <c r="A33" s="11" t="s">
        <v>83</v>
      </c>
      <c r="B33" s="12" t="n">
        <v>19</v>
      </c>
      <c r="C33" s="13" t="s">
        <v>84</v>
      </c>
      <c r="D33" s="13" t="s">
        <v>85</v>
      </c>
      <c r="E33" s="14" t="n">
        <f aca="false">B33/1000</f>
        <v>0.019</v>
      </c>
    </row>
    <row r="34" customFormat="false" ht="15" hidden="false" customHeight="false" outlineLevel="0" collapsed="false">
      <c r="A34" s="11" t="s">
        <v>86</v>
      </c>
      <c r="B34" s="12" t="n">
        <v>7</v>
      </c>
      <c r="C34" s="13" t="s">
        <v>87</v>
      </c>
      <c r="D34" s="13" t="s">
        <v>88</v>
      </c>
      <c r="E34" s="14" t="n">
        <f aca="false">B34*0.000001</f>
        <v>7E-006</v>
      </c>
    </row>
    <row r="35" customFormat="false" ht="13.8" hidden="false" customHeight="false" outlineLevel="0" collapsed="false">
      <c r="A35" s="18" t="s">
        <v>89</v>
      </c>
      <c r="B35" s="19" t="n">
        <v>1</v>
      </c>
      <c r="C35" s="20" t="s">
        <v>6</v>
      </c>
      <c r="D35" s="20" t="s">
        <v>90</v>
      </c>
      <c r="E35" s="21" t="n">
        <f aca="false">B35</f>
        <v>1</v>
      </c>
    </row>
    <row r="36" customFormat="false" ht="13.8" hidden="false" customHeight="false" outlineLevel="0" collapsed="false">
      <c r="A36" s="7" t="s">
        <v>91</v>
      </c>
      <c r="B36" s="22" t="n">
        <v>0</v>
      </c>
      <c r="C36" s="9" t="s">
        <v>6</v>
      </c>
      <c r="D36" s="9" t="s">
        <v>92</v>
      </c>
      <c r="E36" s="10" t="n">
        <f aca="false">B36</f>
        <v>0</v>
      </c>
    </row>
    <row r="37" customFormat="false" ht="13.8" hidden="false" customHeight="false" outlineLevel="0" collapsed="false">
      <c r="A37" s="11" t="s">
        <v>93</v>
      </c>
      <c r="B37" s="15" t="n">
        <v>0</v>
      </c>
      <c r="C37" s="13" t="s">
        <v>6</v>
      </c>
      <c r="D37" s="13" t="s">
        <v>94</v>
      </c>
      <c r="E37" s="14" t="n">
        <f aca="false">B37</f>
        <v>0</v>
      </c>
    </row>
    <row r="38" customFormat="false" ht="13.8" hidden="false" customHeight="false" outlineLevel="0" collapsed="false">
      <c r="A38" s="23" t="s">
        <v>95</v>
      </c>
      <c r="B38" s="24" t="n">
        <v>0</v>
      </c>
      <c r="C38" s="25" t="s">
        <v>6</v>
      </c>
      <c r="D38" s="25" t="s">
        <v>96</v>
      </c>
      <c r="E38" s="26" t="n">
        <f aca="false">B38</f>
        <v>0</v>
      </c>
    </row>
    <row r="39" customFormat="false" ht="13.8" hidden="false" customHeight="false" outlineLevel="0" collapsed="false">
      <c r="A39" s="0" t="s">
        <v>97</v>
      </c>
      <c r="B39" s="0" t="n">
        <v>800</v>
      </c>
      <c r="C39" s="0" t="s">
        <v>15</v>
      </c>
      <c r="D39" s="0" t="s">
        <v>98</v>
      </c>
      <c r="E39" s="0" t="n">
        <f aca="false">B39</f>
        <v>800</v>
      </c>
    </row>
    <row r="40" customFormat="false" ht="13.8" hidden="false" customHeight="false" outlineLevel="0" collapsed="false">
      <c r="A40" s="0" t="s">
        <v>99</v>
      </c>
      <c r="B40" s="0" t="n">
        <v>2</v>
      </c>
      <c r="C40" s="0" t="s">
        <v>6</v>
      </c>
      <c r="D40" s="0" t="s">
        <v>100</v>
      </c>
      <c r="E40" s="0" t="n">
        <f aca="false">B40</f>
        <v>2</v>
      </c>
    </row>
    <row r="41" customFormat="false" ht="13.8" hidden="false" customHeight="false" outlineLevel="0" collapsed="false">
      <c r="A41" s="0" t="s">
        <v>101</v>
      </c>
      <c r="B41" s="0" t="n">
        <v>0.005</v>
      </c>
      <c r="C41" s="0" t="s">
        <v>66</v>
      </c>
      <c r="D41" s="0" t="s">
        <v>102</v>
      </c>
      <c r="E41" s="0" t="n">
        <f aca="false">RADIANS(B41)</f>
        <v>8.72664625997165E-005</v>
      </c>
    </row>
    <row r="42" customFormat="false" ht="13.8" hidden="false" customHeight="false" outlineLevel="0" collapsed="false">
      <c r="B42" s="0"/>
      <c r="E4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5" activeCellId="1" sqref="A1:E5 D2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1.49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3.8" hidden="false" customHeight="false" outlineLevel="0" collapsed="false">
      <c r="A2" s="31" t="s">
        <v>103</v>
      </c>
      <c r="B2" s="32" t="n">
        <v>1737</v>
      </c>
      <c r="C2" s="31" t="s">
        <v>35</v>
      </c>
      <c r="D2" s="31" t="s">
        <v>104</v>
      </c>
      <c r="E2" s="33" t="n">
        <f aca="false">B2*1000</f>
        <v>1737000</v>
      </c>
    </row>
    <row r="3" customFormat="false" ht="13.8" hidden="false" customHeight="false" outlineLevel="0" collapsed="false">
      <c r="A3" s="34" t="s">
        <v>105</v>
      </c>
      <c r="B3" s="35" t="n">
        <v>0</v>
      </c>
      <c r="C3" s="34" t="s">
        <v>35</v>
      </c>
      <c r="D3" s="34" t="s">
        <v>106</v>
      </c>
      <c r="E3" s="33" t="n">
        <f aca="false">B3*1000</f>
        <v>0</v>
      </c>
    </row>
    <row r="4" customFormat="false" ht="13.8" hidden="false" customHeight="false" outlineLevel="0" collapsed="false">
      <c r="A4" s="36" t="s">
        <v>107</v>
      </c>
      <c r="B4" s="37" t="n">
        <v>0</v>
      </c>
      <c r="C4" s="36" t="s">
        <v>35</v>
      </c>
      <c r="D4" s="36" t="s">
        <v>108</v>
      </c>
      <c r="E4" s="38" t="n">
        <f aca="false">B4*1000</f>
        <v>0</v>
      </c>
    </row>
    <row r="5" customFormat="false" ht="13.8" hidden="false" customHeight="false" outlineLevel="0" collapsed="false">
      <c r="A5" s="13" t="s">
        <v>109</v>
      </c>
      <c r="B5" s="35" t="n">
        <v>0</v>
      </c>
      <c r="C5" s="13" t="s">
        <v>110</v>
      </c>
      <c r="D5" s="31" t="s">
        <v>104</v>
      </c>
      <c r="E5" s="33" t="n">
        <f aca="false">B5*1000</f>
        <v>0</v>
      </c>
    </row>
    <row r="6" customFormat="false" ht="13.8" hidden="false" customHeight="false" outlineLevel="0" collapsed="false">
      <c r="A6" s="13" t="s">
        <v>111</v>
      </c>
      <c r="B6" s="35" t="n">
        <v>0</v>
      </c>
      <c r="C6" s="13" t="s">
        <v>110</v>
      </c>
      <c r="D6" s="34" t="s">
        <v>106</v>
      </c>
      <c r="E6" s="33" t="n">
        <f aca="false">B6*1000</f>
        <v>0</v>
      </c>
    </row>
    <row r="7" customFormat="false" ht="13.8" hidden="false" customHeight="false" outlineLevel="0" collapsed="false">
      <c r="A7" s="34" t="s">
        <v>112</v>
      </c>
      <c r="B7" s="35" t="n">
        <v>0</v>
      </c>
      <c r="C7" s="34" t="s">
        <v>110</v>
      </c>
      <c r="D7" s="34" t="s">
        <v>108</v>
      </c>
      <c r="E7" s="33" t="n">
        <f aca="false">B7*1000</f>
        <v>0</v>
      </c>
    </row>
    <row r="8" customFormat="false" ht="13.8" hidden="false" customHeight="false" outlineLevel="0" collapsed="false">
      <c r="A8" s="7" t="s">
        <v>113</v>
      </c>
      <c r="B8" s="39" t="n">
        <v>1</v>
      </c>
      <c r="C8" s="40" t="s">
        <v>66</v>
      </c>
      <c r="D8" s="40" t="s">
        <v>114</v>
      </c>
      <c r="E8" s="41" t="n">
        <f aca="false">RADIANS(B8)</f>
        <v>0.0174532925199433</v>
      </c>
    </row>
    <row r="9" customFormat="false" ht="13.8" hidden="false" customHeight="false" outlineLevel="0" collapsed="false">
      <c r="A9" s="11" t="s">
        <v>115</v>
      </c>
      <c r="B9" s="42" t="n">
        <v>1</v>
      </c>
      <c r="C9" s="34" t="s">
        <v>66</v>
      </c>
      <c r="D9" s="34" t="s">
        <v>116</v>
      </c>
      <c r="E9" s="43" t="n">
        <f aca="false">RADIANS(B9)</f>
        <v>0.0174532925199433</v>
      </c>
    </row>
    <row r="10" customFormat="false" ht="13.8" hidden="false" customHeight="false" outlineLevel="0" collapsed="false">
      <c r="A10" s="44" t="s">
        <v>117</v>
      </c>
      <c r="B10" s="42" t="n">
        <v>1</v>
      </c>
      <c r="C10" s="36" t="s">
        <v>66</v>
      </c>
      <c r="D10" s="36" t="s">
        <v>118</v>
      </c>
      <c r="E10" s="45" t="n">
        <f aca="false">RADIANS(B10)</f>
        <v>0.0174532925199433</v>
      </c>
    </row>
    <row r="11" customFormat="false" ht="13.8" hidden="false" customHeight="false" outlineLevel="0" collapsed="false">
      <c r="A11" s="13" t="s">
        <v>119</v>
      </c>
      <c r="B11" s="46" t="n">
        <v>0.1</v>
      </c>
      <c r="C11" s="13" t="s">
        <v>120</v>
      </c>
      <c r="D11" s="13" t="s">
        <v>121</v>
      </c>
      <c r="E11" s="47" t="n">
        <f aca="false">B11</f>
        <v>0.1</v>
      </c>
    </row>
    <row r="12" customFormat="false" ht="13.8" hidden="false" customHeight="false" outlineLevel="0" collapsed="false">
      <c r="A12" s="13" t="s">
        <v>122</v>
      </c>
      <c r="B12" s="48" t="n">
        <v>0.1</v>
      </c>
      <c r="C12" s="13" t="s">
        <v>120</v>
      </c>
      <c r="D12" s="13" t="s">
        <v>123</v>
      </c>
      <c r="E12" s="49" t="n">
        <f aca="false">B12</f>
        <v>0.1</v>
      </c>
    </row>
    <row r="13" customFormat="false" ht="13.8" hidden="false" customHeight="false" outlineLevel="0" collapsed="false">
      <c r="A13" s="25" t="s">
        <v>124</v>
      </c>
      <c r="B13" s="48" t="n">
        <v>0.1</v>
      </c>
      <c r="C13" s="25" t="s">
        <v>120</v>
      </c>
      <c r="D13" s="36" t="s">
        <v>125</v>
      </c>
      <c r="E13" s="50" t="n">
        <f aca="false">B13</f>
        <v>0.1</v>
      </c>
    </row>
    <row r="14" customFormat="false" ht="13.8" hidden="false" customHeight="false" outlineLevel="0" collapsed="false">
      <c r="A14" s="9" t="s">
        <v>126</v>
      </c>
      <c r="B14" s="32" t="n">
        <v>1737</v>
      </c>
      <c r="C14" s="40" t="s">
        <v>35</v>
      </c>
      <c r="D14" s="31" t="s">
        <v>127</v>
      </c>
      <c r="E14" s="51" t="n">
        <f aca="false">B14*1000</f>
        <v>1737000</v>
      </c>
    </row>
    <row r="15" customFormat="false" ht="13.8" hidden="false" customHeight="false" outlineLevel="0" collapsed="false">
      <c r="A15" s="9" t="s">
        <v>128</v>
      </c>
      <c r="B15" s="35" t="n">
        <v>0.001</v>
      </c>
      <c r="C15" s="13" t="s">
        <v>35</v>
      </c>
      <c r="D15" s="34" t="s">
        <v>129</v>
      </c>
      <c r="E15" s="52" t="n">
        <f aca="false">B15*1000</f>
        <v>1</v>
      </c>
    </row>
    <row r="16" customFormat="false" ht="13.8" hidden="false" customHeight="false" outlineLevel="0" collapsed="false">
      <c r="A16" s="9" t="s">
        <v>130</v>
      </c>
      <c r="B16" s="37" t="n">
        <v>0</v>
      </c>
      <c r="C16" s="36" t="s">
        <v>35</v>
      </c>
      <c r="D16" s="36" t="s">
        <v>131</v>
      </c>
      <c r="E16" s="53" t="n">
        <f aca="false">B16*1000</f>
        <v>0</v>
      </c>
    </row>
    <row r="17" customFormat="false" ht="13.8" hidden="false" customHeight="false" outlineLevel="0" collapsed="false">
      <c r="A17" s="9" t="s">
        <v>132</v>
      </c>
      <c r="B17" s="32" t="n">
        <v>1737</v>
      </c>
      <c r="C17" s="40" t="s">
        <v>35</v>
      </c>
      <c r="D17" s="31" t="s">
        <v>133</v>
      </c>
      <c r="E17" s="51" t="n">
        <f aca="false">B17*1000</f>
        <v>1737000</v>
      </c>
    </row>
    <row r="18" customFormat="false" ht="13.8" hidden="false" customHeight="false" outlineLevel="0" collapsed="false">
      <c r="A18" s="9" t="s">
        <v>134</v>
      </c>
      <c r="B18" s="35" t="n">
        <v>0</v>
      </c>
      <c r="C18" s="13" t="s">
        <v>35</v>
      </c>
      <c r="D18" s="34" t="s">
        <v>135</v>
      </c>
      <c r="E18" s="52" t="n">
        <f aca="false">B18*1000</f>
        <v>0</v>
      </c>
    </row>
    <row r="19" customFormat="false" ht="13.8" hidden="false" customHeight="false" outlineLevel="0" collapsed="false">
      <c r="A19" s="9" t="s">
        <v>136</v>
      </c>
      <c r="B19" s="37" t="n">
        <v>0.001</v>
      </c>
      <c r="C19" s="36" t="s">
        <v>35</v>
      </c>
      <c r="D19" s="36" t="s">
        <v>137</v>
      </c>
      <c r="E19" s="53" t="n">
        <f aca="false">B19*1000</f>
        <v>1</v>
      </c>
    </row>
    <row r="20" customFormat="false" ht="13.8" hidden="false" customHeight="false" outlineLevel="0" collapsed="false">
      <c r="A20" s="9" t="s">
        <v>138</v>
      </c>
      <c r="B20" s="32" t="n">
        <v>1737</v>
      </c>
      <c r="C20" s="40" t="s">
        <v>35</v>
      </c>
      <c r="D20" s="31" t="s">
        <v>139</v>
      </c>
      <c r="E20" s="51" t="n">
        <f aca="false">B20*1000</f>
        <v>1737000</v>
      </c>
    </row>
    <row r="21" customFormat="false" ht="13.8" hidden="false" customHeight="false" outlineLevel="0" collapsed="false">
      <c r="A21" s="9" t="s">
        <v>140</v>
      </c>
      <c r="B21" s="35" t="n">
        <v>0.001</v>
      </c>
      <c r="C21" s="13" t="s">
        <v>35</v>
      </c>
      <c r="D21" s="34" t="s">
        <v>141</v>
      </c>
      <c r="E21" s="52" t="n">
        <f aca="false">B21*1000</f>
        <v>1</v>
      </c>
    </row>
    <row r="22" customFormat="false" ht="13.8" hidden="false" customHeight="false" outlineLevel="0" collapsed="false">
      <c r="A22" s="9" t="s">
        <v>142</v>
      </c>
      <c r="B22" s="37" t="n">
        <v>0.001</v>
      </c>
      <c r="C22" s="36" t="s">
        <v>35</v>
      </c>
      <c r="D22" s="36" t="s">
        <v>143</v>
      </c>
      <c r="E22" s="53" t="n">
        <f aca="false">B22*1000</f>
        <v>1</v>
      </c>
    </row>
    <row r="23" customFormat="false" ht="13.8" hidden="false" customHeight="false" outlineLevel="0" collapsed="false">
      <c r="A23" s="7" t="s">
        <v>144</v>
      </c>
      <c r="B23" s="39" t="n">
        <v>0</v>
      </c>
      <c r="C23" s="40" t="s">
        <v>66</v>
      </c>
      <c r="D23" s="40" t="s">
        <v>145</v>
      </c>
      <c r="E23" s="41" t="n">
        <f aca="false">RADIANS(B23)</f>
        <v>0</v>
      </c>
    </row>
    <row r="24" customFormat="false" ht="14" hidden="false" customHeight="false" outlineLevel="0" collapsed="false">
      <c r="A24" s="11" t="s">
        <v>146</v>
      </c>
      <c r="B24" s="42" t="n">
        <v>0</v>
      </c>
      <c r="C24" s="34" t="s">
        <v>66</v>
      </c>
      <c r="D24" s="34" t="s">
        <v>147</v>
      </c>
      <c r="E24" s="43" t="n">
        <f aca="false">RADIANS(B24)</f>
        <v>0</v>
      </c>
    </row>
    <row r="25" customFormat="false" ht="14.9" hidden="false" customHeight="false" outlineLevel="0" collapsed="false">
      <c r="A25" s="44" t="s">
        <v>148</v>
      </c>
      <c r="B25" s="54" t="n">
        <v>0</v>
      </c>
      <c r="C25" s="36" t="s">
        <v>66</v>
      </c>
      <c r="D25" s="36" t="s">
        <v>147</v>
      </c>
      <c r="E25" s="45" t="n">
        <f aca="false">RADIANS(B25)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1" activeCellId="1" sqref="A1:E5 F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3.8" hidden="false" customHeight="false" outlineLevel="0" collapsed="false">
      <c r="A1" s="0" t="s">
        <v>149</v>
      </c>
      <c r="B1" s="0" t="s">
        <v>150</v>
      </c>
      <c r="C1" s="0" t="s">
        <v>151</v>
      </c>
      <c r="D1" s="0" t="s">
        <v>152</v>
      </c>
      <c r="E1" s="0" t="s">
        <v>153</v>
      </c>
    </row>
    <row r="2" customFormat="false" ht="13.8" hidden="false" customHeight="false" outlineLevel="0" collapsed="false">
      <c r="A2" s="0" t="s">
        <v>154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155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0" t="s">
        <v>156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157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158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159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160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161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162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79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163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6" activeCellId="1" sqref="A1:E5 C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3.8" hidden="false" customHeight="false" outlineLevel="0" collapsed="false">
      <c r="A1" s="0" t="s">
        <v>149</v>
      </c>
      <c r="B1" s="0" t="s">
        <v>150</v>
      </c>
      <c r="C1" s="0" t="s">
        <v>151</v>
      </c>
      <c r="D1" s="0" t="s">
        <v>152</v>
      </c>
      <c r="E1" s="0" t="s">
        <v>153</v>
      </c>
    </row>
    <row r="2" customFormat="false" ht="13.8" hidden="false" customHeight="false" outlineLevel="0" collapsed="false">
      <c r="A2" s="0" t="s">
        <v>154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155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0" t="s">
        <v>156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157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158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159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160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162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79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:E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55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6" width="14.71"/>
    <col collapsed="false" customWidth="true" hidden="false" outlineLevel="0" max="6" min="6" style="0" width="14.43"/>
  </cols>
  <sheetData>
    <row r="1" customFormat="false" ht="15" hidden="false" customHeight="false" outlineLevel="0" collapsed="false">
      <c r="A1" s="56" t="s">
        <v>0</v>
      </c>
      <c r="B1" s="57" t="s">
        <v>1</v>
      </c>
      <c r="C1" s="58" t="s">
        <v>2</v>
      </c>
      <c r="D1" s="58" t="s">
        <v>3</v>
      </c>
      <c r="E1" s="59" t="s">
        <v>4</v>
      </c>
    </row>
    <row r="2" customFormat="false" ht="15" hidden="false" customHeight="false" outlineLevel="0" collapsed="false">
      <c r="A2" s="60" t="s">
        <v>164</v>
      </c>
      <c r="B2" s="61" t="n">
        <f aca="false">0.00000016*3</f>
        <v>4.8E-007</v>
      </c>
      <c r="C2" s="34" t="s">
        <v>165</v>
      </c>
      <c r="D2" s="13" t="s">
        <v>166</v>
      </c>
      <c r="E2" s="43" t="n">
        <f aca="false">B2/3</f>
        <v>1.6E-007</v>
      </c>
    </row>
    <row r="3" customFormat="false" ht="15" hidden="false" customHeight="false" outlineLevel="0" collapsed="false">
      <c r="A3" s="60" t="s">
        <v>167</v>
      </c>
      <c r="B3" s="62" t="n">
        <v>5</v>
      </c>
      <c r="C3" s="61" t="s">
        <v>168</v>
      </c>
      <c r="D3" s="34" t="s">
        <v>169</v>
      </c>
      <c r="E3" s="43" t="n">
        <f aca="false">RADIANS(B3)/hr2sec/3</f>
        <v>8.08022801849227E-006</v>
      </c>
      <c r="F3" s="6"/>
    </row>
    <row r="4" customFormat="false" ht="15" hidden="false" customHeight="false" outlineLevel="0" collapsed="false">
      <c r="A4" s="23" t="s">
        <v>170</v>
      </c>
      <c r="B4" s="63" t="n">
        <v>0.05</v>
      </c>
      <c r="C4" s="36" t="s">
        <v>171</v>
      </c>
      <c r="D4" s="36" t="s">
        <v>172</v>
      </c>
      <c r="E4" s="45" t="n">
        <f aca="false">RADIANS(B4)/SQRT(hr2sec)/3</f>
        <v>4.84813681109536E-006</v>
      </c>
    </row>
    <row r="5" customFormat="false" ht="15" hidden="false" customHeight="false" outlineLevel="0" collapsed="false">
      <c r="A5" s="60" t="s">
        <v>173</v>
      </c>
      <c r="B5" s="62" t="n">
        <v>20</v>
      </c>
      <c r="C5" s="13" t="s">
        <v>174</v>
      </c>
      <c r="D5" s="13" t="s">
        <v>175</v>
      </c>
      <c r="E5" s="43" t="n">
        <f aca="false">RADIANS(B5)/3600/3</f>
        <v>3.23209120739691E-005</v>
      </c>
    </row>
    <row r="6" customFormat="false" ht="15" hidden="false" customHeight="false" outlineLevel="0" collapsed="false">
      <c r="A6" s="60" t="s">
        <v>176</v>
      </c>
      <c r="B6" s="62" t="n">
        <v>20</v>
      </c>
      <c r="C6" s="13" t="s">
        <v>174</v>
      </c>
      <c r="D6" s="13" t="s">
        <v>177</v>
      </c>
      <c r="E6" s="43" t="n">
        <f aca="false">RADIANS(B6)/3600/3</f>
        <v>3.23209120739691E-005</v>
      </c>
    </row>
    <row r="7" customFormat="false" ht="15" hidden="false" customHeight="false" outlineLevel="0" collapsed="false">
      <c r="A7" s="11" t="s">
        <v>178</v>
      </c>
      <c r="B7" s="62" t="n">
        <v>1.5</v>
      </c>
      <c r="C7" s="13" t="s">
        <v>179</v>
      </c>
      <c r="D7" s="13" t="s">
        <v>180</v>
      </c>
      <c r="E7" s="43" t="n">
        <f aca="false">RADIANS(B7)/3600/3</f>
        <v>2.42406840554768E-006</v>
      </c>
    </row>
    <row r="8" customFormat="false" ht="15" hidden="false" customHeight="false" outlineLevel="0" collapsed="false">
      <c r="A8" s="11" t="s">
        <v>181</v>
      </c>
      <c r="B8" s="62" t="n">
        <v>1.5</v>
      </c>
      <c r="C8" s="13" t="s">
        <v>179</v>
      </c>
      <c r="D8" s="13" t="s">
        <v>180</v>
      </c>
      <c r="E8" s="43" t="n">
        <f aca="false">RADIANS(B8)/3600/3</f>
        <v>2.42406840554768E-006</v>
      </c>
    </row>
    <row r="9" customFormat="false" ht="15" hidden="false" customHeight="false" outlineLevel="0" collapsed="false">
      <c r="A9" s="11" t="s">
        <v>182</v>
      </c>
      <c r="B9" s="62" t="n">
        <v>9</v>
      </c>
      <c r="C9" s="13" t="s">
        <v>179</v>
      </c>
      <c r="D9" s="13" t="s">
        <v>180</v>
      </c>
      <c r="E9" s="43" t="n">
        <f aca="false">RADIANS(B9)/3600/3</f>
        <v>1.45444104332861E-005</v>
      </c>
    </row>
    <row r="10" customFormat="false" ht="15" hidden="false" customHeight="false" outlineLevel="0" collapsed="false">
      <c r="A10" s="7" t="s">
        <v>183</v>
      </c>
      <c r="B10" s="39" t="n">
        <v>3</v>
      </c>
      <c r="C10" s="9" t="s">
        <v>184</v>
      </c>
      <c r="D10" s="9" t="s">
        <v>185</v>
      </c>
      <c r="E10" s="41" t="n">
        <f aca="false">B10/3</f>
        <v>1</v>
      </c>
    </row>
    <row r="11" customFormat="false" ht="15" hidden="false" customHeight="false" outlineLevel="0" collapsed="false">
      <c r="A11" s="44" t="s">
        <v>186</v>
      </c>
      <c r="B11" s="54" t="n">
        <v>3</v>
      </c>
      <c r="C11" s="25" t="s">
        <v>184</v>
      </c>
      <c r="D11" s="25" t="s">
        <v>187</v>
      </c>
      <c r="E11" s="45" t="n">
        <f aca="false">B11/3</f>
        <v>1</v>
      </c>
    </row>
    <row r="12" customFormat="false" ht="15" hidden="false" customHeight="false" outlineLevel="0" collapsed="false">
      <c r="A12" s="11" t="s">
        <v>188</v>
      </c>
      <c r="B12" s="55" t="n">
        <v>10</v>
      </c>
      <c r="C12" s="13" t="s">
        <v>47</v>
      </c>
      <c r="D12" s="13" t="s">
        <v>189</v>
      </c>
      <c r="E12" s="6" t="n">
        <f aca="false">B12/3</f>
        <v>3.33333333333333</v>
      </c>
    </row>
    <row r="13" customFormat="false" ht="15" hidden="false" customHeight="false" outlineLevel="0" collapsed="false">
      <c r="A13" s="11" t="s">
        <v>190</v>
      </c>
      <c r="B13" s="55" t="n">
        <v>100</v>
      </c>
      <c r="C13" s="13" t="s">
        <v>47</v>
      </c>
      <c r="D13" s="13" t="s">
        <v>191</v>
      </c>
      <c r="E13" s="6" t="n">
        <f aca="false">B13/3</f>
        <v>33.3333333333333</v>
      </c>
    </row>
    <row r="14" customFormat="false" ht="15" hidden="false" customHeight="false" outlineLevel="0" collapsed="false">
      <c r="A14" s="11" t="s">
        <v>192</v>
      </c>
      <c r="B14" s="55" t="n">
        <v>10</v>
      </c>
      <c r="C14" s="13" t="s">
        <v>47</v>
      </c>
      <c r="D14" s="13" t="s">
        <v>193</v>
      </c>
      <c r="E14" s="6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1" sqref="A1:E5 B19"/>
    </sheetView>
  </sheetViews>
  <sheetFormatPr defaultColWidth="9.14453125"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64" width="14.71"/>
    <col collapsed="false" customWidth="true" hidden="false" outlineLevel="0" max="6" min="6" style="34" width="17.43"/>
    <col collapsed="false" customWidth="false" hidden="false" outlineLevel="0" max="1024" min="7" style="34" width="9.14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5" hidden="false" customHeight="true" outlineLevel="0" collapsed="false">
      <c r="A2" s="65" t="s">
        <v>194</v>
      </c>
      <c r="B2" s="40" t="n">
        <v>4000</v>
      </c>
      <c r="C2" s="40" t="s">
        <v>47</v>
      </c>
      <c r="D2" s="40" t="s">
        <v>195</v>
      </c>
      <c r="E2" s="41" t="n">
        <f aca="false">B2/3</f>
        <v>1333.33333333333</v>
      </c>
    </row>
    <row r="3" customFormat="false" ht="15" hidden="false" customHeight="false" outlineLevel="0" collapsed="false">
      <c r="A3" s="60" t="s">
        <v>196</v>
      </c>
      <c r="B3" s="34" t="n">
        <v>4000</v>
      </c>
      <c r="C3" s="34" t="s">
        <v>47</v>
      </c>
      <c r="D3" s="34" t="s">
        <v>195</v>
      </c>
      <c r="E3" s="43" t="n">
        <f aca="false">B3/3</f>
        <v>1333.33333333333</v>
      </c>
    </row>
    <row r="4" customFormat="false" ht="15" hidden="false" customHeight="false" outlineLevel="0" collapsed="false">
      <c r="A4" s="60" t="s">
        <v>197</v>
      </c>
      <c r="B4" s="34" t="n">
        <v>4000</v>
      </c>
      <c r="C4" s="34" t="s">
        <v>47</v>
      </c>
      <c r="D4" s="34" t="s">
        <v>195</v>
      </c>
      <c r="E4" s="43" t="n">
        <f aca="false">B4/3</f>
        <v>1333.33333333333</v>
      </c>
    </row>
    <row r="5" customFormat="false" ht="15" hidden="false" customHeight="false" outlineLevel="0" collapsed="false">
      <c r="A5" s="60" t="s">
        <v>198</v>
      </c>
      <c r="B5" s="34" t="n">
        <v>3</v>
      </c>
      <c r="C5" s="34" t="s">
        <v>199</v>
      </c>
      <c r="D5" s="34" t="s">
        <v>200</v>
      </c>
      <c r="E5" s="43" t="n">
        <f aca="false">B5/3</f>
        <v>1</v>
      </c>
    </row>
    <row r="6" customFormat="false" ht="15" hidden="false" customHeight="false" outlineLevel="0" collapsed="false">
      <c r="A6" s="60" t="s">
        <v>201</v>
      </c>
      <c r="B6" s="34" t="n">
        <v>3</v>
      </c>
      <c r="C6" s="34" t="s">
        <v>199</v>
      </c>
      <c r="D6" s="34" t="s">
        <v>200</v>
      </c>
      <c r="E6" s="43" t="n">
        <f aca="false">B6/3</f>
        <v>1</v>
      </c>
    </row>
    <row r="7" customFormat="false" ht="15" hidden="false" customHeight="false" outlineLevel="0" collapsed="false">
      <c r="A7" s="60" t="s">
        <v>202</v>
      </c>
      <c r="B7" s="34" t="n">
        <v>3</v>
      </c>
      <c r="C7" s="34" t="s">
        <v>199</v>
      </c>
      <c r="D7" s="34" t="s">
        <v>200</v>
      </c>
      <c r="E7" s="43" t="n">
        <f aca="false">B7/3</f>
        <v>1</v>
      </c>
    </row>
    <row r="8" customFormat="false" ht="15" hidden="false" customHeight="false" outlineLevel="0" collapsed="false">
      <c r="A8" s="60" t="s">
        <v>203</v>
      </c>
      <c r="B8" s="34" t="n">
        <v>0.0005</v>
      </c>
      <c r="C8" s="34" t="s">
        <v>204</v>
      </c>
      <c r="D8" s="34" t="s">
        <v>205</v>
      </c>
      <c r="E8" s="43" t="n">
        <f aca="false">B8/3</f>
        <v>0.000166666666666667</v>
      </c>
    </row>
    <row r="9" customFormat="false" ht="15" hidden="false" customHeight="false" outlineLevel="0" collapsed="false">
      <c r="A9" s="60" t="s">
        <v>206</v>
      </c>
      <c r="B9" s="34" t="n">
        <v>0.0005</v>
      </c>
      <c r="C9" s="34" t="s">
        <v>204</v>
      </c>
      <c r="D9" s="34" t="s">
        <v>205</v>
      </c>
      <c r="E9" s="43" t="n">
        <f aca="false">B9/3</f>
        <v>0.000166666666666667</v>
      </c>
    </row>
    <row r="10" customFormat="false" ht="15" hidden="false" customHeight="false" outlineLevel="0" collapsed="false">
      <c r="A10" s="60" t="s">
        <v>207</v>
      </c>
      <c r="B10" s="34" t="n">
        <v>0.0005</v>
      </c>
      <c r="C10" s="34" t="s">
        <v>204</v>
      </c>
      <c r="D10" s="34" t="s">
        <v>205</v>
      </c>
      <c r="E10" s="43" t="n">
        <f aca="false">B10/3</f>
        <v>0.000166666666666667</v>
      </c>
    </row>
    <row r="11" customFormat="false" ht="15" hidden="false" customHeight="false" outlineLevel="0" collapsed="false">
      <c r="A11" s="60" t="s">
        <v>208</v>
      </c>
      <c r="B11" s="34" t="n">
        <f aca="false">truthStateParams!$B$5</f>
        <v>20</v>
      </c>
      <c r="C11" s="34" t="s">
        <v>179</v>
      </c>
      <c r="D11" s="13" t="s">
        <v>209</v>
      </c>
      <c r="E11" s="43" t="n">
        <f aca="false">RADIANS(B11)/3600/3</f>
        <v>3.23209120739691E-005</v>
      </c>
    </row>
    <row r="12" customFormat="false" ht="15" hidden="false" customHeight="false" outlineLevel="0" collapsed="false">
      <c r="A12" s="11" t="s">
        <v>210</v>
      </c>
      <c r="B12" s="34" t="n">
        <f aca="false">truthStateParams!$B$5</f>
        <v>20</v>
      </c>
      <c r="C12" s="34" t="s">
        <v>179</v>
      </c>
      <c r="D12" s="13" t="s">
        <v>209</v>
      </c>
      <c r="E12" s="43" t="n">
        <f aca="false">RADIANS(B12)/3600/3</f>
        <v>3.23209120739691E-005</v>
      </c>
    </row>
    <row r="13" customFormat="false" ht="15" hidden="false" customHeight="false" outlineLevel="0" collapsed="false">
      <c r="A13" s="11" t="s">
        <v>211</v>
      </c>
      <c r="B13" s="34" t="n">
        <f aca="false">truthStateParams!$B$5</f>
        <v>20</v>
      </c>
      <c r="C13" s="34" t="s">
        <v>179</v>
      </c>
      <c r="D13" s="13" t="s">
        <v>209</v>
      </c>
      <c r="E13" s="43" t="n">
        <f aca="false">RADIANS(B13)/3600/3</f>
        <v>3.23209120739691E-005</v>
      </c>
    </row>
    <row r="14" customFormat="false" ht="15" hidden="false" customHeight="false" outlineLevel="0" collapsed="false">
      <c r="A14" s="11" t="s">
        <v>212</v>
      </c>
      <c r="B14" s="34" t="n">
        <f aca="false">truthStateParams!$B$6</f>
        <v>20</v>
      </c>
      <c r="C14" s="34" t="s">
        <v>179</v>
      </c>
      <c r="D14" s="13" t="s">
        <v>213</v>
      </c>
      <c r="E14" s="43" t="n">
        <f aca="false">RADIANS(B14)/3600/3</f>
        <v>3.23209120739691E-005</v>
      </c>
    </row>
    <row r="15" customFormat="false" ht="15" hidden="false" customHeight="false" outlineLevel="0" collapsed="false">
      <c r="A15" s="11" t="s">
        <v>214</v>
      </c>
      <c r="B15" s="34" t="n">
        <f aca="false">truthStateParams!$B$6</f>
        <v>20</v>
      </c>
      <c r="C15" s="34" t="s">
        <v>179</v>
      </c>
      <c r="D15" s="13" t="s">
        <v>213</v>
      </c>
      <c r="E15" s="43" t="n">
        <f aca="false">RADIANS(B15)/3600/3</f>
        <v>3.23209120739691E-005</v>
      </c>
    </row>
    <row r="16" customFormat="false" ht="15" hidden="false" customHeight="false" outlineLevel="0" collapsed="false">
      <c r="A16" s="13" t="s">
        <v>215</v>
      </c>
      <c r="B16" s="34" t="n">
        <f aca="false">truthStateParams!$B$6</f>
        <v>20</v>
      </c>
      <c r="C16" s="34" t="s">
        <v>179</v>
      </c>
      <c r="D16" s="13" t="s">
        <v>213</v>
      </c>
      <c r="E16" s="43" t="n">
        <f aca="false">RADIANS(B16)/3600/3</f>
        <v>3.23209120739691E-005</v>
      </c>
    </row>
    <row r="17" customFormat="false" ht="15" hidden="false" customHeight="false" outlineLevel="0" collapsed="false">
      <c r="A17" s="60" t="s">
        <v>216</v>
      </c>
      <c r="B17" s="34" t="n">
        <f aca="false">truthStateParams!$B$3</f>
        <v>5</v>
      </c>
      <c r="C17" s="61" t="s">
        <v>168</v>
      </c>
      <c r="D17" s="34" t="s">
        <v>217</v>
      </c>
      <c r="E17" s="43" t="n">
        <f aca="false">RADIANS(B17)/hr2sec/3</f>
        <v>8.08022801849227E-006</v>
      </c>
    </row>
    <row r="18" customFormat="false" ht="15" hidden="false" customHeight="false" outlineLevel="0" collapsed="false">
      <c r="A18" s="60" t="s">
        <v>218</v>
      </c>
      <c r="B18" s="34" t="n">
        <f aca="false">truthStateParams!$B$3</f>
        <v>5</v>
      </c>
      <c r="C18" s="61" t="s">
        <v>168</v>
      </c>
      <c r="D18" s="34" t="s">
        <v>217</v>
      </c>
      <c r="E18" s="43" t="n">
        <f aca="false">RADIANS(B18)/hr2sec/3</f>
        <v>8.08022801849227E-006</v>
      </c>
    </row>
    <row r="19" customFormat="false" ht="15" hidden="false" customHeight="false" outlineLevel="0" collapsed="false">
      <c r="A19" s="23" t="s">
        <v>219</v>
      </c>
      <c r="B19" s="36" t="n">
        <f aca="false">truthStateParams!$B$3</f>
        <v>5</v>
      </c>
      <c r="C19" s="66" t="s">
        <v>168</v>
      </c>
      <c r="D19" s="36" t="s">
        <v>217</v>
      </c>
      <c r="E19" s="45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:E5"/>
    </sheetView>
  </sheetViews>
  <sheetFormatPr defaultColWidth="9.14453125" defaultRowHeight="15" zeroHeight="false" outlineLevelRow="0" outlineLevelCol="0"/>
  <cols>
    <col collapsed="false" customWidth="true" hidden="false" outlineLevel="0" max="1" min="1" style="34" width="12.71"/>
    <col collapsed="false" customWidth="true" hidden="false" outlineLevel="0" max="2" min="2" style="42" width="11.57"/>
    <col collapsed="false" customWidth="true" hidden="false" outlineLevel="0" max="3" min="3" style="34" width="11.85"/>
    <col collapsed="false" customWidth="true" hidden="false" outlineLevel="0" max="4" min="4" style="34" width="46.71"/>
    <col collapsed="false" customWidth="true" hidden="false" outlineLevel="0" max="5" min="5" style="64" width="14.43"/>
    <col collapsed="false" customWidth="true" hidden="false" outlineLevel="0" max="6" min="6" style="34" width="25"/>
    <col collapsed="false" customWidth="false" hidden="false" outlineLevel="0" max="1024" min="7" style="34" width="9.14"/>
  </cols>
  <sheetData>
    <row r="1" customFormat="false" ht="15" hidden="false" customHeight="false" outlineLevel="0" collapsed="false">
      <c r="A1" s="56" t="s">
        <v>0</v>
      </c>
      <c r="B1" s="57" t="s">
        <v>1</v>
      </c>
      <c r="C1" s="58" t="s">
        <v>2</v>
      </c>
      <c r="D1" s="58" t="s">
        <v>3</v>
      </c>
      <c r="E1" s="59" t="s">
        <v>4</v>
      </c>
    </row>
    <row r="2" customFormat="false" ht="15" hidden="false" customHeight="false" outlineLevel="0" collapsed="false">
      <c r="A2" s="60" t="str">
        <f aca="false">truthStateParams!A2</f>
        <v>Q_grav</v>
      </c>
      <c r="B2" s="61" t="n">
        <f aca="false">truthStateParams!B2</f>
        <v>4.8E-007</v>
      </c>
      <c r="C2" s="34" t="str">
        <f aca="false">truthStateParams!C2</f>
        <v>m^2/s^3</v>
      </c>
      <c r="D2" s="13" t="str">
        <f aca="false">truthStateParams!D2</f>
        <v>3-sigma non-gravitational process noise</v>
      </c>
      <c r="E2" s="43" t="n">
        <f aca="false">B2/3</f>
        <v>1.6E-007</v>
      </c>
      <c r="F2" s="64"/>
    </row>
    <row r="3" customFormat="false" ht="15" hidden="false" customHeight="false" outlineLevel="0" collapsed="false">
      <c r="A3" s="60" t="str">
        <f aca="false">truthStateParams!A3</f>
        <v>sig_gyro_ss</v>
      </c>
      <c r="B3" s="62" t="n">
        <f aca="false">truthStateParams!B3</f>
        <v>5</v>
      </c>
      <c r="C3" s="61" t="str">
        <f aca="false">truthStateParams!C3</f>
        <v>deg/hr</v>
      </c>
      <c r="D3" s="34" t="str">
        <f aca="false">truthStateParams!D3</f>
        <v>3-sigma steady-state gyro bias</v>
      </c>
      <c r="E3" s="43" t="n">
        <f aca="false">RADIANS(B3)/hr2sec/3</f>
        <v>8.08022801849227E-006</v>
      </c>
      <c r="F3" s="64"/>
    </row>
    <row r="4" customFormat="false" ht="15" hidden="false" customHeight="false" outlineLevel="0" collapsed="false">
      <c r="A4" s="23" t="str">
        <f aca="false">truthStateParams!A4</f>
        <v>arw</v>
      </c>
      <c r="B4" s="63" t="n">
        <f aca="false">truthStateParams!B4</f>
        <v>0.05</v>
      </c>
      <c r="C4" s="36" t="str">
        <f aca="false">truthStateParams!C4</f>
        <v>deg/sqrt(hr)</v>
      </c>
      <c r="D4" s="36" t="str">
        <f aca="false">truthStateParams!D4</f>
        <v>3-sigma angular random walk</v>
      </c>
      <c r="E4" s="45" t="n">
        <f aca="false">RADIANS(B4)/SQRT(hr2sec)/3</f>
        <v>4.84813681109536E-006</v>
      </c>
      <c r="F4" s="64"/>
    </row>
    <row r="5" customFormat="false" ht="15" hidden="false" customHeight="false" outlineLevel="0" collapsed="false">
      <c r="A5" s="60" t="str">
        <f aca="false">truthStateParams!A5</f>
        <v>sig_st_ss</v>
      </c>
      <c r="B5" s="62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43" t="n">
        <f aca="false">RADIANS(B5)/3600/3</f>
        <v>3.23209120739691E-005</v>
      </c>
      <c r="F5" s="64"/>
    </row>
    <row r="6" customFormat="false" ht="15" hidden="false" customHeight="false" outlineLevel="0" collapsed="false">
      <c r="A6" s="60" t="str">
        <f aca="false">truthStateParams!A6</f>
        <v>sig_c_ss</v>
      </c>
      <c r="B6" s="62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43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62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43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62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43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62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43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39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41" t="n">
        <f aca="false">B10/3</f>
        <v>1</v>
      </c>
    </row>
    <row r="11" customFormat="false" ht="15" hidden="false" customHeight="false" outlineLevel="0" collapsed="false">
      <c r="A11" s="44" t="str">
        <f aca="false">truthStateParams!A11</f>
        <v>sig_cv</v>
      </c>
      <c r="B11" s="54" t="n">
        <f aca="false">truthStateParams!B11</f>
        <v>3</v>
      </c>
      <c r="C11" s="25" t="str">
        <f aca="false">truthStateParams!C11</f>
        <v>pixels</v>
      </c>
      <c r="D11" s="25" t="str">
        <f aca="false">truthStateParams!D11</f>
        <v>3-sigma v component of pixel noise</v>
      </c>
      <c r="E11" s="45" t="n">
        <f aca="false">B11/3</f>
        <v>1</v>
      </c>
    </row>
    <row r="12" customFormat="false" ht="15" hidden="false" customHeight="false" outlineLevel="0" collapsed="false">
      <c r="A12" s="44" t="str">
        <f aca="false">truthStateParams!A12</f>
        <v>sig_idpos</v>
      </c>
      <c r="B12" s="54" t="n">
        <f aca="false">truthStateParams!B12</f>
        <v>10</v>
      </c>
      <c r="C12" s="25" t="str">
        <f aca="false">truthStateParams!C12</f>
        <v>m</v>
      </c>
      <c r="D12" s="25" t="str">
        <f aca="false">truthStateParams!D12</f>
        <v>3-sigma change in inertial position measurement uncertainty</v>
      </c>
      <c r="E12" s="45" t="n">
        <f aca="false">B12/3</f>
        <v>3.33333333333333</v>
      </c>
    </row>
    <row r="13" customFormat="false" ht="15" hidden="false" customHeight="false" outlineLevel="0" collapsed="false">
      <c r="A13" s="44" t="str">
        <f aca="false">truthStateParams!A13</f>
        <v>sig_loss</v>
      </c>
      <c r="B13" s="54" t="n">
        <f aca="false">truthStateParams!B13</f>
        <v>100</v>
      </c>
      <c r="C13" s="25" t="str">
        <f aca="false">truthStateParams!C13</f>
        <v>m</v>
      </c>
      <c r="D13" s="25" t="str">
        <f aca="false">truthStateParams!D13</f>
        <v>3-sigma LOSS feature location uncertainty</v>
      </c>
      <c r="E13" s="45" t="n">
        <f aca="false">B13/3</f>
        <v>33.3333333333333</v>
      </c>
    </row>
    <row r="14" customFormat="false" ht="15" hidden="false" customHeight="false" outlineLevel="0" collapsed="false">
      <c r="A14" s="44" t="str">
        <f aca="false">truthStateParams!A14</f>
        <v>sig_mdpos</v>
      </c>
      <c r="B14" s="54" t="n">
        <f aca="false">truthStateParams!B14</f>
        <v>10</v>
      </c>
      <c r="C14" s="25" t="str">
        <f aca="false">truthStateParams!C14</f>
        <v>m</v>
      </c>
      <c r="D14" s="25" t="str">
        <f aca="false">truthStateParams!D14</f>
        <v>3-sigma change in lunar-referenced position measurement uncertainty</v>
      </c>
      <c r="E14" s="45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1" sqref="A1:E5 B19"/>
    </sheetView>
  </sheetViews>
  <sheetFormatPr defaultColWidth="9.14453125"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64" width="13.85"/>
    <col collapsed="false" customWidth="true" hidden="false" outlineLevel="0" max="6" min="6" style="34" width="14.57"/>
    <col collapsed="false" customWidth="false" hidden="false" outlineLevel="0" max="1024" min="7" style="34" width="9.14"/>
  </cols>
  <sheetData>
    <row r="1" customFormat="false" ht="15" hidden="false" customHeight="false" outlineLevel="0" collapsed="false">
      <c r="A1" s="56" t="s">
        <v>0</v>
      </c>
      <c r="B1" s="67" t="s">
        <v>1</v>
      </c>
      <c r="C1" s="58" t="s">
        <v>2</v>
      </c>
      <c r="D1" s="58" t="s">
        <v>3</v>
      </c>
      <c r="E1" s="30" t="s">
        <v>4</v>
      </c>
    </row>
    <row r="2" customFormat="false" ht="15" hidden="false" customHeight="true" outlineLevel="0" collapsed="false">
      <c r="A2" s="60" t="str">
        <f aca="false">truthStateInitialUncertainty!A2</f>
        <v>sig_rsx</v>
      </c>
      <c r="B2" s="34" t="n">
        <f aca="false">truthStateInitialUncertainty!B2</f>
        <v>4000</v>
      </c>
      <c r="C2" s="34" t="str">
        <f aca="false">truthStateInitialUncertainty!C2</f>
        <v>m</v>
      </c>
      <c r="D2" s="34" t="str">
        <f aca="false">truthStateInitialUncertainty!D2</f>
        <v>3-sigma initial satellite position uncertainty</v>
      </c>
      <c r="E2" s="52" t="n">
        <f aca="false">B2/3</f>
        <v>1333.33333333333</v>
      </c>
      <c r="F2" s="64"/>
    </row>
    <row r="3" customFormat="false" ht="15" hidden="false" customHeight="false" outlineLevel="0" collapsed="false">
      <c r="A3" s="60" t="str">
        <f aca="false">truthStateInitialUncertainty!A3</f>
        <v>sig_rsy</v>
      </c>
      <c r="B3" s="34" t="n">
        <f aca="false">truthStateInitialUncertainty!B3</f>
        <v>4000</v>
      </c>
      <c r="C3" s="34" t="str">
        <f aca="false">truthStateInitialUncertainty!C3</f>
        <v>m</v>
      </c>
      <c r="D3" s="34" t="str">
        <f aca="false">truthStateInitialUncertainty!D3</f>
        <v>3-sigma initial satellite position uncertainty</v>
      </c>
      <c r="E3" s="52" t="n">
        <f aca="false">B3/3</f>
        <v>1333.33333333333</v>
      </c>
      <c r="F3" s="64"/>
    </row>
    <row r="4" customFormat="false" ht="15" hidden="false" customHeight="false" outlineLevel="0" collapsed="false">
      <c r="A4" s="60" t="str">
        <f aca="false">truthStateInitialUncertainty!A4</f>
        <v>sig_rsz</v>
      </c>
      <c r="B4" s="34" t="n">
        <f aca="false">truthStateInitialUncertainty!B4</f>
        <v>4000</v>
      </c>
      <c r="C4" s="34" t="str">
        <f aca="false">truthStateInitialUncertainty!C4</f>
        <v>m</v>
      </c>
      <c r="D4" s="34" t="str">
        <f aca="false">truthStateInitialUncertainty!D4</f>
        <v>3-sigma initial satellite position uncertainty</v>
      </c>
      <c r="E4" s="52" t="n">
        <f aca="false">B4/3</f>
        <v>1333.33333333333</v>
      </c>
      <c r="F4" s="64"/>
    </row>
    <row r="5" customFormat="false" ht="15" hidden="false" customHeight="false" outlineLevel="0" collapsed="false">
      <c r="A5" s="60" t="str">
        <f aca="false">truthStateInitialUncertainty!A5</f>
        <v>sig_vsx</v>
      </c>
      <c r="B5" s="34" t="n">
        <f aca="false">truthStateInitialUncertainty!B5</f>
        <v>3</v>
      </c>
      <c r="C5" s="34" t="str">
        <f aca="false">truthStateInitialUncertainty!C5</f>
        <v>m/sec</v>
      </c>
      <c r="D5" s="34" t="str">
        <f aca="false">truthStateInitialUncertainty!D5</f>
        <v>3-sigma initial satellite velocity uncertainty</v>
      </c>
      <c r="E5" s="52" t="n">
        <f aca="false">B5/3</f>
        <v>1</v>
      </c>
      <c r="F5" s="64"/>
    </row>
    <row r="6" customFormat="false" ht="15" hidden="false" customHeight="false" outlineLevel="0" collapsed="false">
      <c r="A6" s="60" t="str">
        <f aca="false">truthStateInitialUncertainty!A6</f>
        <v>sig_vsy</v>
      </c>
      <c r="B6" s="34" t="n">
        <f aca="false">truthStateInitialUncertainty!B6</f>
        <v>3</v>
      </c>
      <c r="C6" s="34" t="str">
        <f aca="false">truthStateInitialUncertainty!C6</f>
        <v>m/sec</v>
      </c>
      <c r="D6" s="34" t="str">
        <f aca="false">truthStateInitialUncertainty!D6</f>
        <v>3-sigma initial satellite velocity uncertainty</v>
      </c>
      <c r="E6" s="52" t="n">
        <f aca="false">B6/3</f>
        <v>1</v>
      </c>
    </row>
    <row r="7" customFormat="false" ht="15" hidden="false" customHeight="false" outlineLevel="0" collapsed="false">
      <c r="A7" s="60" t="str">
        <f aca="false">truthStateInitialUncertainty!A7</f>
        <v>sig_vsz</v>
      </c>
      <c r="B7" s="34" t="n">
        <f aca="false">truthStateInitialUncertainty!B7</f>
        <v>3</v>
      </c>
      <c r="C7" s="34" t="str">
        <f aca="false">truthStateInitialUncertainty!C7</f>
        <v>m/sec</v>
      </c>
      <c r="D7" s="34" t="str">
        <f aca="false">truthStateInitialUncertainty!D7</f>
        <v>3-sigma initial satellite velocity uncertainty</v>
      </c>
      <c r="E7" s="52" t="n">
        <f aca="false">B7/3</f>
        <v>1</v>
      </c>
    </row>
    <row r="8" customFormat="false" ht="15" hidden="false" customHeight="false" outlineLevel="0" collapsed="false">
      <c r="A8" s="60" t="str">
        <f aca="false">truthStateInitialUncertainty!A8</f>
        <v>sig_ax</v>
      </c>
      <c r="B8" s="34" t="n">
        <f aca="false">truthStateInitialUncertainty!B8</f>
        <v>0.0005</v>
      </c>
      <c r="C8" s="34" t="str">
        <f aca="false">truthStateInitialUncertainty!C8</f>
        <v>rad</v>
      </c>
      <c r="D8" s="34" t="str">
        <f aca="false">truthStateInitialUncertainty!D8</f>
        <v>3-sigma initial satellite orientation uncertainty</v>
      </c>
      <c r="E8" s="52" t="n">
        <f aca="false">B8/3</f>
        <v>0.000166666666666667</v>
      </c>
    </row>
    <row r="9" customFormat="false" ht="15" hidden="false" customHeight="false" outlineLevel="0" collapsed="false">
      <c r="A9" s="60" t="str">
        <f aca="false">truthStateInitialUncertainty!A9</f>
        <v>sig_ay</v>
      </c>
      <c r="B9" s="34" t="n">
        <f aca="false">truthStateInitialUncertainty!B9</f>
        <v>0.0005</v>
      </c>
      <c r="C9" s="34" t="str">
        <f aca="false">truthStateInitialUncertainty!C9</f>
        <v>rad</v>
      </c>
      <c r="D9" s="34" t="str">
        <f aca="false">truthStateInitialUncertainty!D9</f>
        <v>3-sigma initial satellite orientation uncertainty</v>
      </c>
      <c r="E9" s="52" t="n">
        <f aca="false">B9/3</f>
        <v>0.000166666666666667</v>
      </c>
    </row>
    <row r="10" customFormat="false" ht="15" hidden="false" customHeight="false" outlineLevel="0" collapsed="false">
      <c r="A10" s="60" t="str">
        <f aca="false">truthStateInitialUncertainty!A10</f>
        <v>sig_az</v>
      </c>
      <c r="B10" s="34" t="n">
        <f aca="false">truthStateInitialUncertainty!B10</f>
        <v>0.0005</v>
      </c>
      <c r="C10" s="34" t="str">
        <f aca="false">truthStateInitialUncertainty!C10</f>
        <v>rad</v>
      </c>
      <c r="D10" s="34" t="str">
        <f aca="false">truthStateInitialUncertainty!D10</f>
        <v>3-sigma initial satellite orientation uncertainty</v>
      </c>
      <c r="E10" s="52" t="n">
        <f aca="false">B10/3</f>
        <v>0.000166666666666667</v>
      </c>
    </row>
    <row r="11" customFormat="false" ht="15" hidden="false" customHeight="false" outlineLevel="0" collapsed="false">
      <c r="A11" s="60" t="str">
        <f aca="false">truthStateInitialUncertainty!A11</f>
        <v>sig_thstx</v>
      </c>
      <c r="B11" s="34" t="n">
        <f aca="false">truthStateInitialUncertainty!B11</f>
        <v>20</v>
      </c>
      <c r="C11" s="34" t="str">
        <f aca="false">truthStateInitialUncertainty!C11</f>
        <v>arcsec</v>
      </c>
      <c r="D11" s="34" t="str">
        <f aca="false">truthStateInitialUncertainty!D11</f>
        <v>3-sigma initial star camera misalignment uncertainty</v>
      </c>
      <c r="E11" s="52" t="n">
        <f aca="false">RADIANS(B11)/3600/3</f>
        <v>3.23209120739691E-005</v>
      </c>
    </row>
    <row r="12" customFormat="false" ht="15" hidden="false" customHeight="false" outlineLevel="0" collapsed="false">
      <c r="A12" s="60" t="str">
        <f aca="false">truthStateInitialUncertainty!A12</f>
        <v>sig_thsty</v>
      </c>
      <c r="B12" s="34" t="n">
        <f aca="false">truthStateInitialUncertainty!B12</f>
        <v>20</v>
      </c>
      <c r="C12" s="34" t="str">
        <f aca="false">truthStateInitialUncertainty!C12</f>
        <v>arcsec</v>
      </c>
      <c r="D12" s="34" t="str">
        <f aca="false">truthStateInitialUncertainty!D12</f>
        <v>3-sigma initial star camera misalignment uncertainty</v>
      </c>
      <c r="E12" s="52" t="n">
        <f aca="false">RADIANS(B12)/3600/3</f>
        <v>3.23209120739691E-005</v>
      </c>
    </row>
    <row r="13" customFormat="false" ht="15" hidden="false" customHeight="false" outlineLevel="0" collapsed="false">
      <c r="A13" s="60" t="str">
        <f aca="false">truthStateInitialUncertainty!A13</f>
        <v>sig_thstz</v>
      </c>
      <c r="B13" s="34" t="n">
        <f aca="false">truthStateInitialUncertainty!B13</f>
        <v>20</v>
      </c>
      <c r="C13" s="34" t="str">
        <f aca="false">truthStateInitialUncertainty!C13</f>
        <v>arcsec</v>
      </c>
      <c r="D13" s="34" t="str">
        <f aca="false">truthStateInitialUncertainty!D13</f>
        <v>3-sigma initial star camera misalignment uncertainty</v>
      </c>
      <c r="E13" s="52" t="n">
        <f aca="false">RADIANS(B13)/3600/3</f>
        <v>3.23209120739691E-005</v>
      </c>
    </row>
    <row r="14" customFormat="false" ht="15" hidden="false" customHeight="false" outlineLevel="0" collapsed="false">
      <c r="A14" s="60" t="str">
        <f aca="false">truthStateInitialUncertainty!A14</f>
        <v>sig_thcx</v>
      </c>
      <c r="B14" s="34" t="n">
        <f aca="false">truthStateInitialUncertainty!B14</f>
        <v>20</v>
      </c>
      <c r="C14" s="34" t="str">
        <f aca="false">truthStateInitialUncertainty!C14</f>
        <v>arcsec</v>
      </c>
      <c r="D14" s="34" t="str">
        <f aca="false">truthStateInitialUncertainty!D14</f>
        <v>3-sigma initial terrain camera misalignment uncertainty</v>
      </c>
      <c r="E14" s="52" t="n">
        <f aca="false">RADIANS(B14)/3600/3</f>
        <v>3.23209120739691E-005</v>
      </c>
    </row>
    <row r="15" customFormat="false" ht="15" hidden="false" customHeight="false" outlineLevel="0" collapsed="false">
      <c r="A15" s="60" t="str">
        <f aca="false">truthStateInitialUncertainty!A15</f>
        <v>sig_thcy</v>
      </c>
      <c r="B15" s="34" t="n">
        <f aca="false">truthStateInitialUncertainty!B15</f>
        <v>20</v>
      </c>
      <c r="C15" s="34" t="str">
        <f aca="false">truthStateInitialUncertainty!C15</f>
        <v>arcsec</v>
      </c>
      <c r="D15" s="34" t="str">
        <f aca="false">truthStateInitialUncertainty!D15</f>
        <v>3-sigma initial terrain camera misalignment uncertainty</v>
      </c>
      <c r="E15" s="52" t="n">
        <f aca="false">RADIANS(B15)/3600/3</f>
        <v>3.23209120739691E-005</v>
      </c>
    </row>
    <row r="16" customFormat="false" ht="15" hidden="false" customHeight="false" outlineLevel="0" collapsed="false">
      <c r="A16" s="60" t="str">
        <f aca="false">truthStateInitialUncertainty!A16</f>
        <v>sig_thcz</v>
      </c>
      <c r="B16" s="34" t="n">
        <f aca="false">truthStateInitialUncertainty!B16</f>
        <v>20</v>
      </c>
      <c r="C16" s="34" t="str">
        <f aca="false">truthStateInitialUncertainty!C16</f>
        <v>arcsec</v>
      </c>
      <c r="D16" s="34" t="str">
        <f aca="false">truthStateInitialUncertainty!D16</f>
        <v>3-sigma initial terrain camera misalignment uncertainty</v>
      </c>
      <c r="E16" s="52" t="n">
        <f aca="false">RADIANS(B16)/3600/3</f>
        <v>3.23209120739691E-005</v>
      </c>
    </row>
    <row r="17" customFormat="false" ht="15" hidden="false" customHeight="false" outlineLevel="0" collapsed="false">
      <c r="A17" s="60" t="str">
        <f aca="false">truthStateInitialUncertainty!A17</f>
        <v>sig_gyrox</v>
      </c>
      <c r="B17" s="34" t="n">
        <f aca="false">truthStateInitialUncertainty!B17</f>
        <v>5</v>
      </c>
      <c r="C17" s="34" t="str">
        <f aca="false">truthStateInitialUncertainty!C17</f>
        <v>deg/hr</v>
      </c>
      <c r="D17" s="34" t="str">
        <f aca="false">truthStateInitialUncertainty!D17</f>
        <v>3-sigma initial gyro bias uncertainty</v>
      </c>
      <c r="E17" s="52" t="n">
        <f aca="false">RADIANS(B17)/hr2sec/3</f>
        <v>8.08022801849227E-006</v>
      </c>
    </row>
    <row r="18" customFormat="false" ht="15" hidden="false" customHeight="false" outlineLevel="0" collapsed="false">
      <c r="A18" s="60" t="str">
        <f aca="false">truthStateInitialUncertainty!A18</f>
        <v>sig_gyroy</v>
      </c>
      <c r="B18" s="34" t="n">
        <f aca="false">truthStateInitialUncertainty!B18</f>
        <v>5</v>
      </c>
      <c r="C18" s="34" t="str">
        <f aca="false">truthStateInitialUncertainty!C18</f>
        <v>deg/hr</v>
      </c>
      <c r="D18" s="34" t="str">
        <f aca="false">truthStateInitialUncertainty!D18</f>
        <v>3-sigma initial gyro bias uncertainty</v>
      </c>
      <c r="E18" s="52" t="n">
        <f aca="false">RADIANS(B18)/hr2sec/3</f>
        <v>8.08022801849227E-006</v>
      </c>
    </row>
    <row r="19" customFormat="false" ht="15" hidden="false" customHeight="false" outlineLevel="0" collapsed="false">
      <c r="A19" s="23" t="str">
        <f aca="false">truthStateInitialUncertainty!A19</f>
        <v>sig_gyroz</v>
      </c>
      <c r="B19" s="36" t="n">
        <f aca="false">truthStateInitialUncertainty!B19</f>
        <v>5</v>
      </c>
      <c r="C19" s="36" t="str">
        <f aca="false">truthStateInitialUncertainty!C19</f>
        <v>deg/hr</v>
      </c>
      <c r="D19" s="36" t="str">
        <f aca="false">truthStateInitialUncertainty!D19</f>
        <v>3-sigma initial gyro bias uncertainty</v>
      </c>
      <c r="E19" s="53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2021-12-12T09:08:07Z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