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asiano/Projects/vsphere-showback/vsphere-showback/"/>
    </mc:Choice>
  </mc:AlternateContent>
  <bookViews>
    <workbookView xWindow="0" yWindow="460" windowWidth="33600" windowHeight="19780" tabRatio="500"/>
  </bookViews>
  <sheets>
    <sheet name="_costs" sheetId="1" r:id="rId1"/>
  </sheets>
  <externalReferences>
    <externalReference r:id="rId2"/>
  </externalReferences>
  <definedNames>
    <definedName name="vCPU">#REF!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6" i="1" l="1"/>
  <c r="I12" i="1"/>
  <c r="E26" i="1"/>
  <c r="C25" i="1"/>
  <c r="E25" i="1"/>
  <c r="C24" i="1"/>
  <c r="E24" i="1"/>
  <c r="C28" i="1"/>
  <c r="C30" i="1"/>
  <c r="C31" i="1"/>
  <c r="E31" i="1"/>
  <c r="C23" i="1"/>
  <c r="E23" i="1"/>
  <c r="C22" i="1"/>
  <c r="E22" i="1"/>
  <c r="C20" i="1"/>
  <c r="E20" i="1"/>
  <c r="C16" i="1"/>
  <c r="C18" i="1"/>
  <c r="E18" i="1"/>
  <c r="C11" i="1"/>
  <c r="C12" i="1"/>
  <c r="C14" i="1"/>
  <c r="E14" i="1"/>
  <c r="C6" i="1"/>
  <c r="C8" i="1"/>
  <c r="E8" i="1"/>
  <c r="I13" i="1"/>
  <c r="K17" i="1"/>
  <c r="K18" i="1"/>
  <c r="K19" i="1"/>
  <c r="K20" i="1"/>
  <c r="K21" i="1"/>
  <c r="K22" i="1"/>
  <c r="K23" i="1"/>
  <c r="K24" i="1"/>
  <c r="K25" i="1"/>
  <c r="C33" i="1"/>
  <c r="E33" i="1"/>
</calcChain>
</file>

<file path=xl/comments1.xml><?xml version="1.0" encoding="utf-8"?>
<comments xmlns="http://schemas.openxmlformats.org/spreadsheetml/2006/main">
  <authors>
    <author>Microsoft Office User</author>
  </authors>
  <commentList>
    <comment ref="E8" authorId="0">
      <text>
        <r>
          <rPr>
            <b/>
            <sz val="12"/>
            <color indexed="81"/>
            <rFont val="Calibri"/>
          </rPr>
          <t>$varStoragePerGB</t>
        </r>
      </text>
    </comment>
    <comment ref="I13" authorId="0">
      <text>
        <r>
          <rPr>
            <b/>
            <sz val="12"/>
            <color indexed="81"/>
            <rFont val="Calibri"/>
          </rPr>
          <t>$fixedInfra</t>
        </r>
      </text>
    </comment>
    <comment ref="E14" authorId="0">
      <text>
        <r>
          <rPr>
            <b/>
            <sz val="12"/>
            <color indexed="81"/>
            <rFont val="Calibri"/>
          </rPr>
          <t>$varCPUPerProc</t>
        </r>
      </text>
    </comment>
    <comment ref="E18" authorId="0">
      <text>
        <r>
          <rPr>
            <b/>
            <sz val="12"/>
            <color indexed="81"/>
            <rFont val="Calibri"/>
          </rPr>
          <t>$varMemPerGB</t>
        </r>
      </text>
    </comment>
    <comment ref="E25" authorId="0">
      <text>
        <r>
          <rPr>
            <b/>
            <sz val="12"/>
            <color indexed="81"/>
            <rFont val="Calibri"/>
          </rPr>
          <t>$fixedWin</t>
        </r>
      </text>
    </comment>
    <comment ref="E26" authorId="0">
      <text>
        <r>
          <rPr>
            <b/>
            <sz val="12"/>
            <color indexed="81"/>
            <rFont val="Calibri"/>
          </rPr>
          <t>$fixedRHEL</t>
        </r>
      </text>
    </comment>
    <comment ref="E31" authorId="0">
      <text>
        <r>
          <rPr>
            <b/>
            <sz val="12"/>
            <color indexed="81"/>
            <rFont val="Calibri"/>
          </rPr>
          <t>$varBackupPerGB</t>
        </r>
      </text>
    </comment>
    <comment ref="E33" authorId="0">
      <text>
        <r>
          <rPr>
            <b/>
            <sz val="12"/>
            <color indexed="81"/>
            <rFont val="Calibri"/>
          </rPr>
          <t>$fixedHosting</t>
        </r>
      </text>
    </comment>
  </commentList>
</comments>
</file>

<file path=xl/sharedStrings.xml><?xml version="1.0" encoding="utf-8"?>
<sst xmlns="http://schemas.openxmlformats.org/spreadsheetml/2006/main" count="100" uniqueCount="71">
  <si>
    <t>fixed monthly</t>
  </si>
  <si>
    <t>Internet</t>
  </si>
  <si>
    <t>Red Hat</t>
  </si>
  <si>
    <t>Microsoft</t>
  </si>
  <si>
    <t>per VM/mo</t>
  </si>
  <si>
    <t>Total MRCs</t>
  </si>
  <si>
    <t>Hosting</t>
  </si>
  <si>
    <t>per GB/mo</t>
  </si>
  <si>
    <t>per effective GB</t>
  </si>
  <si>
    <t>Adjusted Cost</t>
  </si>
  <si>
    <t>Total Cost</t>
  </si>
  <si>
    <t>vSphere</t>
  </si>
  <si>
    <t>Dedupe ratio</t>
  </si>
  <si>
    <t>Oversubscription</t>
  </si>
  <si>
    <t>Exagrid</t>
  </si>
  <si>
    <t>Veeam</t>
  </si>
  <si>
    <t>Hardware</t>
  </si>
  <si>
    <t>Storage</t>
  </si>
  <si>
    <t>Backup Storage</t>
  </si>
  <si>
    <t>total</t>
  </si>
  <si>
    <t>Red Hat License</t>
  </si>
  <si>
    <t>Microsoft License</t>
  </si>
  <si>
    <t>AntiVirus</t>
  </si>
  <si>
    <t>Backup Software</t>
  </si>
  <si>
    <t>Firewalls</t>
  </si>
  <si>
    <t>Services</t>
  </si>
  <si>
    <t>Routers</t>
  </si>
  <si>
    <t>Networking</t>
  </si>
  <si>
    <t>per GB</t>
  </si>
  <si>
    <t>Costs</t>
  </si>
  <si>
    <t>Ratio (X:1)</t>
  </si>
  <si>
    <t>per raw GB</t>
  </si>
  <si>
    <t>UCS/Memory</t>
  </si>
  <si>
    <t>Memory</t>
  </si>
  <si>
    <t>Fixed Cost/VM:</t>
  </si>
  <si>
    <t>per vCPU/mo</t>
  </si>
  <si>
    <t>per vCPU</t>
  </si>
  <si>
    <t>Max VMs:</t>
  </si>
  <si>
    <t>used to calculate "per VM" fixed costs</t>
  </si>
  <si>
    <t>per CPU</t>
  </si>
  <si>
    <t>UCS/Compute</t>
  </si>
  <si>
    <t>Hosts in Cluster</t>
  </si>
  <si>
    <t>Cores per Cluster</t>
  </si>
  <si>
    <t>Cores per Host</t>
  </si>
  <si>
    <t>Environment Density Assumptions</t>
  </si>
  <si>
    <t>Compute</t>
  </si>
  <si>
    <t>values used in the calculator</t>
  </si>
  <si>
    <t>Formula Inputs</t>
  </si>
  <si>
    <t>do not edit these cells</t>
  </si>
  <si>
    <t>Calculations</t>
  </si>
  <si>
    <t>change these as needed</t>
  </si>
  <si>
    <t>Inputs</t>
  </si>
  <si>
    <t>Key:</t>
  </si>
  <si>
    <t>Colo</t>
  </si>
  <si>
    <t>Managed Services</t>
  </si>
  <si>
    <t>Core Switches</t>
  </si>
  <si>
    <t>DC Switches</t>
  </si>
  <si>
    <t>Cisco UCS (FIs)</t>
  </si>
  <si>
    <t>UCS Blades (12)</t>
  </si>
  <si>
    <t>UCS RAM (6TB)</t>
  </si>
  <si>
    <t>Trend DeepScan</t>
  </si>
  <si>
    <t>Cisco Chassis (2)</t>
  </si>
  <si>
    <t>Infrastructure Cost Calculation Tool</t>
  </si>
  <si>
    <t>Support (Yr 1)</t>
  </si>
  <si>
    <t>Support (Yr 2-3)</t>
  </si>
  <si>
    <t>Hardware (w/3Yr)</t>
  </si>
  <si>
    <t>total TBs</t>
  </si>
  <si>
    <t>Month Costs</t>
  </si>
  <si>
    <t>per host/yr</t>
  </si>
  <si>
    <t>From the vsphere-showback project at: https://github.com/ieeeglobalspec/vsphere-showback - Author: Anthony Siano v.17-02-17</t>
  </si>
  <si>
    <t>Max. VMs per host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</si>
</sst>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5" formatCode="_(&quot;$&quot;* #,##0.000_);_(&quot;$&quot;* \(#,##0.000\);_(&quot;$&quot;* &quot;-&quot;??_);_(@_)"/>
    <numFmt numFmtId="167" formatCode="_(&quot;$&quot;* #,##0.00000_);_(&quot;$&quot;* \(#,##0.00000\);_(&quot;$&quot;* &quot;-&quot;??_);_(@_)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i/>
      <sz val="16"/>
      <color theme="1"/>
      <name val="Calibri"/>
      <scheme val="minor"/>
    </font>
    <font>
      <b/>
      <sz val="16"/>
      <color rgb="FF006100"/>
      <name val="Calibri"/>
      <scheme val="minor"/>
    </font>
    <font>
      <b/>
      <sz val="16"/>
      <color theme="1"/>
      <name val="Calibri"/>
      <scheme val="minor"/>
    </font>
    <font>
      <b/>
      <sz val="16"/>
      <color rgb="FFFA7D00"/>
      <name val="Calibri"/>
      <family val="2"/>
      <scheme val="minor"/>
    </font>
    <font>
      <sz val="16"/>
      <color rgb="FF9C5700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u val="singleAccounting"/>
      <sz val="16"/>
      <color theme="1"/>
      <name val="Calibri"/>
      <scheme val="minor"/>
    </font>
    <font>
      <u/>
      <sz val="16"/>
      <color theme="1"/>
      <name val="Calibri"/>
      <family val="2"/>
      <scheme val="minor"/>
    </font>
    <font>
      <b/>
      <sz val="18"/>
      <name val="Calibri"/>
      <scheme val="minor"/>
    </font>
    <font>
      <b/>
      <sz val="16"/>
      <color rgb="FF3F3F76"/>
      <name val="Calibri"/>
      <scheme val="minor"/>
    </font>
    <font>
      <b/>
      <sz val="12"/>
      <color indexed="81"/>
      <name val="Calibri"/>
    </font>
    <font>
      <i/>
      <sz val="10"/>
      <color theme="2" tint="-0.249977111117893"/>
      <name val="Calibri"/>
      <scheme val="minor"/>
    </font>
    <font>
      <b/>
      <sz val="1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medium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 style="medium">
        <color auto="1"/>
      </top>
      <bottom style="thin">
        <color rgb="FF7F7F7F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1" applyNumberFormat="0" applyAlignment="0" applyProtection="0"/>
    <xf numFmtId="0" fontId="1" fillId="6" borderId="2" applyNumberFormat="0" applyFont="0" applyAlignment="0" applyProtection="0"/>
    <xf numFmtId="0" fontId="6" fillId="0" borderId="0" applyNumberFormat="0" applyFill="0" applyBorder="0" applyAlignment="0" applyProtection="0"/>
  </cellStyleXfs>
  <cellXfs count="70">
    <xf numFmtId="0" fontId="0" fillId="0" borderId="0" xfId="0"/>
    <xf numFmtId="0" fontId="7" fillId="0" borderId="0" xfId="0" applyFont="1"/>
    <xf numFmtId="44" fontId="7" fillId="0" borderId="0" xfId="1" applyFont="1"/>
    <xf numFmtId="0" fontId="8" fillId="0" borderId="0" xfId="0" applyFont="1"/>
    <xf numFmtId="0" fontId="6" fillId="0" borderId="0" xfId="7"/>
    <xf numFmtId="0" fontId="9" fillId="0" borderId="3" xfId="0" applyFont="1" applyBorder="1"/>
    <xf numFmtId="0" fontId="8" fillId="0" borderId="4" xfId="0" applyFont="1" applyBorder="1"/>
    <xf numFmtId="0" fontId="7" fillId="0" borderId="5" xfId="0" applyFont="1" applyBorder="1"/>
    <xf numFmtId="0" fontId="7" fillId="0" borderId="6" xfId="0" applyFont="1" applyBorder="1"/>
    <xf numFmtId="0" fontId="7" fillId="0" borderId="7" xfId="0" applyFont="1" applyBorder="1"/>
    <xf numFmtId="0" fontId="8" fillId="0" borderId="7" xfId="0" applyFont="1" applyBorder="1"/>
    <xf numFmtId="0" fontId="11" fillId="0" borderId="8" xfId="0" applyFont="1" applyBorder="1"/>
    <xf numFmtId="44" fontId="12" fillId="5" borderId="9" xfId="5" applyNumberFormat="1" applyFont="1" applyBorder="1"/>
    <xf numFmtId="0" fontId="7" fillId="0" borderId="10" xfId="0" applyFont="1" applyBorder="1"/>
    <xf numFmtId="0" fontId="8" fillId="0" borderId="0" xfId="0" applyFont="1" applyBorder="1"/>
    <xf numFmtId="44" fontId="7" fillId="0" borderId="0" xfId="1" applyFont="1" applyBorder="1"/>
    <xf numFmtId="0" fontId="7" fillId="0" borderId="11" xfId="0" applyFont="1" applyBorder="1"/>
    <xf numFmtId="0" fontId="13" fillId="3" borderId="0" xfId="3" applyFont="1" applyBorder="1"/>
    <xf numFmtId="0" fontId="9" fillId="0" borderId="10" xfId="0" applyFont="1" applyBorder="1"/>
    <xf numFmtId="44" fontId="7" fillId="0" borderId="0" xfId="0" applyNumberFormat="1" applyFont="1" applyBorder="1"/>
    <xf numFmtId="44" fontId="7" fillId="0" borderId="7" xfId="0" applyNumberFormat="1" applyFont="1" applyBorder="1"/>
    <xf numFmtId="44" fontId="7" fillId="0" borderId="5" xfId="1" applyFont="1" applyBorder="1" applyAlignment="1">
      <alignment horizontal="right"/>
    </xf>
    <xf numFmtId="44" fontId="12" fillId="5" borderId="9" xfId="1" applyFont="1" applyFill="1" applyBorder="1"/>
    <xf numFmtId="1" fontId="12" fillId="5" borderId="13" xfId="5" applyNumberFormat="1" applyFont="1" applyBorder="1" applyAlignment="1">
      <alignment horizontal="center"/>
    </xf>
    <xf numFmtId="44" fontId="7" fillId="0" borderId="11" xfId="1" applyFont="1" applyBorder="1" applyAlignment="1">
      <alignment horizontal="right"/>
    </xf>
    <xf numFmtId="44" fontId="14" fillId="0" borderId="10" xfId="1" applyFont="1" applyBorder="1" applyAlignment="1">
      <alignment horizontal="center"/>
    </xf>
    <xf numFmtId="44" fontId="14" fillId="0" borderId="11" xfId="1" applyFont="1" applyBorder="1" applyAlignment="1">
      <alignment horizontal="center"/>
    </xf>
    <xf numFmtId="44" fontId="7" fillId="0" borderId="10" xfId="1" applyFont="1" applyBorder="1"/>
    <xf numFmtId="0" fontId="13" fillId="3" borderId="11" xfId="3" applyFont="1" applyBorder="1" applyAlignment="1">
      <alignment horizontal="center"/>
    </xf>
    <xf numFmtId="0" fontId="12" fillId="5" borderId="1" xfId="5" applyFont="1" applyBorder="1"/>
    <xf numFmtId="44" fontId="7" fillId="0" borderId="6" xfId="1" applyFont="1" applyBorder="1"/>
    <xf numFmtId="0" fontId="13" fillId="3" borderId="8" xfId="3" applyFont="1" applyBorder="1" applyAlignment="1">
      <alignment horizontal="center"/>
    </xf>
    <xf numFmtId="44" fontId="15" fillId="0" borderId="0" xfId="1" applyFont="1" applyAlignment="1">
      <alignment horizontal="center"/>
    </xf>
    <xf numFmtId="8" fontId="12" fillId="5" borderId="9" xfId="5" applyNumberFormat="1" applyFont="1" applyBorder="1"/>
    <xf numFmtId="0" fontId="2" fillId="2" borderId="5" xfId="2" applyBorder="1"/>
    <xf numFmtId="0" fontId="5" fillId="5" borderId="14" xfId="5" applyBorder="1"/>
    <xf numFmtId="0" fontId="3" fillId="3" borderId="11" xfId="3" applyBorder="1"/>
    <xf numFmtId="0" fontId="16" fillId="0" borderId="6" xfId="0" applyFont="1" applyBorder="1" applyAlignment="1">
      <alignment horizontal="left"/>
    </xf>
    <xf numFmtId="0" fontId="16" fillId="0" borderId="8" xfId="0" applyFont="1" applyBorder="1" applyAlignment="1">
      <alignment horizontal="left"/>
    </xf>
    <xf numFmtId="165" fontId="7" fillId="0" borderId="7" xfId="1" applyNumberFormat="1" applyFont="1" applyBorder="1"/>
    <xf numFmtId="165" fontId="7" fillId="0" borderId="0" xfId="1" applyNumberFormat="1" applyFont="1" applyBorder="1"/>
    <xf numFmtId="165" fontId="10" fillId="2" borderId="4" xfId="1" applyNumberFormat="1" applyFont="1" applyFill="1" applyBorder="1"/>
    <xf numFmtId="165" fontId="11" fillId="0" borderId="7" xfId="1" applyNumberFormat="1" applyFont="1" applyBorder="1"/>
    <xf numFmtId="165" fontId="11" fillId="0" borderId="0" xfId="1" applyNumberFormat="1" applyFont="1" applyBorder="1"/>
    <xf numFmtId="165" fontId="10" fillId="2" borderId="0" xfId="1" applyNumberFormat="1" applyFont="1" applyFill="1" applyBorder="1"/>
    <xf numFmtId="167" fontId="7" fillId="0" borderId="7" xfId="1" applyNumberFormat="1" applyFont="1" applyBorder="1"/>
    <xf numFmtId="167" fontId="7" fillId="0" borderId="0" xfId="1" applyNumberFormat="1" applyFont="1" applyBorder="1"/>
    <xf numFmtId="0" fontId="17" fillId="7" borderId="8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5" xfId="0" applyFont="1" applyFill="1" applyBorder="1" applyAlignment="1">
      <alignment horizontal="center" vertical="center"/>
    </xf>
    <xf numFmtId="0" fontId="17" fillId="7" borderId="4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8" fontId="7" fillId="0" borderId="0" xfId="0" applyNumberFormat="1" applyFont="1" applyBorder="1"/>
    <xf numFmtId="0" fontId="13" fillId="3" borderId="7" xfId="3" applyFont="1" applyBorder="1"/>
    <xf numFmtId="44" fontId="12" fillId="5" borderId="1" xfId="5" applyNumberFormat="1" applyFont="1"/>
    <xf numFmtId="44" fontId="13" fillId="3" borderId="1" xfId="3" applyNumberFormat="1" applyFont="1" applyBorder="1"/>
    <xf numFmtId="44" fontId="13" fillId="3" borderId="0" xfId="3" applyNumberFormat="1" applyFont="1"/>
    <xf numFmtId="44" fontId="7" fillId="0" borderId="0" xfId="1" applyFont="1" applyBorder="1" applyAlignment="1">
      <alignment horizontal="right"/>
    </xf>
    <xf numFmtId="0" fontId="18" fillId="4" borderId="1" xfId="4" applyFont="1"/>
    <xf numFmtId="44" fontId="12" fillId="5" borderId="15" xfId="5" applyNumberFormat="1" applyFont="1" applyBorder="1"/>
    <xf numFmtId="165" fontId="12" fillId="5" borderId="15" xfId="5" applyNumberFormat="1" applyFont="1" applyBorder="1"/>
    <xf numFmtId="165" fontId="12" fillId="5" borderId="16" xfId="5" applyNumberFormat="1" applyFont="1" applyBorder="1"/>
    <xf numFmtId="44" fontId="12" fillId="5" borderId="1" xfId="5" applyNumberFormat="1" applyFont="1" applyBorder="1"/>
    <xf numFmtId="165" fontId="12" fillId="5" borderId="1" xfId="5" applyNumberFormat="1" applyFont="1" applyBorder="1"/>
    <xf numFmtId="165" fontId="10" fillId="2" borderId="12" xfId="2" applyNumberFormat="1" applyFont="1" applyBorder="1" applyAlignment="1">
      <alignment horizontal="left"/>
    </xf>
    <xf numFmtId="0" fontId="20" fillId="6" borderId="2" xfId="6" applyFont="1" applyAlignment="1">
      <alignment horizontal="left"/>
    </xf>
    <xf numFmtId="44" fontId="6" fillId="0" borderId="10" xfId="7" applyNumberFormat="1" applyBorder="1"/>
    <xf numFmtId="44" fontId="6" fillId="0" borderId="3" xfId="7" applyNumberFormat="1" applyBorder="1"/>
    <xf numFmtId="165" fontId="21" fillId="0" borderId="0" xfId="5" applyNumberFormat="1" applyFont="1" applyFill="1" applyBorder="1" applyAlignment="1">
      <alignment horizontal="left"/>
    </xf>
  </cellXfs>
  <cellStyles count="8">
    <cellStyle name="Calculation" xfId="5" builtinId="22"/>
    <cellStyle name="Currency" xfId="1" builtinId="4"/>
    <cellStyle name="Explanatory Text" xfId="7" builtinId="53"/>
    <cellStyle name="Good" xfId="2" builtinId="26"/>
    <cellStyle name="Input" xfId="4" builtinId="20"/>
    <cellStyle name="Neutral" xfId="3" builtinId="28"/>
    <cellStyle name="Normal" xfId="0" builtinId="0"/>
    <cellStyle name="Note" xfId="6" builtinId="1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eeeglobalspec.sharepoint.com/teams/infosys/Shared%20Documents/IEEEGS%20-%20Virtualization%20Showback%20Calcula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hat-If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35"/>
  <sheetViews>
    <sheetView tabSelected="1" workbookViewId="0">
      <selection activeCell="I13" sqref="I13"/>
    </sheetView>
  </sheetViews>
  <sheetFormatPr baseColWidth="10" defaultColWidth="10.83203125" defaultRowHeight="21" x14ac:dyDescent="0.25"/>
  <cols>
    <col min="1" max="1" width="2.5" style="1" customWidth="1"/>
    <col min="2" max="2" width="21" style="1" bestFit="1" customWidth="1"/>
    <col min="3" max="3" width="17.83203125" style="1" customWidth="1"/>
    <col min="4" max="4" width="19.6640625" style="3" bestFit="1" customWidth="1"/>
    <col min="5" max="5" width="14" style="1" customWidth="1"/>
    <col min="6" max="6" width="16.33203125" style="1" customWidth="1"/>
    <col min="7" max="7" width="4.1640625" style="1" customWidth="1"/>
    <col min="8" max="8" width="20.6640625" style="1" bestFit="1" customWidth="1"/>
    <col min="9" max="9" width="25.83203125" style="2" bestFit="1" customWidth="1"/>
    <col min="10" max="10" width="19.6640625" style="2" bestFit="1" customWidth="1"/>
    <col min="11" max="11" width="18.83203125" style="1" bestFit="1" customWidth="1"/>
    <col min="12" max="16384" width="10.83203125" style="1"/>
  </cols>
  <sheetData>
    <row r="1" spans="2:11" ht="9" customHeight="1" thickBot="1" x14ac:dyDescent="0.3"/>
    <row r="2" spans="2:11" ht="22" thickBot="1" x14ac:dyDescent="0.3">
      <c r="B2" s="47" t="s">
        <v>62</v>
      </c>
      <c r="C2" s="48"/>
      <c r="D2" s="48"/>
      <c r="E2" s="48"/>
      <c r="F2" s="49"/>
    </row>
    <row r="3" spans="2:11" ht="22" thickBot="1" x14ac:dyDescent="0.3">
      <c r="B3" s="50"/>
      <c r="C3" s="51"/>
      <c r="D3" s="51"/>
      <c r="E3" s="51"/>
      <c r="F3" s="52"/>
      <c r="H3" s="38" t="s">
        <v>52</v>
      </c>
      <c r="I3" s="37"/>
      <c r="J3" s="1"/>
    </row>
    <row r="4" spans="2:11" ht="22" thickBot="1" x14ac:dyDescent="0.3">
      <c r="H4" s="36" t="s">
        <v>51</v>
      </c>
      <c r="I4" s="67" t="s">
        <v>50</v>
      </c>
      <c r="J4" s="1"/>
    </row>
    <row r="5" spans="2:11" x14ac:dyDescent="0.25">
      <c r="B5" s="11" t="s">
        <v>17</v>
      </c>
      <c r="C5" s="54">
        <v>62</v>
      </c>
      <c r="D5" s="10" t="s">
        <v>66</v>
      </c>
      <c r="E5" s="45"/>
      <c r="F5" s="8"/>
      <c r="H5" s="35" t="s">
        <v>49</v>
      </c>
      <c r="I5" s="67" t="s">
        <v>48</v>
      </c>
      <c r="J5" s="1"/>
    </row>
    <row r="6" spans="2:11" ht="22" thickBot="1" x14ac:dyDescent="0.3">
      <c r="B6" s="16" t="s">
        <v>29</v>
      </c>
      <c r="C6" s="53">
        <f>I25/1024/C5</f>
        <v>3.9377520161290325</v>
      </c>
      <c r="D6" s="14" t="s">
        <v>31</v>
      </c>
      <c r="E6" s="46"/>
      <c r="F6" s="13"/>
      <c r="H6" s="34" t="s">
        <v>47</v>
      </c>
      <c r="I6" s="68" t="s">
        <v>46</v>
      </c>
      <c r="J6" s="1"/>
    </row>
    <row r="7" spans="2:11" x14ac:dyDescent="0.25">
      <c r="B7" s="16" t="s">
        <v>13</v>
      </c>
      <c r="C7" s="17">
        <v>2</v>
      </c>
      <c r="D7" s="14" t="s">
        <v>30</v>
      </c>
      <c r="E7" s="46"/>
      <c r="F7" s="13"/>
    </row>
    <row r="8" spans="2:11" ht="25" thickBot="1" x14ac:dyDescent="0.45">
      <c r="B8" s="7" t="s">
        <v>9</v>
      </c>
      <c r="C8" s="33">
        <f>(C6/C7)</f>
        <v>1.9688760080645162</v>
      </c>
      <c r="D8" s="6" t="s">
        <v>8</v>
      </c>
      <c r="E8" s="41">
        <f>C8/H15</f>
        <v>5.4691000224014338E-2</v>
      </c>
      <c r="F8" s="5" t="s">
        <v>7</v>
      </c>
      <c r="H8" s="32" t="s">
        <v>44</v>
      </c>
      <c r="I8" s="32"/>
      <c r="J8" s="1"/>
    </row>
    <row r="9" spans="2:11" x14ac:dyDescent="0.25">
      <c r="B9" s="11" t="s">
        <v>45</v>
      </c>
      <c r="C9" s="9"/>
      <c r="D9" s="10"/>
      <c r="E9" s="42"/>
      <c r="F9" s="8"/>
      <c r="H9" s="31">
        <v>60</v>
      </c>
      <c r="I9" s="30" t="s">
        <v>70</v>
      </c>
      <c r="J9" s="1"/>
    </row>
    <row r="10" spans="2:11" x14ac:dyDescent="0.25">
      <c r="B10" s="16" t="s">
        <v>43</v>
      </c>
      <c r="C10" s="17">
        <v>28</v>
      </c>
      <c r="D10" s="14"/>
      <c r="E10" s="43"/>
      <c r="F10" s="13"/>
      <c r="H10" s="28">
        <v>12</v>
      </c>
      <c r="I10" s="27" t="s">
        <v>41</v>
      </c>
      <c r="J10" s="1"/>
    </row>
    <row r="11" spans="2:11" x14ac:dyDescent="0.25">
      <c r="B11" s="16" t="s">
        <v>42</v>
      </c>
      <c r="C11" s="29">
        <f>C10*H10</f>
        <v>336</v>
      </c>
      <c r="D11" s="14"/>
      <c r="E11" s="43"/>
      <c r="F11" s="13"/>
      <c r="H11" s="26" t="s">
        <v>38</v>
      </c>
      <c r="I11" s="25"/>
      <c r="J11" s="1"/>
    </row>
    <row r="12" spans="2:11" x14ac:dyDescent="0.25">
      <c r="B12" s="16" t="s">
        <v>40</v>
      </c>
      <c r="C12" s="15">
        <f>(I21+I22+I23)/C11</f>
        <v>303.57142857142856</v>
      </c>
      <c r="D12" s="14" t="s">
        <v>39</v>
      </c>
      <c r="E12" s="43"/>
      <c r="F12" s="13"/>
      <c r="H12" s="24" t="s">
        <v>37</v>
      </c>
      <c r="I12" s="23">
        <f>H9*H10</f>
        <v>720</v>
      </c>
      <c r="J12" s="1"/>
    </row>
    <row r="13" spans="2:11" ht="22" thickBot="1" x14ac:dyDescent="0.3">
      <c r="B13" s="16" t="s">
        <v>13</v>
      </c>
      <c r="C13" s="17">
        <v>4</v>
      </c>
      <c r="D13" s="14" t="s">
        <v>30</v>
      </c>
      <c r="E13" s="43"/>
      <c r="F13" s="13"/>
      <c r="H13" s="21" t="s">
        <v>34</v>
      </c>
      <c r="I13" s="65">
        <f>SUM(E20:E24)</f>
        <v>11.226851851851853</v>
      </c>
      <c r="J13" s="1"/>
    </row>
    <row r="14" spans="2:11" ht="22" thickBot="1" x14ac:dyDescent="0.3">
      <c r="B14" s="7" t="s">
        <v>9</v>
      </c>
      <c r="C14" s="22">
        <f>C12/C13</f>
        <v>75.892857142857139</v>
      </c>
      <c r="D14" s="6" t="s">
        <v>36</v>
      </c>
      <c r="E14" s="41">
        <f>C14/H15</f>
        <v>2.1081349206349205</v>
      </c>
      <c r="F14" s="5" t="s">
        <v>35</v>
      </c>
      <c r="I14" s="58"/>
      <c r="J14" s="69"/>
    </row>
    <row r="15" spans="2:11" x14ac:dyDescent="0.25">
      <c r="B15" s="11" t="s">
        <v>33</v>
      </c>
      <c r="C15" s="20"/>
      <c r="D15" s="10"/>
      <c r="E15" s="42"/>
      <c r="F15" s="8"/>
      <c r="H15" s="59">
        <v>36</v>
      </c>
      <c r="I15" s="2" t="s">
        <v>67</v>
      </c>
    </row>
    <row r="16" spans="2:11" x14ac:dyDescent="0.25">
      <c r="B16" s="16" t="s">
        <v>32</v>
      </c>
      <c r="C16" s="19">
        <f>(I24/6)/1024</f>
        <v>12.20703125</v>
      </c>
      <c r="D16" s="14" t="s">
        <v>31</v>
      </c>
      <c r="E16" s="43"/>
      <c r="F16" s="13"/>
      <c r="I16" s="2" t="s">
        <v>65</v>
      </c>
      <c r="J16" s="2" t="s">
        <v>63</v>
      </c>
      <c r="K16" s="1" t="s">
        <v>64</v>
      </c>
    </row>
    <row r="17" spans="2:11" x14ac:dyDescent="0.25">
      <c r="B17" s="16" t="s">
        <v>13</v>
      </c>
      <c r="C17" s="17">
        <v>1</v>
      </c>
      <c r="D17" s="14" t="s">
        <v>30</v>
      </c>
      <c r="E17" s="43"/>
      <c r="F17" s="13"/>
      <c r="H17" s="1" t="s">
        <v>55</v>
      </c>
      <c r="I17" s="56">
        <v>25000</v>
      </c>
      <c r="J17" s="56">
        <v>0</v>
      </c>
      <c r="K17" s="56">
        <f>J17/3</f>
        <v>0</v>
      </c>
    </row>
    <row r="18" spans="2:11" ht="22" thickBot="1" x14ac:dyDescent="0.3">
      <c r="B18" s="7" t="s">
        <v>9</v>
      </c>
      <c r="C18" s="12">
        <f>C16/C17</f>
        <v>12.20703125</v>
      </c>
      <c r="D18" s="6" t="s">
        <v>28</v>
      </c>
      <c r="E18" s="41">
        <f>C18/H15</f>
        <v>0.3390842013888889</v>
      </c>
      <c r="F18" s="5" t="s">
        <v>7</v>
      </c>
      <c r="H18" s="1" t="s">
        <v>26</v>
      </c>
      <c r="I18" s="56">
        <v>30000</v>
      </c>
      <c r="J18" s="56">
        <v>0</v>
      </c>
      <c r="K18" s="56">
        <f>J18/3</f>
        <v>0</v>
      </c>
    </row>
    <row r="19" spans="2:11" x14ac:dyDescent="0.25">
      <c r="B19" s="11" t="s">
        <v>27</v>
      </c>
      <c r="C19" s="9"/>
      <c r="D19" s="10"/>
      <c r="E19" s="39"/>
      <c r="F19" s="8"/>
      <c r="H19" s="1" t="s">
        <v>24</v>
      </c>
      <c r="I19" s="56">
        <v>20000</v>
      </c>
      <c r="J19" s="56">
        <v>0</v>
      </c>
      <c r="K19" s="56">
        <f>J19/3</f>
        <v>0</v>
      </c>
    </row>
    <row r="20" spans="2:11" ht="22" thickBot="1" x14ac:dyDescent="0.3">
      <c r="B20" s="16" t="s">
        <v>16</v>
      </c>
      <c r="C20" s="60">
        <f>SUM(I17:I20)</f>
        <v>100000</v>
      </c>
      <c r="D20" s="14"/>
      <c r="E20" s="61">
        <f>C20/I12/H15</f>
        <v>3.8580246913580245</v>
      </c>
      <c r="F20" s="18" t="s">
        <v>4</v>
      </c>
      <c r="H20" s="1" t="s">
        <v>56</v>
      </c>
      <c r="I20" s="56">
        <v>25000</v>
      </c>
      <c r="J20" s="56">
        <v>0</v>
      </c>
      <c r="K20" s="56">
        <f>J20/3</f>
        <v>0</v>
      </c>
    </row>
    <row r="21" spans="2:11" x14ac:dyDescent="0.25">
      <c r="B21" s="11" t="s">
        <v>25</v>
      </c>
      <c r="C21" s="9"/>
      <c r="D21" s="10"/>
      <c r="E21" s="62"/>
      <c r="F21" s="8"/>
      <c r="H21" s="1" t="s">
        <v>57</v>
      </c>
      <c r="I21" s="56">
        <v>15000</v>
      </c>
      <c r="J21" s="56">
        <v>0</v>
      </c>
      <c r="K21" s="56">
        <f>J21/3</f>
        <v>0</v>
      </c>
    </row>
    <row r="22" spans="2:11" x14ac:dyDescent="0.25">
      <c r="B22" s="16" t="s">
        <v>11</v>
      </c>
      <c r="C22" s="63">
        <f>I28+K28+K28</f>
        <v>105000</v>
      </c>
      <c r="D22" s="14" t="s">
        <v>19</v>
      </c>
      <c r="E22" s="64">
        <f>C22/I12/H15</f>
        <v>4.0509259259259265</v>
      </c>
      <c r="F22" s="18" t="s">
        <v>4</v>
      </c>
      <c r="H22" s="1" t="s">
        <v>61</v>
      </c>
      <c r="I22" s="56">
        <v>12000</v>
      </c>
      <c r="J22" s="56">
        <v>0</v>
      </c>
      <c r="K22" s="56">
        <f>J22/3</f>
        <v>0</v>
      </c>
    </row>
    <row r="23" spans="2:11" x14ac:dyDescent="0.25">
      <c r="B23" s="16" t="s">
        <v>23</v>
      </c>
      <c r="C23" s="63">
        <f>I26</f>
        <v>50000</v>
      </c>
      <c r="D23" s="14" t="s">
        <v>19</v>
      </c>
      <c r="E23" s="64">
        <f>C23/I12/H15</f>
        <v>1.9290123456790123</v>
      </c>
      <c r="F23" s="18" t="s">
        <v>4</v>
      </c>
      <c r="H23" s="1" t="s">
        <v>58</v>
      </c>
      <c r="I23" s="56">
        <v>75000</v>
      </c>
      <c r="J23" s="56">
        <v>0</v>
      </c>
      <c r="K23" s="56">
        <f>J23/3</f>
        <v>0</v>
      </c>
    </row>
    <row r="24" spans="2:11" x14ac:dyDescent="0.25">
      <c r="B24" s="16" t="s">
        <v>22</v>
      </c>
      <c r="C24" s="63">
        <f>I29*H10*(H15/12)</f>
        <v>36000</v>
      </c>
      <c r="D24" s="14" t="s">
        <v>19</v>
      </c>
      <c r="E24" s="64">
        <f>C24/I12/H15</f>
        <v>1.3888888888888888</v>
      </c>
      <c r="F24" s="18" t="s">
        <v>4</v>
      </c>
      <c r="H24" s="1" t="s">
        <v>59</v>
      </c>
      <c r="I24" s="56">
        <v>75000</v>
      </c>
      <c r="J24" s="56">
        <v>0</v>
      </c>
      <c r="K24" s="56">
        <f>J24/3</f>
        <v>0</v>
      </c>
    </row>
    <row r="25" spans="2:11" x14ac:dyDescent="0.25">
      <c r="B25" s="16" t="s">
        <v>21</v>
      </c>
      <c r="C25" s="63">
        <f>I30*H10*(H15/12)</f>
        <v>234000</v>
      </c>
      <c r="D25" s="14" t="s">
        <v>19</v>
      </c>
      <c r="E25" s="44">
        <f>C25/I12/H15</f>
        <v>9.0277777777777786</v>
      </c>
      <c r="F25" s="18" t="s">
        <v>4</v>
      </c>
      <c r="H25" s="1" t="s">
        <v>17</v>
      </c>
      <c r="I25" s="56">
        <v>250000</v>
      </c>
      <c r="J25" s="56">
        <v>0</v>
      </c>
      <c r="K25" s="56">
        <f>J25/3</f>
        <v>0</v>
      </c>
    </row>
    <row r="26" spans="2:11" ht="22" thickBot="1" x14ac:dyDescent="0.3">
      <c r="B26" s="7" t="s">
        <v>20</v>
      </c>
      <c r="C26" s="12">
        <f>I31*H10*(H15/12)</f>
        <v>90000</v>
      </c>
      <c r="D26" s="6" t="s">
        <v>19</v>
      </c>
      <c r="E26" s="41">
        <f>C26/I12/H15</f>
        <v>3.4722222222222223</v>
      </c>
      <c r="F26" s="5" t="s">
        <v>4</v>
      </c>
      <c r="H26" s="1" t="s">
        <v>15</v>
      </c>
      <c r="I26" s="56">
        <v>50000</v>
      </c>
      <c r="J26" s="56">
        <v>0</v>
      </c>
      <c r="K26" s="56">
        <v>7500</v>
      </c>
    </row>
    <row r="27" spans="2:11" x14ac:dyDescent="0.25">
      <c r="B27" s="11" t="s">
        <v>18</v>
      </c>
      <c r="C27" s="9"/>
      <c r="D27" s="10"/>
      <c r="E27" s="39"/>
      <c r="F27" s="8"/>
      <c r="H27" s="1" t="s">
        <v>14</v>
      </c>
      <c r="I27" s="56">
        <v>100000</v>
      </c>
      <c r="J27" s="56">
        <v>40000</v>
      </c>
      <c r="K27" s="56">
        <v>15000</v>
      </c>
    </row>
    <row r="28" spans="2:11" x14ac:dyDescent="0.25">
      <c r="B28" s="16" t="s">
        <v>16</v>
      </c>
      <c r="C28" s="55">
        <f>SUM(I27:K27)</f>
        <v>155000</v>
      </c>
      <c r="D28" s="14"/>
      <c r="E28" s="40"/>
      <c r="F28" s="13"/>
      <c r="H28" s="1" t="s">
        <v>11</v>
      </c>
      <c r="I28" s="56">
        <v>75000</v>
      </c>
      <c r="J28" s="56">
        <v>0</v>
      </c>
      <c r="K28" s="56">
        <v>15000</v>
      </c>
    </row>
    <row r="29" spans="2:11" x14ac:dyDescent="0.25">
      <c r="B29" s="16" t="s">
        <v>13</v>
      </c>
      <c r="C29" s="17">
        <v>2</v>
      </c>
      <c r="D29" s="14" t="s">
        <v>12</v>
      </c>
      <c r="E29" s="40"/>
      <c r="F29" s="13"/>
      <c r="H29" s="1" t="s">
        <v>60</v>
      </c>
      <c r="I29" s="57">
        <v>1000</v>
      </c>
      <c r="J29" s="2" t="s">
        <v>68</v>
      </c>
    </row>
    <row r="30" spans="2:11" x14ac:dyDescent="0.25">
      <c r="B30" s="16" t="s">
        <v>10</v>
      </c>
      <c r="C30" s="55">
        <f>(C28/C29)</f>
        <v>77500</v>
      </c>
      <c r="D30" s="14"/>
      <c r="E30" s="40"/>
      <c r="F30" s="13"/>
      <c r="H30" s="1" t="s">
        <v>3</v>
      </c>
      <c r="I30" s="57">
        <v>6500</v>
      </c>
      <c r="J30" s="2" t="s">
        <v>68</v>
      </c>
    </row>
    <row r="31" spans="2:11" ht="22" thickBot="1" x14ac:dyDescent="0.3">
      <c r="B31" s="7" t="s">
        <v>9</v>
      </c>
      <c r="C31" s="12">
        <f>(C30/62)/1024</f>
        <v>1.220703125</v>
      </c>
      <c r="D31" s="6" t="s">
        <v>8</v>
      </c>
      <c r="E31" s="41">
        <f>C31/H15</f>
        <v>3.3908420138888888E-2</v>
      </c>
      <c r="F31" s="5" t="s">
        <v>7</v>
      </c>
      <c r="H31" s="1" t="s">
        <v>2</v>
      </c>
      <c r="I31" s="57">
        <v>2500</v>
      </c>
      <c r="J31" s="2" t="s">
        <v>68</v>
      </c>
    </row>
    <row r="32" spans="2:11" x14ac:dyDescent="0.25">
      <c r="B32" s="11" t="s">
        <v>6</v>
      </c>
      <c r="C32" s="9"/>
      <c r="D32" s="10"/>
      <c r="E32" s="39"/>
      <c r="F32" s="8"/>
      <c r="H32" s="1" t="s">
        <v>1</v>
      </c>
      <c r="I32" s="57">
        <v>1000</v>
      </c>
      <c r="J32" s="2" t="s">
        <v>0</v>
      </c>
    </row>
    <row r="33" spans="2:11" ht="22" thickBot="1" x14ac:dyDescent="0.3">
      <c r="B33" s="7" t="s">
        <v>5</v>
      </c>
      <c r="C33" s="55">
        <f>SUM(I32:I34)</f>
        <v>6500</v>
      </c>
      <c r="D33" s="6"/>
      <c r="E33" s="41">
        <f>C33/I12</f>
        <v>9.0277777777777786</v>
      </c>
      <c r="F33" s="5" t="s">
        <v>4</v>
      </c>
      <c r="H33" s="1" t="s">
        <v>53</v>
      </c>
      <c r="I33" s="57">
        <v>3000</v>
      </c>
      <c r="J33" s="2" t="s">
        <v>0</v>
      </c>
    </row>
    <row r="34" spans="2:11" x14ac:dyDescent="0.25">
      <c r="H34" s="1" t="s">
        <v>54</v>
      </c>
      <c r="I34" s="57">
        <v>2500</v>
      </c>
      <c r="J34" s="2" t="s">
        <v>0</v>
      </c>
      <c r="K34" s="4"/>
    </row>
    <row r="35" spans="2:11" x14ac:dyDescent="0.25">
      <c r="B35" s="66" t="s">
        <v>69</v>
      </c>
      <c r="C35" s="66"/>
      <c r="D35" s="66"/>
      <c r="E35" s="66"/>
      <c r="F35" s="66"/>
    </row>
  </sheetData>
  <mergeCells count="5">
    <mergeCell ref="H8:I8"/>
    <mergeCell ref="H11:I11"/>
    <mergeCell ref="B2:F3"/>
    <mergeCell ref="B35:F35"/>
    <mergeCell ref="H3:I3"/>
  </mergeCells>
  <pageMargins left="0.7" right="0.7" top="0.75" bottom="0.75" header="0.3" footer="0.3"/>
  <ignoredErrors>
    <ignoredError sqref="C20 C33" formulaRange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_costs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2017-02-17T20:32:07Z</dcterms:created>
  <dcterms:modified xsi:type="dcterms:W3CDTF">2017-02-17T21:21:05Z</dcterms:modified>
</cp:coreProperties>
</file>