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odriguez/Desktop/ACL/DUOC/PTY4614/Capstone/FASE 3/proyectos 300/"/>
    </mc:Choice>
  </mc:AlternateContent>
  <xr:revisionPtr revIDLastSave="0" documentId="13_ncr:1_{74715EF3-8302-1240-A654-C32C6C2C2DCD}" xr6:coauthVersionLast="47" xr6:coauthVersionMax="47" xr10:uidLastSave="{00000000-0000-0000-0000-000000000000}"/>
  <bookViews>
    <workbookView xWindow="540" yWindow="2500" windowWidth="33600" windowHeight="193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G71" i="1"/>
  <c r="E71" i="1"/>
  <c r="J70" i="1"/>
  <c r="K70" i="1" s="1"/>
  <c r="H70" i="1"/>
  <c r="I70" i="1" s="1"/>
  <c r="F70" i="1"/>
  <c r="G70" i="1" s="1"/>
  <c r="E70" i="1"/>
  <c r="J69" i="1"/>
  <c r="K69" i="1" s="1"/>
  <c r="I69" i="1"/>
  <c r="F69" i="1"/>
  <c r="G69" i="1" s="1"/>
  <c r="E69" i="1"/>
  <c r="J68" i="1"/>
  <c r="K68" i="1" s="1"/>
  <c r="I68" i="1"/>
  <c r="F68" i="1"/>
  <c r="G68" i="1" s="1"/>
  <c r="E68" i="1"/>
  <c r="K67" i="1"/>
  <c r="J67" i="1"/>
  <c r="H67" i="1"/>
  <c r="I67" i="1" s="1"/>
  <c r="G67" i="1"/>
  <c r="E67" i="1"/>
  <c r="J66" i="1"/>
  <c r="K66" i="1" s="1"/>
  <c r="H66" i="1"/>
  <c r="I66" i="1" s="1"/>
  <c r="G66" i="1"/>
  <c r="E66" i="1"/>
  <c r="J65" i="1"/>
  <c r="K65" i="1" s="1"/>
  <c r="H65" i="1"/>
  <c r="I65" i="1" s="1"/>
  <c r="G65" i="1"/>
  <c r="E65" i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G58" i="1"/>
  <c r="E58" i="1"/>
  <c r="J57" i="1"/>
  <c r="K57" i="1" s="1"/>
  <c r="I57" i="1"/>
  <c r="G57" i="1"/>
  <c r="E57" i="1"/>
  <c r="J56" i="1"/>
  <c r="K56" i="1" s="1"/>
  <c r="I56" i="1"/>
  <c r="G56" i="1"/>
  <c r="E56" i="1"/>
  <c r="J55" i="1"/>
  <c r="K55" i="1" s="1"/>
  <c r="I55" i="1"/>
  <c r="G55" i="1"/>
  <c r="E55" i="1"/>
  <c r="J54" i="1"/>
  <c r="K54" i="1" s="1"/>
  <c r="H54" i="1"/>
  <c r="I54" i="1" s="1"/>
  <c r="G54" i="1"/>
  <c r="E54" i="1"/>
  <c r="J53" i="1"/>
  <c r="K53" i="1" s="1"/>
  <c r="H53" i="1"/>
  <c r="I53" i="1" s="1"/>
  <c r="G53" i="1"/>
  <c r="E53" i="1"/>
  <c r="J52" i="1"/>
  <c r="K52" i="1" s="1"/>
  <c r="I52" i="1"/>
  <c r="H52" i="1"/>
  <c r="G52" i="1"/>
  <c r="E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G45" i="1"/>
  <c r="E45" i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G39" i="1"/>
  <c r="E39" i="1"/>
  <c r="J32" i="1"/>
  <c r="K32" i="1" s="1"/>
  <c r="H32" i="1"/>
  <c r="I32" i="1" s="1"/>
  <c r="G32" i="1"/>
  <c r="E32" i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G26" i="1"/>
  <c r="E26" i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46" i="1"/>
  <c r="C47" i="1" s="1"/>
  <c r="C72" i="1"/>
  <c r="C73" i="1" s="1"/>
  <c r="C59" i="1"/>
  <c r="C60" i="1" s="1"/>
  <c r="C85" i="1"/>
  <c r="C86" i="1" s="1"/>
  <c r="B14" i="1" l="1"/>
  <c r="B15" i="1"/>
  <c r="B16" i="1"/>
  <c r="B17" i="1"/>
  <c r="B18" i="1"/>
  <c r="B19" i="1"/>
  <c r="E13" i="1" l="1"/>
  <c r="D14" i="1"/>
  <c r="E14" i="1" s="1"/>
  <c r="D15" i="1"/>
  <c r="E15" i="1" s="1"/>
  <c r="D16" i="1"/>
  <c r="E16" i="1" s="1"/>
  <c r="D17" i="1"/>
  <c r="E17" i="1" s="1"/>
  <c r="D18" i="1"/>
  <c r="E18" i="1" s="1"/>
  <c r="E19" i="1"/>
  <c r="F17" i="1" l="1"/>
  <c r="G17" i="1" s="1"/>
  <c r="H17" i="1"/>
  <c r="I17" i="1" s="1"/>
  <c r="J17" i="1"/>
  <c r="K17" i="1" s="1"/>
  <c r="J19" i="1"/>
  <c r="K19" i="1" s="1"/>
  <c r="H19" i="1"/>
  <c r="I19" i="1" s="1"/>
  <c r="G19" i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G13" i="1"/>
  <c r="E20" i="1" l="1"/>
  <c r="G20" i="1"/>
  <c r="I20" i="1"/>
  <c r="K14" i="1"/>
  <c r="K20" i="1" l="1"/>
  <c r="C20" i="1" s="1"/>
  <c r="C21" i="1" s="1"/>
  <c r="E4" i="1" l="1"/>
</calcChain>
</file>

<file path=xl/sharedStrings.xml><?xml version="1.0" encoding="utf-8"?>
<sst xmlns="http://schemas.openxmlformats.org/spreadsheetml/2006/main" count="184" uniqueCount="67">
  <si>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</si>
  <si>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</si>
  <si>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</si>
  <si>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</si>
  <si>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</si>
  <si>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</si>
  <si>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</si>
  <si>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</si>
  <si>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</si>
  <si>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</si>
  <si>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</si>
  <si>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</si>
  <si>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</si>
  <si>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</si>
  <si>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</si>
  <si>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</si>
  <si>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</si>
  <si>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</si>
  <si>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</si>
  <si>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</si>
  <si>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</si>
  <si>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</si>
  <si>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</si>
  <si>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</si>
  <si>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</si>
  <si>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</si>
  <si>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</si>
  <si>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</si>
  <si>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</si>
  <si>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</si>
  <si>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</si>
  <si>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</si>
  <si>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</si>
  <si>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</si>
  <si>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</si>
  <si>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</si>
  <si>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</si>
  <si>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</si>
  <si>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</si>
  <si>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</si>
  <si>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</si>
  <si>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</si>
  <si>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</si>
  <si>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</si>
  <si>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</si>
  <si>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</si>
  <si>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</si>
  <si>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</si>
  <si>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</si>
  <si>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</si>
  <si>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</si>
  <si>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</si>
  <si>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</si>
  <si>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</si>
  <si>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</si>
  <si>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</si>
  <si>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</si>
  <si>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</si>
  <si>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</si>
  <si>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</si>
  <si>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</si>
  <si>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</si>
  <si>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</si>
  <si>
    <t>x</t>
  </si>
  <si>
    <t>Jahel Espinoza</t>
  </si>
  <si>
    <t>Sebastián Muñoz</t>
  </si>
  <si>
    <t>Alexander Valenzuela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</si>
</sst>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3" fillId="0" borderId="0" xfId="0" applyFont="1"/>
    <xf numFmtId="0" fontId="16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E6" sqref="E6"/>
    </sheetView>
  </sheetViews>
  <sheetFormatPr baseColWidth="10" defaultColWidth="14.5" defaultRowHeight="15" customHeight="1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29">
        <v>0.7</v>
      </c>
      <c r="D2" s="32">
        <v>0.3</v>
      </c>
      <c r="E2" s="33">
        <v>1</v>
      </c>
    </row>
    <row r="3" spans="1:11" ht="16" x14ac:dyDescent="0.2">
      <c r="B3" s="2" t="s">
        <v>2</v>
      </c>
      <c r="C3" s="30" t="s">
        <v>45</v>
      </c>
      <c r="D3" s="34" t="s">
        <v>47</v>
      </c>
      <c r="E3" s="35" t="s">
        <v>46</v>
      </c>
    </row>
    <row r="4" spans="1:11" x14ac:dyDescent="0.2">
      <c r="A4" s="3">
        <v>1</v>
      </c>
      <c r="B4" s="38" t="s">
        <v>64</v>
      </c>
      <c r="C4" s="31">
        <v>6</v>
      </c>
      <c r="D4" s="37">
        <v>6</v>
      </c>
      <c r="E4" s="36">
        <f>C4*C$2+D4*D$2</f>
        <v>5.9999999999999991</v>
      </c>
    </row>
    <row r="5" spans="1:11" x14ac:dyDescent="0.2">
      <c r="A5" s="3">
        <v>2</v>
      </c>
      <c r="B5" s="38" t="s">
        <v>65</v>
      </c>
      <c r="C5" s="31">
        <v>6</v>
      </c>
      <c r="D5" s="37">
        <v>6</v>
      </c>
      <c r="E5" s="36">
        <f>C5*C$2+D5*D$2</f>
        <v>5.9999999999999991</v>
      </c>
    </row>
    <row r="6" spans="1:11" x14ac:dyDescent="0.2">
      <c r="A6" s="3">
        <v>3</v>
      </c>
      <c r="B6" s="38" t="s">
        <v>66</v>
      </c>
      <c r="C6" s="31">
        <v>6</v>
      </c>
      <c r="D6" s="37">
        <v>6</v>
      </c>
      <c r="E6" s="36">
        <f>C6*C$2+D6*D$2</f>
        <v>5.9999999999999991</v>
      </c>
    </row>
    <row r="11" spans="1:11" ht="19" outlineLevel="1" x14ac:dyDescent="0.2">
      <c r="A11" s="48" t="s">
        <v>48</v>
      </c>
      <c r="B11" s="12" t="str">
        <f>B4</f>
        <v>Jahel Espinoza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outlineLevel="1" x14ac:dyDescent="0.2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6" outlineLevel="1" x14ac:dyDescent="0.2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5</v>
      </c>
      <c r="D13" s="13"/>
      <c r="E13" s="13" t="str">
        <f>IF(D13="X",100*0.15,"")</f>
        <v/>
      </c>
      <c r="F13" s="13" t="s">
        <v>63</v>
      </c>
      <c r="G13" s="13">
        <f>IF(F13="X",60*0.15,"")</f>
        <v>9</v>
      </c>
      <c r="H13" s="13" t="str">
        <f t="shared" ref="H13:H17" si="0">IF($C13=ML,"X","")</f>
        <v/>
      </c>
      <c r="I13" s="13" t="str">
        <f>IF(H13="X",30*0.15,"")</f>
        <v/>
      </c>
      <c r="J13" s="13" t="str">
        <f t="shared" ref="J13:J17" si="1">IF($C13=NL,"X","")</f>
        <v/>
      </c>
      <c r="K13" s="13" t="str">
        <f t="shared" ref="K13:K17" si="2">IF($J13="X",0,"")</f>
        <v/>
      </c>
    </row>
    <row r="14" spans="1:11" ht="26.5" customHeight="1" outlineLevel="1" x14ac:dyDescent="0.2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5</v>
      </c>
      <c r="D14" s="13" t="str">
        <f t="shared" ref="D13:D17" si="3">IF($C14=CL,"X","")</f>
        <v>X</v>
      </c>
      <c r="E14" s="13">
        <f>IF(D14="X",100*0.25,"")</f>
        <v>25</v>
      </c>
      <c r="F14" s="13" t="str">
        <f t="shared" ref="F13:F17" si="4">IF($C14=L,"X","")</f>
        <v/>
      </c>
      <c r="G14" s="13" t="str">
        <f>IF(F14="X",60*0.25,"")</f>
        <v/>
      </c>
      <c r="H14" s="13" t="str">
        <f t="shared" si="0"/>
        <v/>
      </c>
      <c r="I14" s="13" t="str">
        <f>IF(H14="X",30*0.25,"")</f>
        <v/>
      </c>
      <c r="J14" s="13" t="str">
        <f t="shared" si="1"/>
        <v/>
      </c>
      <c r="K14" s="13" t="str">
        <f t="shared" si="2"/>
        <v/>
      </c>
    </row>
    <row r="15" spans="1:11" ht="26" outlineLevel="1" x14ac:dyDescent="0.2">
      <c r="A15" s="41"/>
      <c r="B15" s="19" t="str">
        <f>RUBRICA!A6</f>
        <v>3. Responde las preguntas realizadas por la comisión, cumpliendo con los estándares de calidad de la disciplina.</v>
      </c>
      <c r="C15" s="17" t="s">
        <v>5</v>
      </c>
      <c r="D15" s="13" t="str">
        <f t="shared" si="3"/>
        <v>X</v>
      </c>
      <c r="E15" s="13">
        <f>IF(D15="X",100*0.2,"")</f>
        <v>20</v>
      </c>
      <c r="F15" s="13" t="str">
        <f t="shared" si="4"/>
        <v/>
      </c>
      <c r="G15" s="13" t="str">
        <f>IF(F15="X",60*0.2,"")</f>
        <v/>
      </c>
      <c r="H15" s="13" t="str">
        <f t="shared" si="0"/>
        <v/>
      </c>
      <c r="I15" s="13" t="str">
        <f>IF(H15="X",30*0.2,"")</f>
        <v/>
      </c>
      <c r="J15" s="13" t="str">
        <f t="shared" si="1"/>
        <v/>
      </c>
      <c r="K15" s="13" t="str">
        <f t="shared" si="2"/>
        <v/>
      </c>
    </row>
    <row r="16" spans="1:11" outlineLevel="1" x14ac:dyDescent="0.2">
      <c r="A16" s="41"/>
      <c r="B16" s="19" t="str">
        <f>RUBRICA!A7</f>
        <v>4. Expone el Proyecto APT, considerando el formato y el tiempo establecido para la presentación.</v>
      </c>
      <c r="C16" s="17" t="s">
        <v>5</v>
      </c>
      <c r="D16" s="13" t="str">
        <f t="shared" si="3"/>
        <v>X</v>
      </c>
      <c r="E16" s="13">
        <f>IF(D16="X",100*0.05,"")</f>
        <v>5</v>
      </c>
      <c r="F16" s="13" t="str">
        <f t="shared" si="4"/>
        <v/>
      </c>
      <c r="G16" s="13" t="str">
        <f>IF(F16="X",60*0.05,"")</f>
        <v/>
      </c>
      <c r="H16" s="13" t="str">
        <f t="shared" si="0"/>
        <v/>
      </c>
      <c r="I16" s="13" t="str">
        <f>IF(H16="X",30*0.05,"")</f>
        <v/>
      </c>
      <c r="J16" s="13" t="str">
        <f t="shared" si="1"/>
        <v/>
      </c>
      <c r="K16" s="13" t="str">
        <f t="shared" si="2"/>
        <v/>
      </c>
    </row>
    <row r="17" spans="1:11" outlineLevel="1" x14ac:dyDescent="0.2">
      <c r="A17" s="41"/>
      <c r="B17" s="19" t="str">
        <f>RUBRICA!A8</f>
        <v>5. Expresa sus ideas con fluidez, claridad y precisión, utilizando lenguaje técnico propio de la disciplina.</v>
      </c>
      <c r="C17" s="17" t="s">
        <v>5</v>
      </c>
      <c r="D17" s="13" t="str">
        <f t="shared" si="3"/>
        <v>X</v>
      </c>
      <c r="E17" s="13">
        <f>IF(D17="X",100*0.05,"")</f>
        <v>5</v>
      </c>
      <c r="F17" s="13" t="str">
        <f t="shared" si="4"/>
        <v/>
      </c>
      <c r="G17" s="13" t="str">
        <f>IF(F17="X",60*0.05,"")</f>
        <v/>
      </c>
      <c r="H17" s="13" t="str">
        <f t="shared" si="0"/>
        <v/>
      </c>
      <c r="I17" s="13" t="str">
        <f>IF(H17="X",30*0.05,"")</f>
        <v/>
      </c>
      <c r="J17" s="13" t="str">
        <f t="shared" si="1"/>
        <v/>
      </c>
      <c r="K17" s="13" t="str">
        <f t="shared" si="2"/>
        <v/>
      </c>
    </row>
    <row r="18" spans="1:11" ht="26" outlineLevel="1" x14ac:dyDescent="0.2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5">IF($J18="X",0,"")</f>
        <v/>
      </c>
    </row>
    <row r="19" spans="1:11" ht="26" outlineLevel="1" x14ac:dyDescent="0.2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5</v>
      </c>
      <c r="D19" s="13"/>
      <c r="E19" s="13" t="str">
        <f>IF(D19="X",100*0.1,"")</f>
        <v/>
      </c>
      <c r="F19" s="13" t="s">
        <v>63</v>
      </c>
      <c r="G19" s="13">
        <f>IF(F19="X",60*0.1,"")</f>
        <v>6</v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5"/>
        <v/>
      </c>
    </row>
    <row r="20" spans="1:11" ht="15.75" customHeight="1" outlineLevel="1" x14ac:dyDescent="0.25">
      <c r="A20" s="40"/>
      <c r="B20" s="18" t="s">
        <v>4</v>
      </c>
      <c r="C20" s="22">
        <f>E20+G20+I20+K20</f>
        <v>90</v>
      </c>
      <c r="D20" s="14"/>
      <c r="E20" s="14">
        <f>SUM(E13:E19)</f>
        <v>75</v>
      </c>
      <c r="F20" s="14"/>
      <c r="G20" s="14">
        <f>SUM(G13:G19)</f>
        <v>15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25">
      <c r="A21" s="42"/>
      <c r="B21" s="21" t="s">
        <v>12</v>
      </c>
      <c r="C21" s="15">
        <f>VLOOKUP(C20,ESCALA_IEP!A2:B202,2,FALSE)</f>
        <v>6.3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48" t="s">
        <v>48</v>
      </c>
      <c r="B24" s="12" t="str">
        <f>B5</f>
        <v>Sebastián Muñoz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 x14ac:dyDescent="0.2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5</v>
      </c>
      <c r="D26" s="13"/>
      <c r="E26" s="13" t="str">
        <f>IF(D26="X",100*0.15,"")</f>
        <v/>
      </c>
      <c r="F26" s="13" t="s">
        <v>63</v>
      </c>
      <c r="G26" s="13">
        <f>IF(F26="X",60*0.15,"")</f>
        <v>9</v>
      </c>
      <c r="H26" s="13" t="str">
        <f t="shared" ref="H26:H30" si="6">IF($C26=ML,"X","")</f>
        <v/>
      </c>
      <c r="I26" s="13" t="str">
        <f>IF(H26="X",30*0.15,"")</f>
        <v/>
      </c>
      <c r="J26" s="13" t="str">
        <f t="shared" ref="J26:J30" si="7">IF($C26=NL,"X","")</f>
        <v/>
      </c>
      <c r="K26" s="13" t="str">
        <f t="shared" ref="K26:K32" si="8">IF($J26="X",0,"")</f>
        <v/>
      </c>
    </row>
    <row r="27" spans="1:11" ht="24" customHeight="1" x14ac:dyDescent="0.2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5</v>
      </c>
      <c r="D27" s="13" t="str">
        <f t="shared" ref="D26:D30" si="9">IF($C27=CL,"X","")</f>
        <v>X</v>
      </c>
      <c r="E27" s="13">
        <f>IF(D27="X",100*0.25,"")</f>
        <v>25</v>
      </c>
      <c r="F27" s="13" t="str">
        <f t="shared" ref="F26:F30" si="10">IF($C27=L,"X","")</f>
        <v/>
      </c>
      <c r="G27" s="13" t="str">
        <f>IF(F27="X",60*0.25,"")</f>
        <v/>
      </c>
      <c r="H27" s="13" t="str">
        <f t="shared" si="6"/>
        <v/>
      </c>
      <c r="I27" s="13" t="str">
        <f>IF(H27="X",30*0.25,"")</f>
        <v/>
      </c>
      <c r="J27" s="13" t="str">
        <f t="shared" si="7"/>
        <v/>
      </c>
      <c r="K27" s="13" t="str">
        <f t="shared" si="8"/>
        <v/>
      </c>
    </row>
    <row r="28" spans="1:11" ht="24" customHeight="1" x14ac:dyDescent="0.2">
      <c r="A28" s="41"/>
      <c r="B28" s="19" t="str">
        <f>RUBRICA!A6</f>
        <v>3. Responde las preguntas realizadas por la comisión, cumpliendo con los estándares de calidad de la disciplina.</v>
      </c>
      <c r="C28" s="17" t="s">
        <v>5</v>
      </c>
      <c r="D28" s="13" t="str">
        <f t="shared" si="9"/>
        <v>X</v>
      </c>
      <c r="E28" s="13">
        <f>IF(D28="X",100*0.2,"")</f>
        <v>20</v>
      </c>
      <c r="F28" s="13" t="str">
        <f t="shared" si="10"/>
        <v/>
      </c>
      <c r="G28" s="13" t="str">
        <f>IF(F28="X",60*0.2,"")</f>
        <v/>
      </c>
      <c r="H28" s="13" t="str">
        <f t="shared" si="6"/>
        <v/>
      </c>
      <c r="I28" s="13" t="str">
        <f>IF(H28="X",30*0.2,"")</f>
        <v/>
      </c>
      <c r="J28" s="13" t="str">
        <f t="shared" si="7"/>
        <v/>
      </c>
      <c r="K28" s="13" t="str">
        <f t="shared" si="8"/>
        <v/>
      </c>
    </row>
    <row r="29" spans="1:11" ht="24" customHeight="1" x14ac:dyDescent="0.2">
      <c r="A29" s="41"/>
      <c r="B29" s="19" t="str">
        <f>RUBRICA!A7</f>
        <v>4. Expone el Proyecto APT, considerando el formato y el tiempo establecido para la presentación.</v>
      </c>
      <c r="C29" s="17" t="s">
        <v>5</v>
      </c>
      <c r="D29" s="13" t="str">
        <f t="shared" si="9"/>
        <v>X</v>
      </c>
      <c r="E29" s="13">
        <f>IF(D29="X",100*0.05,"")</f>
        <v>5</v>
      </c>
      <c r="F29" s="13" t="str">
        <f t="shared" si="10"/>
        <v/>
      </c>
      <c r="G29" s="13" t="str">
        <f>IF(F29="X",60*0.05,"")</f>
        <v/>
      </c>
      <c r="H29" s="13" t="str">
        <f t="shared" si="6"/>
        <v/>
      </c>
      <c r="I29" s="13" t="str">
        <f>IF(H29="X",30*0.05,"")</f>
        <v/>
      </c>
      <c r="J29" s="13" t="str">
        <f t="shared" si="7"/>
        <v/>
      </c>
      <c r="K29" s="13" t="str">
        <f t="shared" si="8"/>
        <v/>
      </c>
    </row>
    <row r="30" spans="1:11" ht="24" customHeight="1" x14ac:dyDescent="0.2">
      <c r="A30" s="41"/>
      <c r="B30" s="19" t="str">
        <f>RUBRICA!A8</f>
        <v>5. Expresa sus ideas con fluidez, claridad y precisión, utilizando lenguaje técnico propio de la disciplina.</v>
      </c>
      <c r="C30" s="17" t="s">
        <v>5</v>
      </c>
      <c r="D30" s="13" t="str">
        <f t="shared" si="9"/>
        <v>X</v>
      </c>
      <c r="E30" s="13">
        <f>IF(D30="X",100*0.05,"")</f>
        <v>5</v>
      </c>
      <c r="F30" s="13" t="str">
        <f t="shared" si="10"/>
        <v/>
      </c>
      <c r="G30" s="13" t="str">
        <f>IF(F30="X",60*0.05,"")</f>
        <v/>
      </c>
      <c r="H30" s="13" t="str">
        <f t="shared" si="6"/>
        <v/>
      </c>
      <c r="I30" s="13" t="str">
        <f>IF(H30="X",30*0.05,"")</f>
        <v/>
      </c>
      <c r="J30" s="13" t="str">
        <f t="shared" si="7"/>
        <v/>
      </c>
      <c r="K30" s="13" t="str">
        <f t="shared" si="8"/>
        <v/>
      </c>
    </row>
    <row r="31" spans="1:11" ht="24" customHeight="1" x14ac:dyDescent="0.2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8"/>
        <v/>
      </c>
    </row>
    <row r="32" spans="1:11" ht="24" customHeight="1" x14ac:dyDescent="0.2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5</v>
      </c>
      <c r="D32" s="13"/>
      <c r="E32" s="13" t="str">
        <f>IF(D32="X",100*0.1,"")</f>
        <v/>
      </c>
      <c r="F32" s="13" t="s">
        <v>63</v>
      </c>
      <c r="G32" s="13">
        <f>IF(F32="X",60*0.1,"")</f>
        <v>6</v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8"/>
        <v/>
      </c>
    </row>
    <row r="33" spans="1:11" ht="24" customHeight="1" x14ac:dyDescent="0.25">
      <c r="A33" s="40"/>
      <c r="B33" s="18" t="s">
        <v>4</v>
      </c>
      <c r="C33" s="22">
        <f>E33+G33+I33+K33</f>
        <v>90</v>
      </c>
      <c r="D33" s="14"/>
      <c r="E33" s="14">
        <f>SUM(E26:E32)</f>
        <v>75</v>
      </c>
      <c r="F33" s="14"/>
      <c r="G33" s="14">
        <f>SUM(G26:G32)</f>
        <v>15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25">
      <c r="A34" s="42"/>
      <c r="B34" s="21" t="s">
        <v>12</v>
      </c>
      <c r="C34" s="15">
        <f>VLOOKUP(C33,ESCALA_IEP!A15:B215,2,FALSE)</f>
        <v>6.3</v>
      </c>
    </row>
    <row r="35" spans="1:11" ht="16.25" customHeight="1" x14ac:dyDescent="0.2"/>
    <row r="36" spans="1:11" ht="13.75" customHeight="1" x14ac:dyDescent="0.2"/>
    <row r="37" spans="1:11" ht="24" customHeight="1" x14ac:dyDescent="0.2">
      <c r="A37" s="48" t="s">
        <v>48</v>
      </c>
      <c r="B37" s="12" t="str">
        <f>B6</f>
        <v>Alexander Valenzuela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 x14ac:dyDescent="0.2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5</v>
      </c>
      <c r="D39" s="13"/>
      <c r="E39" s="13" t="str">
        <f>IF(D39="X",100*0.15,"")</f>
        <v/>
      </c>
      <c r="F39" s="13" t="s">
        <v>63</v>
      </c>
      <c r="G39" s="13">
        <f>IF(F39="X",60*0.15,"")</f>
        <v>9</v>
      </c>
      <c r="H39" s="13" t="str">
        <f t="shared" ref="H39:H43" si="11">IF($C39=ML,"X","")</f>
        <v/>
      </c>
      <c r="I39" s="13" t="str">
        <f>IF(H39="X",30*0.15,"")</f>
        <v/>
      </c>
      <c r="J39" s="13" t="str">
        <f t="shared" ref="J39:J43" si="12">IF($C39=NL,"X","")</f>
        <v/>
      </c>
      <c r="K39" s="13" t="str">
        <f t="shared" ref="K39:K45" si="13">IF($J39="X",0,"")</f>
        <v/>
      </c>
    </row>
    <row r="40" spans="1:11" ht="24" customHeight="1" x14ac:dyDescent="0.2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5</v>
      </c>
      <c r="D40" s="13" t="str">
        <f t="shared" ref="D39:D43" si="14">IF($C40=CL,"X","")</f>
        <v>X</v>
      </c>
      <c r="E40" s="13">
        <f>IF(D40="X",100*0.25,"")</f>
        <v>25</v>
      </c>
      <c r="F40" s="13" t="str">
        <f t="shared" ref="F39:F43" si="15">IF($C40=L,"X","")</f>
        <v/>
      </c>
      <c r="G40" s="13" t="str">
        <f>IF(F40="X",60*0.25,"")</f>
        <v/>
      </c>
      <c r="H40" s="13" t="str">
        <f t="shared" si="11"/>
        <v/>
      </c>
      <c r="I40" s="13" t="str">
        <f>IF(H40="X",30*0.25,"")</f>
        <v/>
      </c>
      <c r="J40" s="13" t="str">
        <f t="shared" si="12"/>
        <v/>
      </c>
      <c r="K40" s="13" t="str">
        <f t="shared" si="13"/>
        <v/>
      </c>
    </row>
    <row r="41" spans="1:11" ht="24" customHeight="1" x14ac:dyDescent="0.2">
      <c r="A41" s="41"/>
      <c r="B41" s="19" t="str">
        <f>RUBRICA!A6</f>
        <v>3. Responde las preguntas realizadas por la comisión, cumpliendo con los estándares de calidad de la disciplina.</v>
      </c>
      <c r="C41" s="17" t="s">
        <v>5</v>
      </c>
      <c r="D41" s="13" t="str">
        <f t="shared" si="14"/>
        <v>X</v>
      </c>
      <c r="E41" s="13">
        <f>IF(D41="X",100*0.2,"")</f>
        <v>20</v>
      </c>
      <c r="F41" s="13" t="str">
        <f t="shared" si="15"/>
        <v/>
      </c>
      <c r="G41" s="13" t="str">
        <f>IF(F41="X",60*0.2,"")</f>
        <v/>
      </c>
      <c r="H41" s="13" t="str">
        <f t="shared" si="11"/>
        <v/>
      </c>
      <c r="I41" s="13" t="str">
        <f>IF(H41="X",30*0.2,"")</f>
        <v/>
      </c>
      <c r="J41" s="13" t="str">
        <f t="shared" si="12"/>
        <v/>
      </c>
      <c r="K41" s="13" t="str">
        <f t="shared" si="13"/>
        <v/>
      </c>
    </row>
    <row r="42" spans="1:11" ht="24" customHeight="1" x14ac:dyDescent="0.2">
      <c r="A42" s="41"/>
      <c r="B42" s="19" t="str">
        <f>RUBRICA!A7</f>
        <v>4. Expone el Proyecto APT, considerando el formato y el tiempo establecido para la presentación.</v>
      </c>
      <c r="C42" s="17" t="s">
        <v>5</v>
      </c>
      <c r="D42" s="13" t="str">
        <f t="shared" si="14"/>
        <v>X</v>
      </c>
      <c r="E42" s="13">
        <f>IF(D42="X",100*0.05,"")</f>
        <v>5</v>
      </c>
      <c r="F42" s="13" t="str">
        <f t="shared" si="15"/>
        <v/>
      </c>
      <c r="G42" s="13" t="str">
        <f>IF(F42="X",60*0.05,"")</f>
        <v/>
      </c>
      <c r="H42" s="13" t="str">
        <f t="shared" si="11"/>
        <v/>
      </c>
      <c r="I42" s="13" t="str">
        <f>IF(H42="X",30*0.05,"")</f>
        <v/>
      </c>
      <c r="J42" s="13" t="str">
        <f t="shared" si="12"/>
        <v/>
      </c>
      <c r="K42" s="13" t="str">
        <f t="shared" si="13"/>
        <v/>
      </c>
    </row>
    <row r="43" spans="1:11" ht="24" customHeight="1" x14ac:dyDescent="0.2">
      <c r="A43" s="41"/>
      <c r="B43" s="19" t="str">
        <f>RUBRICA!A8</f>
        <v>5. Expresa sus ideas con fluidez, claridad y precisión, utilizando lenguaje técnico propio de la disciplina.</v>
      </c>
      <c r="C43" s="17" t="s">
        <v>5</v>
      </c>
      <c r="D43" s="13" t="str">
        <f t="shared" si="14"/>
        <v>X</v>
      </c>
      <c r="E43" s="13">
        <f>IF(D43="X",100*0.05,"")</f>
        <v>5</v>
      </c>
      <c r="F43" s="13" t="str">
        <f t="shared" si="15"/>
        <v/>
      </c>
      <c r="G43" s="13" t="str">
        <f>IF(F43="X",60*0.05,"")</f>
        <v/>
      </c>
      <c r="H43" s="13" t="str">
        <f t="shared" si="11"/>
        <v/>
      </c>
      <c r="I43" s="13" t="str">
        <f>IF(H43="X",30*0.05,"")</f>
        <v/>
      </c>
      <c r="J43" s="13" t="str">
        <f t="shared" si="12"/>
        <v/>
      </c>
      <c r="K43" s="13" t="str">
        <f t="shared" si="13"/>
        <v/>
      </c>
    </row>
    <row r="44" spans="1:11" ht="24" customHeight="1" x14ac:dyDescent="0.2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3"/>
        <v/>
      </c>
    </row>
    <row r="45" spans="1:11" ht="24" customHeight="1" x14ac:dyDescent="0.2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5</v>
      </c>
      <c r="D45" s="13"/>
      <c r="E45" s="13" t="str">
        <f>IF(D45="X",100*0.1,"")</f>
        <v/>
      </c>
      <c r="F45" s="13" t="s">
        <v>63</v>
      </c>
      <c r="G45" s="13">
        <f>IF(F45="X",60*0.1,"")</f>
        <v>6</v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3"/>
        <v/>
      </c>
    </row>
    <row r="46" spans="1:11" ht="24" customHeight="1" x14ac:dyDescent="0.25">
      <c r="A46" s="40"/>
      <c r="B46" s="18" t="s">
        <v>4</v>
      </c>
      <c r="C46" s="22">
        <f>E46+G46+I46+K46</f>
        <v>90</v>
      </c>
      <c r="D46" s="14"/>
      <c r="E46" s="14">
        <f>SUM(E39:E45)</f>
        <v>75</v>
      </c>
      <c r="F46" s="14"/>
      <c r="G46" s="14">
        <f>SUM(G39:G45)</f>
        <v>15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25">
      <c r="A47" s="42"/>
      <c r="B47" s="21" t="s">
        <v>12</v>
      </c>
      <c r="C47" s="15">
        <f>VLOOKUP(C46,ESCALA_IEP!A28:B228,2,FALSE)</f>
        <v>6.3</v>
      </c>
    </row>
    <row r="48" spans="1:11" ht="15.75" customHeight="1" x14ac:dyDescent="0.2"/>
    <row r="49" spans="1:11" ht="15.75" customHeight="1" x14ac:dyDescent="0.2"/>
    <row r="50" spans="1:11" ht="24" customHeight="1" x14ac:dyDescent="0.2">
      <c r="A50" s="39" t="s">
        <v>60</v>
      </c>
      <c r="B50" s="12" t="str">
        <f>B4</f>
        <v>Jahel Espinoza</v>
      </c>
      <c r="C50" s="43" t="s">
        <v>9</v>
      </c>
      <c r="D50" s="44" t="s">
        <v>10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">
      <c r="A51" s="40"/>
      <c r="B51" s="16" t="s">
        <v>11</v>
      </c>
      <c r="C51" s="42"/>
      <c r="D51" s="44" t="s">
        <v>5</v>
      </c>
      <c r="E51" s="46"/>
      <c r="F51" s="44" t="s">
        <v>6</v>
      </c>
      <c r="G51" s="46"/>
      <c r="H51" s="47" t="s">
        <v>17</v>
      </c>
      <c r="I51" s="46"/>
      <c r="J51" s="44" t="s">
        <v>7</v>
      </c>
      <c r="K51" s="46"/>
    </row>
    <row r="52" spans="1:11" ht="24" customHeight="1" x14ac:dyDescent="0.2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5</v>
      </c>
      <c r="D52" s="13"/>
      <c r="E52" s="13" t="str">
        <f>IF(D52="X",100*0.15,"")</f>
        <v/>
      </c>
      <c r="F52" s="13" t="s">
        <v>63</v>
      </c>
      <c r="G52" s="13">
        <f>IF(F52="X",60*0.15,"")</f>
        <v>9</v>
      </c>
      <c r="H52" s="13" t="str">
        <f t="shared" ref="H52:H54" si="16">IF($C52=ML,"X","")</f>
        <v/>
      </c>
      <c r="I52" s="13" t="str">
        <f>IF(H52="X",30*0.15,"")</f>
        <v/>
      </c>
      <c r="J52" s="13" t="str">
        <f t="shared" ref="J52:J56" si="17">IF($C52=NL,"X","")</f>
        <v/>
      </c>
      <c r="K52" s="13" t="str">
        <f t="shared" ref="K52:K58" si="18">IF($J52="X",0,"")</f>
        <v/>
      </c>
    </row>
    <row r="53" spans="1:11" ht="24" customHeight="1" x14ac:dyDescent="0.2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5</v>
      </c>
      <c r="D53" s="13" t="s">
        <v>63</v>
      </c>
      <c r="E53" s="13">
        <f>IF(D53="X",100*0.25,"")</f>
        <v>25</v>
      </c>
      <c r="F53" s="13"/>
      <c r="G53" s="13" t="str">
        <f>IF(F53="X",60*0.25,"")</f>
        <v/>
      </c>
      <c r="H53" s="13" t="str">
        <f t="shared" si="16"/>
        <v/>
      </c>
      <c r="I53" s="13" t="str">
        <f>IF(H53="X",30*0.25,"")</f>
        <v/>
      </c>
      <c r="J53" s="13" t="str">
        <f t="shared" si="17"/>
        <v/>
      </c>
      <c r="K53" s="13" t="str">
        <f t="shared" si="18"/>
        <v/>
      </c>
    </row>
    <row r="54" spans="1:11" ht="24" customHeight="1" x14ac:dyDescent="0.2">
      <c r="A54" s="41"/>
      <c r="B54" s="19" t="str">
        <f>RUBRICA!A6</f>
        <v>3. Responde las preguntas realizadas por la comisión, cumpliendo con los estándares de calidad de la disciplina.</v>
      </c>
      <c r="C54" s="17" t="s">
        <v>5</v>
      </c>
      <c r="D54" s="13" t="s">
        <v>63</v>
      </c>
      <c r="E54" s="13">
        <f>IF(D54="X",100*0.2,"")</f>
        <v>20</v>
      </c>
      <c r="F54" s="13"/>
      <c r="G54" s="13" t="str">
        <f>IF(F54="X",60*0.2,"")</f>
        <v/>
      </c>
      <c r="H54" s="13" t="str">
        <f t="shared" si="16"/>
        <v/>
      </c>
      <c r="I54" s="13" t="str">
        <f>IF(H54="X",30*0.2,"")</f>
        <v/>
      </c>
      <c r="J54" s="13" t="str">
        <f t="shared" si="17"/>
        <v/>
      </c>
      <c r="K54" s="13" t="str">
        <f t="shared" si="18"/>
        <v/>
      </c>
    </row>
    <row r="55" spans="1:11" ht="24" customHeight="1" x14ac:dyDescent="0.2">
      <c r="A55" s="41"/>
      <c r="B55" s="19" t="str">
        <f>RUBRICA!A7</f>
        <v>4. Expone el Proyecto APT, considerando el formato y el tiempo establecido para la presentación.</v>
      </c>
      <c r="C55" s="17" t="s">
        <v>5</v>
      </c>
      <c r="D55" s="13" t="s">
        <v>63</v>
      </c>
      <c r="E55" s="13">
        <f>IF(D55="X",100*0.05,"")</f>
        <v>5</v>
      </c>
      <c r="F55" s="13"/>
      <c r="G55" s="13" t="str">
        <f>IF(F55="X",60*0.05,"")</f>
        <v/>
      </c>
      <c r="H55" s="13"/>
      <c r="I55" s="13" t="str">
        <f>IF(H55="X",30*0.05,"")</f>
        <v/>
      </c>
      <c r="J55" s="13" t="str">
        <f t="shared" si="17"/>
        <v/>
      </c>
      <c r="K55" s="13" t="str">
        <f t="shared" si="18"/>
        <v/>
      </c>
    </row>
    <row r="56" spans="1:11" ht="24" customHeight="1" x14ac:dyDescent="0.2">
      <c r="A56" s="41"/>
      <c r="B56" s="19" t="str">
        <f>RUBRICA!A8</f>
        <v>5. Expresa sus ideas con fluidez, claridad y precisión, utilizando lenguaje técnico propio de la disciplina.</v>
      </c>
      <c r="C56" s="17" t="s">
        <v>5</v>
      </c>
      <c r="D56" s="13" t="s">
        <v>63</v>
      </c>
      <c r="E56" s="13">
        <f>IF(D56="X",100*0.05,"")</f>
        <v>5</v>
      </c>
      <c r="F56" s="13"/>
      <c r="G56" s="13" t="str">
        <f>IF(F56="X",60*0.05,"")</f>
        <v/>
      </c>
      <c r="H56" s="13"/>
      <c r="I56" s="13" t="str">
        <f>IF(H56="X",30*0.05,"")</f>
        <v/>
      </c>
      <c r="J56" s="13" t="str">
        <f t="shared" si="17"/>
        <v/>
      </c>
      <c r="K56" s="13" t="str">
        <f t="shared" si="18"/>
        <v/>
      </c>
    </row>
    <row r="57" spans="1:11" ht="24" customHeight="1" x14ac:dyDescent="0.2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5</v>
      </c>
      <c r="D57" s="13" t="s">
        <v>63</v>
      </c>
      <c r="E57" s="13">
        <f>IF(D57="X",100*0.2,"")</f>
        <v>20</v>
      </c>
      <c r="F57" s="13"/>
      <c r="G57" s="13" t="str">
        <f>IF(F57="X",60*0.2,"")</f>
        <v/>
      </c>
      <c r="H57" s="13"/>
      <c r="I57" s="13" t="str">
        <f>IF(H57="X",30*0.2,"")</f>
        <v/>
      </c>
      <c r="J57" s="13" t="str">
        <f>IF($C57=NL,"X","")</f>
        <v/>
      </c>
      <c r="K57" s="13" t="str">
        <f t="shared" si="18"/>
        <v/>
      </c>
    </row>
    <row r="58" spans="1:11" ht="24" customHeight="1" x14ac:dyDescent="0.2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5</v>
      </c>
      <c r="D58" s="13"/>
      <c r="E58" s="13" t="str">
        <f>IF(D58="X",100*0.1,"")</f>
        <v/>
      </c>
      <c r="F58" s="13" t="s">
        <v>63</v>
      </c>
      <c r="G58" s="13">
        <f>IF(F58="X",60*0.1,"")</f>
        <v>6</v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18"/>
        <v/>
      </c>
    </row>
    <row r="59" spans="1:11" ht="24" customHeight="1" x14ac:dyDescent="0.25">
      <c r="A59" s="40"/>
      <c r="B59" s="18" t="s">
        <v>4</v>
      </c>
      <c r="C59" s="22">
        <f>E59+G59+I59+K59</f>
        <v>90</v>
      </c>
      <c r="D59" s="14"/>
      <c r="E59" s="14">
        <f>SUM(E52:E58)</f>
        <v>75</v>
      </c>
      <c r="F59" s="14"/>
      <c r="G59" s="14">
        <f>SUM(G52:G58)</f>
        <v>15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 x14ac:dyDescent="0.25">
      <c r="A60" s="42"/>
      <c r="B60" s="21" t="s">
        <v>12</v>
      </c>
      <c r="C60" s="15">
        <f>VLOOKUP(C59,ESCALA_IEP!A41:B241,2,FALSE)</f>
        <v>6.3</v>
      </c>
    </row>
    <row r="61" spans="1:11" ht="15.75" customHeight="1" x14ac:dyDescent="0.2"/>
    <row r="62" spans="1:11" ht="15.75" customHeight="1" x14ac:dyDescent="0.2"/>
    <row r="63" spans="1:11" ht="24" customHeight="1" x14ac:dyDescent="0.2">
      <c r="A63" s="39" t="s">
        <v>61</v>
      </c>
      <c r="B63" s="12" t="str">
        <f>B5</f>
        <v>Sebastián Muñoz</v>
      </c>
      <c r="C63" s="43" t="s">
        <v>9</v>
      </c>
      <c r="D63" s="44" t="s">
        <v>10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">
      <c r="A64" s="40"/>
      <c r="B64" s="16" t="s">
        <v>11</v>
      </c>
      <c r="C64" s="42"/>
      <c r="D64" s="44" t="s">
        <v>5</v>
      </c>
      <c r="E64" s="46"/>
      <c r="F64" s="44" t="s">
        <v>6</v>
      </c>
      <c r="G64" s="46"/>
      <c r="H64" s="47" t="s">
        <v>17</v>
      </c>
      <c r="I64" s="46"/>
      <c r="J64" s="44" t="s">
        <v>7</v>
      </c>
      <c r="K64" s="46"/>
    </row>
    <row r="65" spans="1:11" ht="24" customHeight="1" x14ac:dyDescent="0.2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5</v>
      </c>
      <c r="D65" s="13" t="s">
        <v>63</v>
      </c>
      <c r="E65" s="13">
        <f>IF(D65="X",100*0.15,"")</f>
        <v>15</v>
      </c>
      <c r="F65" s="13"/>
      <c r="G65" s="13" t="str">
        <f>IF(F65="X",60*0.15,"")</f>
        <v/>
      </c>
      <c r="H65" s="13" t="str">
        <f t="shared" ref="H65:H67" si="19">IF($C65=ML,"X","")</f>
        <v/>
      </c>
      <c r="I65" s="13" t="str">
        <f>IF(H65="X",30*0.15,"")</f>
        <v/>
      </c>
      <c r="J65" s="13" t="str">
        <f t="shared" ref="J65:J69" si="20">IF($C65=NL,"X","")</f>
        <v/>
      </c>
      <c r="K65" s="13" t="str">
        <f t="shared" ref="K65:K71" si="21">IF($J65="X",0,"")</f>
        <v/>
      </c>
    </row>
    <row r="66" spans="1:11" ht="24" customHeight="1" x14ac:dyDescent="0.2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5</v>
      </c>
      <c r="D66" s="13" t="s">
        <v>63</v>
      </c>
      <c r="E66" s="13">
        <f>IF(D66="X",100*0.25,"")</f>
        <v>25</v>
      </c>
      <c r="F66" s="13"/>
      <c r="G66" s="13" t="str">
        <f>IF(F66="X",60*0.25,"")</f>
        <v/>
      </c>
      <c r="H66" s="13" t="str">
        <f t="shared" si="19"/>
        <v/>
      </c>
      <c r="I66" s="13" t="str">
        <f>IF(H66="X",30*0.25,"")</f>
        <v/>
      </c>
      <c r="J66" s="13" t="str">
        <f t="shared" si="20"/>
        <v/>
      </c>
      <c r="K66" s="13" t="str">
        <f t="shared" si="21"/>
        <v/>
      </c>
    </row>
    <row r="67" spans="1:11" ht="24" customHeight="1" x14ac:dyDescent="0.2">
      <c r="A67" s="41"/>
      <c r="B67" s="19" t="str">
        <f>RUBRICA!A6</f>
        <v>3. Responde las preguntas realizadas por la comisión, cumpliendo con los estándares de calidad de la disciplina.</v>
      </c>
      <c r="C67" s="17" t="s">
        <v>5</v>
      </c>
      <c r="D67" s="13" t="s">
        <v>63</v>
      </c>
      <c r="E67" s="13">
        <f>IF(D67="X",100*0.2,"")</f>
        <v>20</v>
      </c>
      <c r="F67" s="13"/>
      <c r="G67" s="13" t="str">
        <f>IF(F67="X",60*0.2,"")</f>
        <v/>
      </c>
      <c r="H67" s="13" t="str">
        <f t="shared" si="19"/>
        <v/>
      </c>
      <c r="I67" s="13" t="str">
        <f>IF(H67="X",30*0.2,"")</f>
        <v/>
      </c>
      <c r="J67" s="13" t="str">
        <f t="shared" si="20"/>
        <v/>
      </c>
      <c r="K67" s="13" t="str">
        <f t="shared" si="21"/>
        <v/>
      </c>
    </row>
    <row r="68" spans="1:11" ht="24" customHeight="1" x14ac:dyDescent="0.2">
      <c r="A68" s="41"/>
      <c r="B68" s="19" t="str">
        <f>RUBRICA!A7</f>
        <v>4. Expone el Proyecto APT, considerando el formato y el tiempo establecido para la presentación.</v>
      </c>
      <c r="C68" s="17" t="s">
        <v>5</v>
      </c>
      <c r="D68" s="13" t="s">
        <v>63</v>
      </c>
      <c r="E68" s="13">
        <f>IF(D68="X",100*0.05,"")</f>
        <v>5</v>
      </c>
      <c r="F68" s="13" t="str">
        <f t="shared" ref="F68:F69" si="22">IF($C68=L,"X","")</f>
        <v/>
      </c>
      <c r="G68" s="13" t="str">
        <f>IF(F68="X",60*0.05,"")</f>
        <v/>
      </c>
      <c r="H68" s="13"/>
      <c r="I68" s="13" t="str">
        <f>IF(H68="X",30*0.05,"")</f>
        <v/>
      </c>
      <c r="J68" s="13" t="str">
        <f t="shared" si="20"/>
        <v/>
      </c>
      <c r="K68" s="13" t="str">
        <f t="shared" si="21"/>
        <v/>
      </c>
    </row>
    <row r="69" spans="1:11" ht="24" customHeight="1" x14ac:dyDescent="0.2">
      <c r="A69" s="41"/>
      <c r="B69" s="19" t="str">
        <f>RUBRICA!A8</f>
        <v>5. Expresa sus ideas con fluidez, claridad y precisión, utilizando lenguaje técnico propio de la disciplina.</v>
      </c>
      <c r="C69" s="17" t="s">
        <v>5</v>
      </c>
      <c r="D69" s="13" t="s">
        <v>63</v>
      </c>
      <c r="E69" s="13">
        <f>IF(D69="X",100*0.05,"")</f>
        <v>5</v>
      </c>
      <c r="F69" s="13" t="str">
        <f t="shared" si="22"/>
        <v/>
      </c>
      <c r="G69" s="13" t="str">
        <f>IF(F69="X",60*0.05,"")</f>
        <v/>
      </c>
      <c r="H69" s="13"/>
      <c r="I69" s="13" t="str">
        <f>IF(H69="X",30*0.05,"")</f>
        <v/>
      </c>
      <c r="J69" s="13" t="str">
        <f t="shared" si="20"/>
        <v/>
      </c>
      <c r="K69" s="13" t="str">
        <f t="shared" si="21"/>
        <v/>
      </c>
    </row>
    <row r="70" spans="1:11" ht="24" customHeight="1" x14ac:dyDescent="0.2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5</v>
      </c>
      <c r="D70" s="13" t="s">
        <v>63</v>
      </c>
      <c r="E70" s="13">
        <f>IF(D70="X",100*0.2,"")</f>
        <v>20</v>
      </c>
      <c r="F70" s="13" t="str">
        <f>IF($C70=L,"X","")</f>
        <v/>
      </c>
      <c r="G70" s="13" t="str">
        <f>IF(F70="X",60*0.2,"")</f>
        <v/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21"/>
        <v/>
      </c>
    </row>
    <row r="71" spans="1:11" ht="24" customHeight="1" x14ac:dyDescent="0.2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5</v>
      </c>
      <c r="D71" s="13" t="s">
        <v>63</v>
      </c>
      <c r="E71" s="13">
        <f>IF(D71="X",100*0.1,"")</f>
        <v>10</v>
      </c>
      <c r="F71" s="13"/>
      <c r="G71" s="13" t="str">
        <f>IF(F71="X",60*0.1,"")</f>
        <v/>
      </c>
      <c r="H71" s="13" t="str">
        <f>IF($C71=ML,"X","")</f>
        <v/>
      </c>
      <c r="I71" s="13" t="str">
        <f>IF(H71="X",30*0.1,"")</f>
        <v/>
      </c>
      <c r="J71" s="13" t="str">
        <f>IF($C71=NL,"X","")</f>
        <v/>
      </c>
      <c r="K71" s="13" t="str">
        <f t="shared" si="21"/>
        <v/>
      </c>
    </row>
    <row r="72" spans="1:11" ht="24" customHeight="1" x14ac:dyDescent="0.25">
      <c r="A72" s="40"/>
      <c r="B72" s="18" t="s">
        <v>4</v>
      </c>
      <c r="C72" s="22">
        <f>E72+G72+I72+K72</f>
        <v>100</v>
      </c>
      <c r="D72" s="14"/>
      <c r="E72" s="14">
        <f>SUM(E65:E71)</f>
        <v>100</v>
      </c>
      <c r="F72" s="14"/>
      <c r="G72" s="14">
        <f>SUM(G65:G71)</f>
        <v>0</v>
      </c>
      <c r="H72" s="14"/>
      <c r="I72" s="14">
        <f>SUM(I65:I71)</f>
        <v>0</v>
      </c>
      <c r="J72" s="14"/>
      <c r="K72" s="14">
        <f>SUM(K65:K71)</f>
        <v>0</v>
      </c>
    </row>
    <row r="73" spans="1:11" ht="24" customHeight="1" x14ac:dyDescent="0.25">
      <c r="A73" s="42"/>
      <c r="B73" s="21" t="s">
        <v>12</v>
      </c>
      <c r="C73" s="15">
        <f>VLOOKUP(C72,ESCALA_IEP!A54:B254,2,FALSE)</f>
        <v>7</v>
      </c>
    </row>
    <row r="74" spans="1:11" ht="15.75" customHeight="1" x14ac:dyDescent="0.2"/>
    <row r="75" spans="1:11" ht="15.75" customHeight="1" x14ac:dyDescent="0.2"/>
    <row r="76" spans="1:11" ht="24" customHeight="1" x14ac:dyDescent="0.2">
      <c r="A76" s="39" t="s">
        <v>62</v>
      </c>
      <c r="B76" s="12" t="str">
        <f>B6</f>
        <v>Alexander Valenzuela</v>
      </c>
      <c r="C76" s="43" t="s">
        <v>9</v>
      </c>
      <c r="D76" s="44" t="s">
        <v>10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">
      <c r="A77" s="40"/>
      <c r="B77" s="16" t="s">
        <v>11</v>
      </c>
      <c r="C77" s="42"/>
      <c r="D77" s="44" t="s">
        <v>5</v>
      </c>
      <c r="E77" s="46"/>
      <c r="F77" s="44" t="s">
        <v>6</v>
      </c>
      <c r="G77" s="46"/>
      <c r="H77" s="47" t="s">
        <v>17</v>
      </c>
      <c r="I77" s="46"/>
      <c r="J77" s="44" t="s">
        <v>7</v>
      </c>
      <c r="K77" s="46"/>
    </row>
    <row r="78" spans="1:11" ht="24" customHeight="1" x14ac:dyDescent="0.2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5</v>
      </c>
      <c r="D78" s="13" t="str">
        <f t="shared" ref="D78:D82" si="23">IF($C78=CL,"X","")</f>
        <v>X</v>
      </c>
      <c r="E78" s="13">
        <f>IF(D78="X",100*0.15,"")</f>
        <v>15</v>
      </c>
      <c r="F78" s="13" t="str">
        <f t="shared" ref="F78:F82" si="24">IF($C78=L,"X","")</f>
        <v/>
      </c>
      <c r="G78" s="13" t="str">
        <f>IF(F78="X",60*0.15,"")</f>
        <v/>
      </c>
      <c r="H78" s="13" t="str">
        <f t="shared" ref="H78:H82" si="25">IF($C78=ML,"X","")</f>
        <v/>
      </c>
      <c r="I78" s="13" t="str">
        <f>IF(H78="X",30*0.15,"")</f>
        <v/>
      </c>
      <c r="J78" s="13" t="str">
        <f t="shared" ref="J78:J82" si="26">IF($C78=NL,"X","")</f>
        <v/>
      </c>
      <c r="K78" s="13" t="str">
        <f t="shared" ref="K78:K84" si="27">IF($J78="X",0,"")</f>
        <v/>
      </c>
    </row>
    <row r="79" spans="1:11" ht="24" customHeight="1" x14ac:dyDescent="0.2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5</v>
      </c>
      <c r="D79" s="13" t="str">
        <f t="shared" si="23"/>
        <v>X</v>
      </c>
      <c r="E79" s="13">
        <f>IF(D79="X",100*0.25,"")</f>
        <v>25</v>
      </c>
      <c r="F79" s="13" t="str">
        <f t="shared" si="24"/>
        <v/>
      </c>
      <c r="G79" s="13" t="str">
        <f>IF(F79="X",60*0.25,"")</f>
        <v/>
      </c>
      <c r="H79" s="13" t="str">
        <f t="shared" si="25"/>
        <v/>
      </c>
      <c r="I79" s="13" t="str">
        <f>IF(H79="X",30*0.25,"")</f>
        <v/>
      </c>
      <c r="J79" s="13" t="str">
        <f t="shared" si="26"/>
        <v/>
      </c>
      <c r="K79" s="13" t="str">
        <f t="shared" si="27"/>
        <v/>
      </c>
    </row>
    <row r="80" spans="1:11" ht="24" customHeight="1" x14ac:dyDescent="0.2">
      <c r="A80" s="41"/>
      <c r="B80" s="19" t="str">
        <f>RUBRICA!A6</f>
        <v>3. Responde las preguntas realizadas por la comisión, cumpliendo con los estándares de calidad de la disciplina.</v>
      </c>
      <c r="C80" s="17" t="s">
        <v>5</v>
      </c>
      <c r="D80" s="13" t="str">
        <f t="shared" si="23"/>
        <v>X</v>
      </c>
      <c r="E80" s="13">
        <f>IF(D80="X",100*0.2,"")</f>
        <v>20</v>
      </c>
      <c r="F80" s="13" t="str">
        <f t="shared" si="24"/>
        <v/>
      </c>
      <c r="G80" s="13" t="str">
        <f>IF(F80="X",60*0.2,"")</f>
        <v/>
      </c>
      <c r="H80" s="13" t="str">
        <f t="shared" si="25"/>
        <v/>
      </c>
      <c r="I80" s="13" t="str">
        <f>IF(H80="X",30*0.2,"")</f>
        <v/>
      </c>
      <c r="J80" s="13" t="str">
        <f t="shared" si="26"/>
        <v/>
      </c>
      <c r="K80" s="13" t="str">
        <f t="shared" si="27"/>
        <v/>
      </c>
    </row>
    <row r="81" spans="1:11" ht="24" customHeight="1" x14ac:dyDescent="0.2">
      <c r="A81" s="41"/>
      <c r="B81" s="19" t="str">
        <f>RUBRICA!A7</f>
        <v>4. Expone el Proyecto APT, considerando el formato y el tiempo establecido para la presentación.</v>
      </c>
      <c r="C81" s="17" t="s">
        <v>5</v>
      </c>
      <c r="D81" s="13" t="str">
        <f t="shared" si="23"/>
        <v>X</v>
      </c>
      <c r="E81" s="13">
        <f>IF(D81="X",100*0.05,"")</f>
        <v>5</v>
      </c>
      <c r="F81" s="13" t="str">
        <f t="shared" si="24"/>
        <v/>
      </c>
      <c r="G81" s="13" t="str">
        <f>IF(F81="X",60*0.05,"")</f>
        <v/>
      </c>
      <c r="H81" s="13" t="str">
        <f t="shared" si="25"/>
        <v/>
      </c>
      <c r="I81" s="13" t="str">
        <f>IF(H81="X",30*0.05,"")</f>
        <v/>
      </c>
      <c r="J81" s="13" t="str">
        <f t="shared" si="26"/>
        <v/>
      </c>
      <c r="K81" s="13" t="str">
        <f t="shared" si="27"/>
        <v/>
      </c>
    </row>
    <row r="82" spans="1:11" ht="24" customHeight="1" x14ac:dyDescent="0.2">
      <c r="A82" s="41"/>
      <c r="B82" s="19" t="str">
        <f>RUBRICA!A8</f>
        <v>5. Expresa sus ideas con fluidez, claridad y precisión, utilizando lenguaje técnico propio de la disciplina.</v>
      </c>
      <c r="C82" s="17" t="s">
        <v>5</v>
      </c>
      <c r="D82" s="13" t="str">
        <f t="shared" si="23"/>
        <v>X</v>
      </c>
      <c r="E82" s="13">
        <f>IF(D82="X",100*0.05,"")</f>
        <v>5</v>
      </c>
      <c r="F82" s="13" t="str">
        <f t="shared" si="24"/>
        <v/>
      </c>
      <c r="G82" s="13" t="str">
        <f>IF(F82="X",60*0.05,"")</f>
        <v/>
      </c>
      <c r="H82" s="13" t="str">
        <f t="shared" si="25"/>
        <v/>
      </c>
      <c r="I82" s="13" t="str">
        <f>IF(H82="X",30*0.05,"")</f>
        <v/>
      </c>
      <c r="J82" s="13" t="str">
        <f t="shared" si="26"/>
        <v/>
      </c>
      <c r="K82" s="13" t="str">
        <f t="shared" si="27"/>
        <v/>
      </c>
    </row>
    <row r="83" spans="1:11" ht="24" customHeight="1" x14ac:dyDescent="0.2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5</v>
      </c>
      <c r="D83" s="13" t="str">
        <f>IF($C83=CL,"X","")</f>
        <v>X</v>
      </c>
      <c r="E83" s="13">
        <f>IF(D83="X",100*0.2,"")</f>
        <v>20</v>
      </c>
      <c r="F83" s="13" t="str">
        <f>IF($C83=L,"X","")</f>
        <v/>
      </c>
      <c r="G83" s="13" t="str">
        <f>IF(F83="X",60*0.2,"")</f>
        <v/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27"/>
        <v/>
      </c>
    </row>
    <row r="84" spans="1:11" ht="24" customHeight="1" x14ac:dyDescent="0.2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5</v>
      </c>
      <c r="D84" s="13" t="str">
        <f>IF($C84=CL,"X","")</f>
        <v>X</v>
      </c>
      <c r="E84" s="13">
        <f>IF(D84="X",100*0.1,"")</f>
        <v>10</v>
      </c>
      <c r="F84" s="13" t="str">
        <f>IF($C84=L,"X","")</f>
        <v/>
      </c>
      <c r="G84" s="13" t="str">
        <f>IF(F84="X",60*0.1,"")</f>
        <v/>
      </c>
      <c r="H84" s="13" t="str">
        <f>IF($C84=ML,"X","")</f>
        <v/>
      </c>
      <c r="I84" s="13" t="str">
        <f>IF(H84="X",30*0.1,"")</f>
        <v/>
      </c>
      <c r="J84" s="13" t="str">
        <f>IF($C84=NL,"X","")</f>
        <v/>
      </c>
      <c r="K84" s="13" t="str">
        <f t="shared" si="27"/>
        <v/>
      </c>
    </row>
    <row r="85" spans="1:11" ht="24" customHeight="1" x14ac:dyDescent="0.25">
      <c r="A85" s="40"/>
      <c r="B85" s="18" t="s">
        <v>4</v>
      </c>
      <c r="C85" s="22">
        <f>E85+G85+I85+K85</f>
        <v>100</v>
      </c>
      <c r="D85" s="14"/>
      <c r="E85" s="14">
        <f>SUM(E78:E84)</f>
        <v>100</v>
      </c>
      <c r="F85" s="14"/>
      <c r="G85" s="14">
        <f>SUM(G78:G84)</f>
        <v>0</v>
      </c>
      <c r="H85" s="14"/>
      <c r="I85" s="14">
        <f>SUM(I78:I84)</f>
        <v>0</v>
      </c>
      <c r="J85" s="14"/>
      <c r="K85" s="14">
        <f>SUM(K78:K84)</f>
        <v>0</v>
      </c>
    </row>
    <row r="86" spans="1:11" ht="24" customHeight="1" x14ac:dyDescent="0.25">
      <c r="A86" s="42"/>
      <c r="B86" s="21" t="s">
        <v>12</v>
      </c>
      <c r="C86" s="15">
        <f>VLOOKUP(C85,ESCALA_IEP!A67:B267,2,FALSE)</f>
        <v>7</v>
      </c>
    </row>
    <row r="87" spans="1:11" ht="15.75" customHeight="1" x14ac:dyDescent="0.2"/>
    <row r="88" spans="1:11" ht="15.75" customHeight="1" x14ac:dyDescent="0.2"/>
    <row r="89" spans="1:11" ht="15.75" customHeight="1" x14ac:dyDescent="0.2"/>
    <row r="90" spans="1:11" ht="15.75" customHeight="1" x14ac:dyDescent="0.2"/>
    <row r="91" spans="1:11" ht="15.75" customHeight="1" x14ac:dyDescent="0.2"/>
    <row r="92" spans="1:11" ht="15.75" customHeight="1" x14ac:dyDescent="0.2"/>
    <row r="93" spans="1:11" ht="15.75" customHeight="1" x14ac:dyDescent="0.2"/>
    <row r="94" spans="1:11" ht="15.75" customHeight="1" x14ac:dyDescent="0.2"/>
    <row r="95" spans="1:11" ht="15.75" customHeight="1" x14ac:dyDescent="0.2"/>
    <row r="96" spans="1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RowHeight="15" x14ac:dyDescent="0.2"/>
  <cols>
    <col min="1" max="1" width="45.5" customWidth="1"/>
    <col min="2" max="2" width="31.1640625" customWidth="1"/>
    <col min="3" max="3" width="24.1640625" customWidth="1"/>
    <col min="4" max="4" width="29.83203125" customWidth="1"/>
    <col min="5" max="5" width="30.83203125" customWidth="1"/>
    <col min="6" max="6" width="15.33203125" customWidth="1"/>
  </cols>
  <sheetData>
    <row r="1" spans="1:6" ht="16" thickBot="1" x14ac:dyDescent="0.25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 ht="16" x14ac:dyDescent="0.2">
      <c r="A2" s="50"/>
      <c r="B2" s="54" t="s">
        <v>23</v>
      </c>
      <c r="C2" s="54" t="s">
        <v>24</v>
      </c>
      <c r="D2" s="25" t="s">
        <v>16</v>
      </c>
      <c r="E2" s="26" t="s">
        <v>7</v>
      </c>
      <c r="F2" s="50"/>
    </row>
    <row r="3" spans="1:6" x14ac:dyDescent="0.2">
      <c r="A3" s="50"/>
      <c r="B3" s="55"/>
      <c r="C3" s="55"/>
      <c r="D3" s="27">
        <v>0.3</v>
      </c>
      <c r="E3" s="27">
        <v>0</v>
      </c>
      <c r="F3" s="50"/>
    </row>
    <row r="4" spans="1:6" ht="105" x14ac:dyDescent="0.2">
      <c r="A4" s="23" t="s">
        <v>25</v>
      </c>
      <c r="B4" s="23" t="s">
        <v>49</v>
      </c>
      <c r="C4" s="23" t="s">
        <v>39</v>
      </c>
      <c r="D4" s="23" t="s">
        <v>40</v>
      </c>
      <c r="E4" s="23" t="s">
        <v>26</v>
      </c>
      <c r="F4" s="28">
        <v>15</v>
      </c>
    </row>
    <row r="5" spans="1:6" ht="136.75" customHeight="1" x14ac:dyDescent="0.2">
      <c r="A5" s="23" t="s">
        <v>27</v>
      </c>
      <c r="B5" s="23" t="s">
        <v>19</v>
      </c>
      <c r="C5" s="23" t="s">
        <v>20</v>
      </c>
      <c r="D5" s="23" t="s">
        <v>21</v>
      </c>
      <c r="E5" s="23" t="s">
        <v>22</v>
      </c>
      <c r="F5" s="28">
        <v>25</v>
      </c>
    </row>
    <row r="6" spans="1:6" ht="87" customHeight="1" x14ac:dyDescent="0.2">
      <c r="A6" s="23" t="s">
        <v>28</v>
      </c>
      <c r="B6" s="23" t="s">
        <v>29</v>
      </c>
      <c r="C6" s="23" t="s">
        <v>30</v>
      </c>
      <c r="D6" s="23" t="s">
        <v>31</v>
      </c>
      <c r="E6" s="23" t="s">
        <v>41</v>
      </c>
      <c r="F6" s="28">
        <v>20</v>
      </c>
    </row>
    <row r="7" spans="1:6" ht="75" x14ac:dyDescent="0.2">
      <c r="A7" s="23" t="s">
        <v>32</v>
      </c>
      <c r="B7" s="23" t="s">
        <v>33</v>
      </c>
      <c r="C7" s="23" t="s">
        <v>34</v>
      </c>
      <c r="D7" s="23" t="s">
        <v>35</v>
      </c>
      <c r="E7" s="23" t="s">
        <v>36</v>
      </c>
      <c r="F7" s="28">
        <v>5</v>
      </c>
    </row>
    <row r="8" spans="1:6" ht="90" x14ac:dyDescent="0.2">
      <c r="A8" s="23" t="s">
        <v>37</v>
      </c>
      <c r="B8" s="23" t="s">
        <v>42</v>
      </c>
      <c r="C8" s="23" t="s">
        <v>43</v>
      </c>
      <c r="D8" s="23" t="s">
        <v>44</v>
      </c>
      <c r="E8" s="23" t="s">
        <v>38</v>
      </c>
      <c r="F8" s="28">
        <v>5</v>
      </c>
    </row>
    <row r="9" spans="1:6" ht="90" x14ac:dyDescent="0.2">
      <c r="A9" s="23" t="s">
        <v>55</v>
      </c>
      <c r="B9" s="23" t="s">
        <v>50</v>
      </c>
      <c r="C9" s="23" t="s">
        <v>51</v>
      </c>
      <c r="D9" s="23" t="s">
        <v>52</v>
      </c>
      <c r="E9" s="23" t="s">
        <v>53</v>
      </c>
      <c r="F9" s="24">
        <v>20</v>
      </c>
    </row>
    <row r="10" spans="1:6" ht="126" customHeight="1" x14ac:dyDescent="0.2">
      <c r="A10" s="23" t="s">
        <v>54</v>
      </c>
      <c r="B10" s="23" t="s">
        <v>56</v>
      </c>
      <c r="C10" s="23" t="s">
        <v>57</v>
      </c>
      <c r="D10" s="23" t="s">
        <v>58</v>
      </c>
      <c r="E10" s="23" t="s">
        <v>59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6" t="s">
        <v>3</v>
      </c>
      <c r="B1" s="4" t="s">
        <v>4</v>
      </c>
      <c r="C1" s="5"/>
      <c r="D1" s="5"/>
      <c r="E1" s="6"/>
    </row>
    <row r="2" spans="1:5" ht="49" thickBot="1" x14ac:dyDescent="0.25">
      <c r="A2" s="57"/>
      <c r="B2" s="7" t="s">
        <v>5</v>
      </c>
      <c r="C2" s="8" t="s">
        <v>6</v>
      </c>
      <c r="D2" s="20" t="s">
        <v>18</v>
      </c>
      <c r="E2" s="9" t="s">
        <v>7</v>
      </c>
    </row>
    <row r="3" spans="1:5" ht="33" thickBot="1" x14ac:dyDescent="0.25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ht="16" thickBot="1" x14ac:dyDescent="0.25">
      <c r="A4" s="10"/>
      <c r="B4" s="11"/>
      <c r="C4" s="11"/>
      <c r="D4" s="11"/>
      <c r="E4" s="11"/>
    </row>
    <row r="5" spans="1:5" ht="16" thickBot="1" x14ac:dyDescent="0.25">
      <c r="A5" s="10"/>
      <c r="B5" s="11"/>
      <c r="C5" s="11"/>
      <c r="D5" s="11"/>
      <c r="E5" s="11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Mariluz Rodriguez</cp:lastModifiedBy>
  <dcterms:created xsi:type="dcterms:W3CDTF">2023-08-07T04:08:01Z</dcterms:created>
  <dcterms:modified xsi:type="dcterms:W3CDTF">2024-12-03T15:42:33Z</dcterms:modified>
</cp:coreProperties>
</file>