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Provincial" sheetId="3" r:id="rId1"/>
    <sheet name="Ontario" sheetId="2" r:id="rId2"/>
    <sheet name="tests" sheetId="6" r:id="rId3"/>
    <sheet name="Provincial_model" sheetId="7" r:id="rId4"/>
    <sheet name="Ontario_Model" sheetId="8" r:id="rId5"/>
  </sheets>
  <calcPr calcId="145621"/>
</workbook>
</file>

<file path=xl/calcChain.xml><?xml version="1.0" encoding="utf-8"?>
<calcChain xmlns="http://schemas.openxmlformats.org/spreadsheetml/2006/main">
  <c r="C18" i="8" l="1"/>
  <c r="E18" i="8"/>
  <c r="F18" i="8"/>
  <c r="G18" i="8"/>
  <c r="C18" i="7"/>
  <c r="E18" i="7"/>
  <c r="F18" i="7"/>
  <c r="G18" i="7"/>
  <c r="H18" i="2"/>
  <c r="I18" i="2"/>
  <c r="J18" i="2"/>
  <c r="O18" i="2" s="1"/>
  <c r="K18" i="2"/>
  <c r="L18" i="2"/>
  <c r="M18" i="2"/>
  <c r="N18" i="2"/>
  <c r="L18" i="3"/>
  <c r="M18" i="3"/>
  <c r="N18" i="3"/>
  <c r="O18" i="3"/>
  <c r="P18" i="3"/>
  <c r="Q18" i="3"/>
  <c r="R18" i="3"/>
  <c r="S18" i="3"/>
  <c r="T18" i="3"/>
  <c r="U18" i="3"/>
  <c r="C17" i="7"/>
  <c r="E17" i="7"/>
  <c r="F17" i="7"/>
  <c r="G17" i="7"/>
  <c r="H17" i="3"/>
  <c r="L17" i="3"/>
  <c r="M17" i="3"/>
  <c r="N17" i="3"/>
  <c r="O17" i="3"/>
  <c r="P17" i="3"/>
  <c r="Q17" i="3"/>
  <c r="R17" i="3"/>
  <c r="S17" i="3"/>
  <c r="T17" i="3"/>
  <c r="U17" i="3"/>
  <c r="C17" i="8"/>
  <c r="E17" i="8"/>
  <c r="F17" i="8"/>
  <c r="G17" i="8" s="1"/>
  <c r="H17" i="2"/>
  <c r="I17" i="2"/>
  <c r="J17" i="2"/>
  <c r="K17" i="2"/>
  <c r="L17" i="2"/>
  <c r="M17" i="2"/>
  <c r="N17" i="2"/>
  <c r="U3" i="3"/>
  <c r="U4" i="3"/>
  <c r="U5" i="3"/>
  <c r="U6" i="3"/>
  <c r="U7" i="3"/>
  <c r="U8" i="3"/>
  <c r="U9" i="3"/>
  <c r="U10" i="3"/>
  <c r="U11" i="3"/>
  <c r="U12" i="3"/>
  <c r="U13" i="3"/>
  <c r="U14" i="3"/>
  <c r="U15" i="3"/>
  <c r="T16" i="3"/>
  <c r="U16" i="3"/>
  <c r="C16" i="7"/>
  <c r="E16" i="7"/>
  <c r="F16" i="7"/>
  <c r="G16" i="7" s="1"/>
  <c r="M16" i="3"/>
  <c r="R16" i="3"/>
  <c r="L16" i="3"/>
  <c r="N16" i="3"/>
  <c r="O16" i="3"/>
  <c r="P16" i="3"/>
  <c r="Q16" i="3"/>
  <c r="S16" i="3"/>
  <c r="C16" i="8"/>
  <c r="E16" i="8"/>
  <c r="F16" i="8"/>
  <c r="G16" i="8"/>
  <c r="H16" i="2"/>
  <c r="I16" i="2"/>
  <c r="J16" i="2"/>
  <c r="K16" i="2"/>
  <c r="L16" i="2"/>
  <c r="M16" i="2"/>
  <c r="N16" i="2"/>
  <c r="H15" i="3"/>
  <c r="C15" i="3"/>
  <c r="O17" i="2" l="1"/>
  <c r="O16" i="2"/>
  <c r="C15" i="8"/>
  <c r="E15" i="8"/>
  <c r="F15" i="8"/>
  <c r="G15" i="8" s="1"/>
  <c r="C15" i="7"/>
  <c r="E15" i="7"/>
  <c r="F15" i="7"/>
  <c r="G15" i="7" s="1"/>
  <c r="H15" i="2"/>
  <c r="I15" i="2"/>
  <c r="J15" i="2"/>
  <c r="K15" i="2"/>
  <c r="L15" i="2"/>
  <c r="M15" i="2"/>
  <c r="N15" i="2"/>
  <c r="L15" i="3"/>
  <c r="M15" i="3"/>
  <c r="N15" i="3"/>
  <c r="O15" i="3"/>
  <c r="P15" i="3"/>
  <c r="Q15" i="3"/>
  <c r="R15" i="3"/>
  <c r="S15" i="3"/>
  <c r="T15" i="3"/>
  <c r="O15" i="2" l="1"/>
  <c r="H14" i="2"/>
  <c r="I14" i="2"/>
  <c r="J14" i="2"/>
  <c r="K14" i="2"/>
  <c r="L14" i="2"/>
  <c r="M14" i="2"/>
  <c r="N14" i="2"/>
  <c r="L14" i="3"/>
  <c r="M14" i="3"/>
  <c r="N14" i="3"/>
  <c r="O14" i="3"/>
  <c r="P14" i="3"/>
  <c r="Q14" i="3"/>
  <c r="R14" i="3"/>
  <c r="S14" i="3"/>
  <c r="T14" i="3"/>
  <c r="C13" i="7"/>
  <c r="E13" i="7"/>
  <c r="F13" i="7"/>
  <c r="G13" i="7" s="1"/>
  <c r="C14" i="7"/>
  <c r="E14" i="7"/>
  <c r="F14" i="7"/>
  <c r="G14" i="7" s="1"/>
  <c r="C14" i="8"/>
  <c r="E14" i="8"/>
  <c r="F14" i="8"/>
  <c r="G14" i="8" s="1"/>
  <c r="M3" i="3"/>
  <c r="N3" i="3"/>
  <c r="O3" i="3"/>
  <c r="P3" i="3"/>
  <c r="Q3" i="3"/>
  <c r="R3" i="3"/>
  <c r="S3" i="3"/>
  <c r="T3" i="3"/>
  <c r="M4" i="3"/>
  <c r="N4" i="3"/>
  <c r="O4" i="3"/>
  <c r="P4" i="3"/>
  <c r="Q4" i="3"/>
  <c r="R4" i="3"/>
  <c r="S4" i="3"/>
  <c r="T4" i="3"/>
  <c r="M5" i="3"/>
  <c r="N5" i="3"/>
  <c r="O5" i="3"/>
  <c r="P5" i="3"/>
  <c r="Q5" i="3"/>
  <c r="R5" i="3"/>
  <c r="S5" i="3"/>
  <c r="T5" i="3"/>
  <c r="M6" i="3"/>
  <c r="N6" i="3"/>
  <c r="O6" i="3"/>
  <c r="P6" i="3"/>
  <c r="Q6" i="3"/>
  <c r="R6" i="3"/>
  <c r="S6" i="3"/>
  <c r="T6" i="3"/>
  <c r="M7" i="3"/>
  <c r="N7" i="3"/>
  <c r="O7" i="3"/>
  <c r="P7" i="3"/>
  <c r="Q7" i="3"/>
  <c r="R7" i="3"/>
  <c r="S7" i="3"/>
  <c r="T7" i="3"/>
  <c r="M8" i="3"/>
  <c r="N8" i="3"/>
  <c r="O8" i="3"/>
  <c r="P8" i="3"/>
  <c r="Q8" i="3"/>
  <c r="R8" i="3"/>
  <c r="S8" i="3"/>
  <c r="T8" i="3"/>
  <c r="M9" i="3"/>
  <c r="N9" i="3"/>
  <c r="O9" i="3"/>
  <c r="P9" i="3"/>
  <c r="Q9" i="3"/>
  <c r="R9" i="3"/>
  <c r="S9" i="3"/>
  <c r="T9" i="3"/>
  <c r="M10" i="3"/>
  <c r="N10" i="3"/>
  <c r="O10" i="3"/>
  <c r="P10" i="3"/>
  <c r="Q10" i="3"/>
  <c r="R10" i="3"/>
  <c r="S10" i="3"/>
  <c r="T10" i="3"/>
  <c r="M11" i="3"/>
  <c r="N11" i="3"/>
  <c r="O11" i="3"/>
  <c r="P11" i="3"/>
  <c r="Q11" i="3"/>
  <c r="R11" i="3"/>
  <c r="S11" i="3"/>
  <c r="T11" i="3"/>
  <c r="M12" i="3"/>
  <c r="N12" i="3"/>
  <c r="O12" i="3"/>
  <c r="P12" i="3"/>
  <c r="Q12" i="3"/>
  <c r="R12" i="3"/>
  <c r="S12" i="3"/>
  <c r="T12" i="3"/>
  <c r="M13" i="3"/>
  <c r="N13" i="3"/>
  <c r="O13" i="3"/>
  <c r="P13" i="3"/>
  <c r="Q13" i="3"/>
  <c r="R13" i="3"/>
  <c r="S13" i="3"/>
  <c r="T13" i="3"/>
  <c r="L4" i="3"/>
  <c r="L5" i="3"/>
  <c r="L6" i="3"/>
  <c r="L7" i="3"/>
  <c r="L8" i="3"/>
  <c r="L9" i="3"/>
  <c r="L10" i="3"/>
  <c r="L11" i="3"/>
  <c r="L12" i="3"/>
  <c r="L13" i="3"/>
  <c r="L3" i="3"/>
  <c r="O14" i="2" l="1"/>
  <c r="O4" i="2"/>
  <c r="O7" i="2"/>
  <c r="O11" i="2"/>
  <c r="O12" i="2"/>
  <c r="I4" i="2"/>
  <c r="I5" i="2"/>
  <c r="I6" i="2"/>
  <c r="I7" i="2"/>
  <c r="I8" i="2"/>
  <c r="O8" i="2" s="1"/>
  <c r="I9" i="2"/>
  <c r="I10" i="2"/>
  <c r="I11" i="2"/>
  <c r="I12" i="2"/>
  <c r="I13" i="2"/>
  <c r="I3" i="2"/>
  <c r="L3" i="2"/>
  <c r="L4" i="2"/>
  <c r="L5" i="2"/>
  <c r="L6" i="2"/>
  <c r="L7" i="2"/>
  <c r="L8" i="2"/>
  <c r="L9" i="2"/>
  <c r="L10" i="2"/>
  <c r="L11" i="2"/>
  <c r="L12" i="2"/>
  <c r="L13" i="2"/>
  <c r="J4" i="2"/>
  <c r="M4" i="2"/>
  <c r="N4" i="2"/>
  <c r="J5" i="2"/>
  <c r="M5" i="2"/>
  <c r="N5" i="2"/>
  <c r="J6" i="2"/>
  <c r="M6" i="2"/>
  <c r="N6" i="2"/>
  <c r="J7" i="2"/>
  <c r="M7" i="2"/>
  <c r="N7" i="2"/>
  <c r="J8" i="2"/>
  <c r="M8" i="2"/>
  <c r="N8" i="2"/>
  <c r="J9" i="2"/>
  <c r="M9" i="2"/>
  <c r="N9" i="2"/>
  <c r="J10" i="2"/>
  <c r="M10" i="2"/>
  <c r="N10" i="2"/>
  <c r="J11" i="2"/>
  <c r="M11" i="2"/>
  <c r="N11" i="2"/>
  <c r="J12" i="2"/>
  <c r="M12" i="2"/>
  <c r="N12" i="2"/>
  <c r="J13" i="2"/>
  <c r="M13" i="2"/>
  <c r="N13" i="2"/>
  <c r="M3" i="2"/>
  <c r="N3" i="2"/>
  <c r="J3" i="2"/>
  <c r="K4" i="2"/>
  <c r="K5" i="2"/>
  <c r="O5" i="2" s="1"/>
  <c r="K6" i="2"/>
  <c r="O6" i="2" s="1"/>
  <c r="K7" i="2"/>
  <c r="K8" i="2"/>
  <c r="K9" i="2"/>
  <c r="O9" i="2" s="1"/>
  <c r="K10" i="2"/>
  <c r="O10" i="2" s="1"/>
  <c r="K11" i="2"/>
  <c r="K12" i="2"/>
  <c r="K13" i="2"/>
  <c r="O13" i="2" s="1"/>
  <c r="K3" i="2"/>
  <c r="O3" i="2" s="1"/>
  <c r="C13" i="8"/>
  <c r="E13" i="8"/>
  <c r="F13" i="8"/>
  <c r="G13" i="8" s="1"/>
  <c r="H13" i="2"/>
  <c r="M3" i="8"/>
  <c r="M3" i="7"/>
  <c r="F3" i="8"/>
  <c r="F4" i="8"/>
  <c r="G4" i="8" s="1"/>
  <c r="F5" i="8"/>
  <c r="G5" i="8" s="1"/>
  <c r="F6" i="8"/>
  <c r="F7" i="8"/>
  <c r="F8" i="8"/>
  <c r="G8" i="8" s="1"/>
  <c r="F9" i="8"/>
  <c r="F10" i="8"/>
  <c r="F11" i="8"/>
  <c r="F12" i="8"/>
  <c r="G12" i="8" s="1"/>
  <c r="F2" i="8"/>
  <c r="G2" i="8" s="1"/>
  <c r="E3" i="8"/>
  <c r="E4" i="8"/>
  <c r="E5" i="8"/>
  <c r="E6" i="8"/>
  <c r="E7" i="8"/>
  <c r="E8" i="8"/>
  <c r="E9" i="8"/>
  <c r="E10" i="8"/>
  <c r="E11" i="8"/>
  <c r="E12" i="8"/>
  <c r="E2" i="8"/>
  <c r="F3" i="7"/>
  <c r="G3" i="7" s="1"/>
  <c r="F4" i="7"/>
  <c r="G4" i="7" s="1"/>
  <c r="F5" i="7"/>
  <c r="G5" i="7" s="1"/>
  <c r="F6" i="7"/>
  <c r="G6" i="7" s="1"/>
  <c r="F7" i="7"/>
  <c r="F8" i="7"/>
  <c r="G8" i="7" s="1"/>
  <c r="F9" i="7"/>
  <c r="G9" i="7" s="1"/>
  <c r="F10" i="7"/>
  <c r="G10" i="7" s="1"/>
  <c r="F11" i="7"/>
  <c r="F12" i="7"/>
  <c r="G12" i="7" s="1"/>
  <c r="F2" i="7"/>
  <c r="G2" i="7" s="1"/>
  <c r="E3" i="7"/>
  <c r="E4" i="7"/>
  <c r="E5" i="7"/>
  <c r="E6" i="7"/>
  <c r="E7" i="7"/>
  <c r="E8" i="7"/>
  <c r="E9" i="7"/>
  <c r="E10" i="7"/>
  <c r="E11" i="7"/>
  <c r="E12" i="7"/>
  <c r="E2" i="7"/>
  <c r="G7" i="7"/>
  <c r="G11" i="7"/>
  <c r="G3" i="8"/>
  <c r="G6" i="8"/>
  <c r="G7" i="8"/>
  <c r="G9" i="8"/>
  <c r="G10" i="8"/>
  <c r="G11" i="8"/>
  <c r="M4" i="7"/>
  <c r="M4" i="8"/>
  <c r="J4" i="8"/>
  <c r="C12" i="8" s="1"/>
  <c r="J4" i="7"/>
  <c r="C5" i="7" s="1"/>
  <c r="C12" i="7" l="1"/>
  <c r="C11" i="7"/>
  <c r="C3" i="7"/>
  <c r="C8" i="7"/>
  <c r="C7" i="7"/>
  <c r="C4" i="7"/>
  <c r="C3" i="8"/>
  <c r="C4" i="8"/>
  <c r="C2" i="8"/>
  <c r="C5" i="8"/>
  <c r="C6" i="8"/>
  <c r="C7" i="8"/>
  <c r="C8" i="8"/>
  <c r="C9" i="8"/>
  <c r="C10" i="8"/>
  <c r="C11" i="8"/>
  <c r="C10" i="7"/>
  <c r="C6" i="7"/>
  <c r="C2" i="7"/>
  <c r="C9" i="7"/>
  <c r="H12" i="2"/>
  <c r="H11" i="2" l="1"/>
  <c r="H2" i="2"/>
  <c r="H3" i="2"/>
  <c r="H4" i="2"/>
  <c r="H5" i="2"/>
  <c r="H6" i="2"/>
  <c r="H7" i="2"/>
  <c r="H8" i="2"/>
  <c r="H9" i="2"/>
  <c r="H10" i="2"/>
</calcChain>
</file>

<file path=xl/sharedStrings.xml><?xml version="1.0" encoding="utf-8"?>
<sst xmlns="http://schemas.openxmlformats.org/spreadsheetml/2006/main" count="70" uniqueCount="52">
  <si>
    <t>date</t>
  </si>
  <si>
    <t>tested</t>
  </si>
  <si>
    <t>positive</t>
  </si>
  <si>
    <t>negative</t>
  </si>
  <si>
    <t>Ontario</t>
  </si>
  <si>
    <t>Quebec</t>
  </si>
  <si>
    <t>BC</t>
  </si>
  <si>
    <t>Manitoba</t>
  </si>
  <si>
    <t>Alberta</t>
  </si>
  <si>
    <t>Maritimes</t>
  </si>
  <si>
    <t>pending</t>
  </si>
  <si>
    <t>resolved</t>
  </si>
  <si>
    <t>Repatriated</t>
  </si>
  <si>
    <t>Saskatchewan</t>
  </si>
  <si>
    <t>deceased</t>
  </si>
  <si>
    <t>ratio</t>
  </si>
  <si>
    <t>tests</t>
  </si>
  <si>
    <t>Territories</t>
  </si>
  <si>
    <t>Deaths</t>
  </si>
  <si>
    <t>fatality rate</t>
  </si>
  <si>
    <t>hospitalization</t>
  </si>
  <si>
    <t>icu</t>
  </si>
  <si>
    <t>time_to_death</t>
  </si>
  <si>
    <t>doubling_time</t>
  </si>
  <si>
    <t>growth_rate</t>
  </si>
  <si>
    <t>Estimated_Cases</t>
  </si>
  <si>
    <t>Confirmed_Cases</t>
  </si>
  <si>
    <t>Hospitalized</t>
  </si>
  <si>
    <t>ICU</t>
  </si>
  <si>
    <t>ventilators</t>
  </si>
  <si>
    <t xml:space="preserve">average icu occupancy </t>
  </si>
  <si>
    <t>Estimated_ICU</t>
  </si>
  <si>
    <t>Estimated_Hospitalized</t>
  </si>
  <si>
    <t>icu beds</t>
  </si>
  <si>
    <t>Estimated_ICU_Capacity</t>
  </si>
  <si>
    <t>delta_positive</t>
  </si>
  <si>
    <t>delta_pending</t>
  </si>
  <si>
    <t>delta_resolved</t>
  </si>
  <si>
    <t>delta_deceased</t>
  </si>
  <si>
    <t>delta_negative</t>
  </si>
  <si>
    <t>delta_ratio</t>
  </si>
  <si>
    <t>delta_tested</t>
  </si>
  <si>
    <t>Ontario_delta</t>
  </si>
  <si>
    <t>Quebec_delta</t>
  </si>
  <si>
    <t>BC_delta</t>
  </si>
  <si>
    <t>Manitoba_delta</t>
  </si>
  <si>
    <t>Saskatchewan_delta</t>
  </si>
  <si>
    <t>Alberta_delta</t>
  </si>
  <si>
    <t>Maritimes_delta</t>
  </si>
  <si>
    <t>Territories_delta</t>
  </si>
  <si>
    <t>Repatriated_delta</t>
  </si>
  <si>
    <t>Deaths_Delta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</si>
</sst>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16" fontId="0" fillId="0" borderId="0" xfId="0" applyNumberFormat="1"/>
    <xf numFmtId="10" fontId="0" fillId="0" borderId="0" xfId="1" applyNumberFormat="1" applyFont="1"/>
    <xf numFmtId="164" fontId="0" fillId="0" borderId="0" xfId="2" applyNumberFormat="1" applyFont="1"/>
    <xf numFmtId="164" fontId="0" fillId="0" borderId="0" xfId="0" applyNumberFormat="1"/>
    <xf numFmtId="9" fontId="0" fillId="0" borderId="0" xfId="1" applyFont="1"/>
    <xf numFmtId="1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abSelected="1" workbookViewId="0">
      <selection activeCell="B18" sqref="B18:J18"/>
    </sheetView>
  </sheetViews>
  <sheetFormatPr defaultRowHeight="15" x14ac:dyDescent="0.25"/>
  <cols>
    <col min="10" max="10" width="11.42578125" bestFit="1" customWidth="1"/>
  </cols>
  <sheetData>
    <row r="1" spans="1:21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13</v>
      </c>
      <c r="G1" t="s">
        <v>8</v>
      </c>
      <c r="H1" t="s">
        <v>9</v>
      </c>
      <c r="I1" t="s">
        <v>17</v>
      </c>
      <c r="J1" t="s">
        <v>12</v>
      </c>
      <c r="K1" t="s">
        <v>18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</row>
    <row r="2" spans="1:21" x14ac:dyDescent="0.25">
      <c r="A2" s="1">
        <v>43901</v>
      </c>
      <c r="B2">
        <v>31</v>
      </c>
      <c r="C2">
        <v>7</v>
      </c>
      <c r="D2">
        <v>39</v>
      </c>
      <c r="E2">
        <v>0</v>
      </c>
      <c r="F2">
        <v>0</v>
      </c>
      <c r="G2">
        <v>14</v>
      </c>
      <c r="H2">
        <v>0</v>
      </c>
      <c r="I2">
        <v>0</v>
      </c>
      <c r="J2">
        <v>1</v>
      </c>
      <c r="K2">
        <v>1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</row>
    <row r="3" spans="1:21" x14ac:dyDescent="0.25">
      <c r="A3" s="1">
        <v>43902</v>
      </c>
      <c r="B3">
        <v>54</v>
      </c>
      <c r="C3">
        <v>13</v>
      </c>
      <c r="D3">
        <v>46</v>
      </c>
      <c r="E3">
        <v>1</v>
      </c>
      <c r="F3">
        <v>1</v>
      </c>
      <c r="G3">
        <v>19</v>
      </c>
      <c r="H3">
        <v>1</v>
      </c>
      <c r="I3">
        <v>0</v>
      </c>
      <c r="J3">
        <v>1</v>
      </c>
      <c r="K3">
        <v>1</v>
      </c>
      <c r="L3" s="3">
        <f>B3-B2</f>
        <v>23</v>
      </c>
      <c r="M3" s="3">
        <f t="shared" ref="M3:T13" si="0">C3-C2</f>
        <v>6</v>
      </c>
      <c r="N3" s="3">
        <f t="shared" si="0"/>
        <v>7</v>
      </c>
      <c r="O3" s="3">
        <f t="shared" si="0"/>
        <v>1</v>
      </c>
      <c r="P3" s="3">
        <f t="shared" si="0"/>
        <v>1</v>
      </c>
      <c r="Q3" s="3">
        <f t="shared" si="0"/>
        <v>5</v>
      </c>
      <c r="R3" s="3">
        <f t="shared" si="0"/>
        <v>1</v>
      </c>
      <c r="S3" s="3">
        <f t="shared" si="0"/>
        <v>0</v>
      </c>
      <c r="T3" s="3">
        <f t="shared" si="0"/>
        <v>0</v>
      </c>
      <c r="U3" s="3">
        <f t="shared" ref="U2:U15" si="1">K3-K2</f>
        <v>0</v>
      </c>
    </row>
    <row r="4" spans="1:21" x14ac:dyDescent="0.25">
      <c r="A4" s="1">
        <v>43903</v>
      </c>
      <c r="B4">
        <v>74</v>
      </c>
      <c r="C4">
        <v>17</v>
      </c>
      <c r="D4">
        <v>64</v>
      </c>
      <c r="E4">
        <v>4</v>
      </c>
      <c r="F4">
        <v>2</v>
      </c>
      <c r="G4">
        <v>29</v>
      </c>
      <c r="H4">
        <v>2</v>
      </c>
      <c r="I4">
        <v>0</v>
      </c>
      <c r="J4">
        <v>2</v>
      </c>
      <c r="K4">
        <v>1</v>
      </c>
      <c r="L4" s="3">
        <f t="shared" ref="L4:L13" si="2">B4-B3</f>
        <v>20</v>
      </c>
      <c r="M4" s="3">
        <f t="shared" si="0"/>
        <v>4</v>
      </c>
      <c r="N4" s="3">
        <f t="shared" si="0"/>
        <v>18</v>
      </c>
      <c r="O4" s="3">
        <f t="shared" si="0"/>
        <v>3</v>
      </c>
      <c r="P4" s="3">
        <f t="shared" si="0"/>
        <v>1</v>
      </c>
      <c r="Q4" s="3">
        <f t="shared" si="0"/>
        <v>10</v>
      </c>
      <c r="R4" s="3">
        <f t="shared" si="0"/>
        <v>1</v>
      </c>
      <c r="S4" s="3">
        <f t="shared" si="0"/>
        <v>0</v>
      </c>
      <c r="T4" s="3">
        <f t="shared" si="0"/>
        <v>1</v>
      </c>
      <c r="U4" s="3">
        <f t="shared" si="1"/>
        <v>0</v>
      </c>
    </row>
    <row r="5" spans="1:21" x14ac:dyDescent="0.25">
      <c r="A5" s="1">
        <v>43904</v>
      </c>
      <c r="B5">
        <v>96</v>
      </c>
      <c r="C5">
        <v>24</v>
      </c>
      <c r="D5">
        <v>73</v>
      </c>
      <c r="E5">
        <v>4</v>
      </c>
      <c r="F5">
        <v>2</v>
      </c>
      <c r="G5">
        <v>29</v>
      </c>
      <c r="H5">
        <v>4</v>
      </c>
      <c r="I5">
        <v>0</v>
      </c>
      <c r="J5">
        <v>4</v>
      </c>
      <c r="K5">
        <v>1</v>
      </c>
      <c r="L5" s="3">
        <f t="shared" si="2"/>
        <v>22</v>
      </c>
      <c r="M5" s="3">
        <f t="shared" si="0"/>
        <v>7</v>
      </c>
      <c r="N5" s="3">
        <f t="shared" si="0"/>
        <v>9</v>
      </c>
      <c r="O5" s="3">
        <f t="shared" si="0"/>
        <v>0</v>
      </c>
      <c r="P5" s="3">
        <f t="shared" si="0"/>
        <v>0</v>
      </c>
      <c r="Q5" s="3">
        <f t="shared" si="0"/>
        <v>0</v>
      </c>
      <c r="R5" s="3">
        <f t="shared" si="0"/>
        <v>2</v>
      </c>
      <c r="S5" s="3">
        <f t="shared" si="0"/>
        <v>0</v>
      </c>
      <c r="T5" s="3">
        <f t="shared" si="0"/>
        <v>2</v>
      </c>
      <c r="U5" s="3">
        <f t="shared" si="1"/>
        <v>0</v>
      </c>
    </row>
    <row r="6" spans="1:21" x14ac:dyDescent="0.25">
      <c r="A6" s="1">
        <v>43905</v>
      </c>
      <c r="B6">
        <v>137</v>
      </c>
      <c r="C6">
        <v>39</v>
      </c>
      <c r="D6">
        <v>73</v>
      </c>
      <c r="E6">
        <v>7</v>
      </c>
      <c r="F6">
        <v>6</v>
      </c>
      <c r="G6">
        <v>56</v>
      </c>
      <c r="H6">
        <v>11</v>
      </c>
      <c r="I6">
        <v>0</v>
      </c>
      <c r="J6">
        <v>4</v>
      </c>
      <c r="K6">
        <v>1</v>
      </c>
      <c r="L6" s="3">
        <f t="shared" si="2"/>
        <v>41</v>
      </c>
      <c r="M6" s="3">
        <f t="shared" si="0"/>
        <v>15</v>
      </c>
      <c r="N6" s="3">
        <f t="shared" si="0"/>
        <v>0</v>
      </c>
      <c r="O6" s="3">
        <f t="shared" si="0"/>
        <v>3</v>
      </c>
      <c r="P6" s="3">
        <f t="shared" si="0"/>
        <v>4</v>
      </c>
      <c r="Q6" s="3">
        <f t="shared" si="0"/>
        <v>27</v>
      </c>
      <c r="R6" s="3">
        <f t="shared" si="0"/>
        <v>7</v>
      </c>
      <c r="S6" s="3">
        <f t="shared" si="0"/>
        <v>0</v>
      </c>
      <c r="T6" s="3">
        <f t="shared" si="0"/>
        <v>0</v>
      </c>
      <c r="U6" s="3">
        <f t="shared" si="1"/>
        <v>0</v>
      </c>
    </row>
    <row r="7" spans="1:21" x14ac:dyDescent="0.25">
      <c r="A7" s="1">
        <v>43906</v>
      </c>
      <c r="B7">
        <v>180</v>
      </c>
      <c r="C7">
        <v>50</v>
      </c>
      <c r="D7">
        <v>103</v>
      </c>
      <c r="E7">
        <v>7</v>
      </c>
      <c r="F7">
        <v>7</v>
      </c>
      <c r="G7">
        <v>74</v>
      </c>
      <c r="H7">
        <v>14</v>
      </c>
      <c r="I7">
        <v>0</v>
      </c>
      <c r="J7">
        <v>8</v>
      </c>
      <c r="K7">
        <v>1</v>
      </c>
      <c r="L7" s="3">
        <f t="shared" si="2"/>
        <v>43</v>
      </c>
      <c r="M7" s="3">
        <f t="shared" si="0"/>
        <v>11</v>
      </c>
      <c r="N7" s="3">
        <f t="shared" si="0"/>
        <v>30</v>
      </c>
      <c r="O7" s="3">
        <f t="shared" si="0"/>
        <v>0</v>
      </c>
      <c r="P7" s="3">
        <f t="shared" si="0"/>
        <v>1</v>
      </c>
      <c r="Q7" s="3">
        <f t="shared" si="0"/>
        <v>18</v>
      </c>
      <c r="R7" s="3">
        <f t="shared" si="0"/>
        <v>3</v>
      </c>
      <c r="S7" s="3">
        <f t="shared" si="0"/>
        <v>0</v>
      </c>
      <c r="T7" s="3">
        <f t="shared" si="0"/>
        <v>4</v>
      </c>
      <c r="U7" s="3">
        <f t="shared" si="1"/>
        <v>0</v>
      </c>
    </row>
    <row r="8" spans="1:21" x14ac:dyDescent="0.25">
      <c r="A8" s="1">
        <v>43907</v>
      </c>
      <c r="B8">
        <v>208</v>
      </c>
      <c r="C8">
        <v>74</v>
      </c>
      <c r="D8">
        <v>186</v>
      </c>
      <c r="E8">
        <v>15</v>
      </c>
      <c r="F8">
        <v>8</v>
      </c>
      <c r="G8">
        <v>97</v>
      </c>
      <c r="H8">
        <v>19</v>
      </c>
      <c r="I8">
        <v>0</v>
      </c>
      <c r="J8">
        <v>9</v>
      </c>
      <c r="K8">
        <v>4</v>
      </c>
      <c r="L8" s="3">
        <f t="shared" si="2"/>
        <v>28</v>
      </c>
      <c r="M8" s="3">
        <f t="shared" si="0"/>
        <v>24</v>
      </c>
      <c r="N8" s="3">
        <f t="shared" si="0"/>
        <v>83</v>
      </c>
      <c r="O8" s="3">
        <f t="shared" si="0"/>
        <v>8</v>
      </c>
      <c r="P8" s="3">
        <f t="shared" si="0"/>
        <v>1</v>
      </c>
      <c r="Q8" s="3">
        <f t="shared" si="0"/>
        <v>23</v>
      </c>
      <c r="R8" s="3">
        <f t="shared" si="0"/>
        <v>5</v>
      </c>
      <c r="S8" s="3">
        <f t="shared" si="0"/>
        <v>0</v>
      </c>
      <c r="T8" s="3">
        <f t="shared" si="0"/>
        <v>1</v>
      </c>
      <c r="U8" s="3">
        <f t="shared" si="1"/>
        <v>3</v>
      </c>
    </row>
    <row r="9" spans="1:21" x14ac:dyDescent="0.25">
      <c r="A9" s="1">
        <v>43908</v>
      </c>
      <c r="B9">
        <v>251</v>
      </c>
      <c r="C9">
        <v>94</v>
      </c>
      <c r="D9">
        <v>231</v>
      </c>
      <c r="E9">
        <v>15</v>
      </c>
      <c r="F9">
        <v>16</v>
      </c>
      <c r="G9">
        <v>119</v>
      </c>
      <c r="H9">
        <v>29</v>
      </c>
      <c r="I9">
        <v>0</v>
      </c>
      <c r="J9">
        <v>9</v>
      </c>
      <c r="K9">
        <v>8</v>
      </c>
      <c r="L9" s="3">
        <f t="shared" si="2"/>
        <v>43</v>
      </c>
      <c r="M9" s="3">
        <f t="shared" si="0"/>
        <v>20</v>
      </c>
      <c r="N9" s="3">
        <f t="shared" si="0"/>
        <v>45</v>
      </c>
      <c r="O9" s="3">
        <f t="shared" si="0"/>
        <v>0</v>
      </c>
      <c r="P9" s="3">
        <f t="shared" si="0"/>
        <v>8</v>
      </c>
      <c r="Q9" s="3">
        <f t="shared" si="0"/>
        <v>22</v>
      </c>
      <c r="R9" s="3">
        <f t="shared" si="0"/>
        <v>10</v>
      </c>
      <c r="S9" s="3">
        <f t="shared" si="0"/>
        <v>0</v>
      </c>
      <c r="T9" s="3">
        <f t="shared" si="0"/>
        <v>0</v>
      </c>
      <c r="U9" s="3">
        <f t="shared" si="1"/>
        <v>4</v>
      </c>
    </row>
    <row r="10" spans="1:21" x14ac:dyDescent="0.25">
      <c r="A10" s="1">
        <v>43909</v>
      </c>
      <c r="B10">
        <v>301</v>
      </c>
      <c r="C10">
        <v>121</v>
      </c>
      <c r="D10">
        <v>271</v>
      </c>
      <c r="E10">
        <v>17</v>
      </c>
      <c r="F10">
        <v>20</v>
      </c>
      <c r="G10">
        <v>146</v>
      </c>
      <c r="H10">
        <v>30</v>
      </c>
      <c r="I10">
        <v>0</v>
      </c>
      <c r="J10">
        <v>10</v>
      </c>
      <c r="K10">
        <v>9</v>
      </c>
      <c r="L10" s="3">
        <f t="shared" si="2"/>
        <v>50</v>
      </c>
      <c r="M10" s="3">
        <f t="shared" si="0"/>
        <v>27</v>
      </c>
      <c r="N10" s="3">
        <f t="shared" si="0"/>
        <v>40</v>
      </c>
      <c r="O10" s="3">
        <f t="shared" si="0"/>
        <v>2</v>
      </c>
      <c r="P10" s="3">
        <f t="shared" si="0"/>
        <v>4</v>
      </c>
      <c r="Q10" s="3">
        <f t="shared" si="0"/>
        <v>27</v>
      </c>
      <c r="R10" s="3">
        <f t="shared" si="0"/>
        <v>1</v>
      </c>
      <c r="S10" s="3">
        <f t="shared" si="0"/>
        <v>0</v>
      </c>
      <c r="T10" s="3">
        <f t="shared" si="0"/>
        <v>1</v>
      </c>
      <c r="U10" s="3">
        <f t="shared" si="1"/>
        <v>1</v>
      </c>
    </row>
    <row r="11" spans="1:21" x14ac:dyDescent="0.25">
      <c r="A11" s="1">
        <v>43910</v>
      </c>
      <c r="B11">
        <v>369</v>
      </c>
      <c r="C11">
        <v>139</v>
      </c>
      <c r="D11">
        <v>348</v>
      </c>
      <c r="E11">
        <v>17</v>
      </c>
      <c r="F11">
        <v>26</v>
      </c>
      <c r="G11">
        <v>195</v>
      </c>
      <c r="H11">
        <v>32</v>
      </c>
      <c r="I11">
        <v>0</v>
      </c>
      <c r="J11">
        <v>13</v>
      </c>
      <c r="K11">
        <v>12</v>
      </c>
      <c r="L11" s="3">
        <f t="shared" si="2"/>
        <v>68</v>
      </c>
      <c r="M11" s="3">
        <f t="shared" si="0"/>
        <v>18</v>
      </c>
      <c r="N11" s="3">
        <f t="shared" si="0"/>
        <v>77</v>
      </c>
      <c r="O11" s="3">
        <f t="shared" si="0"/>
        <v>0</v>
      </c>
      <c r="P11" s="3">
        <f t="shared" si="0"/>
        <v>6</v>
      </c>
      <c r="Q11" s="3">
        <f t="shared" si="0"/>
        <v>49</v>
      </c>
      <c r="R11" s="3">
        <f t="shared" si="0"/>
        <v>2</v>
      </c>
      <c r="S11" s="3">
        <f t="shared" si="0"/>
        <v>0</v>
      </c>
      <c r="T11" s="3">
        <f t="shared" si="0"/>
        <v>3</v>
      </c>
      <c r="U11" s="3">
        <f t="shared" si="1"/>
        <v>3</v>
      </c>
    </row>
    <row r="12" spans="1:21" x14ac:dyDescent="0.25">
      <c r="A12" s="1">
        <v>43911</v>
      </c>
      <c r="B12">
        <v>413</v>
      </c>
      <c r="C12">
        <v>221</v>
      </c>
      <c r="D12">
        <v>424</v>
      </c>
      <c r="E12">
        <v>19</v>
      </c>
      <c r="F12">
        <v>44</v>
      </c>
      <c r="G12">
        <v>226</v>
      </c>
      <c r="H12">
        <v>43</v>
      </c>
      <c r="I12">
        <v>1</v>
      </c>
      <c r="J12">
        <v>13</v>
      </c>
      <c r="K12">
        <v>19</v>
      </c>
      <c r="L12" s="3">
        <f t="shared" si="2"/>
        <v>44</v>
      </c>
      <c r="M12" s="3">
        <f t="shared" si="0"/>
        <v>82</v>
      </c>
      <c r="N12" s="3">
        <f t="shared" si="0"/>
        <v>76</v>
      </c>
      <c r="O12" s="3">
        <f t="shared" si="0"/>
        <v>2</v>
      </c>
      <c r="P12" s="3">
        <f t="shared" si="0"/>
        <v>18</v>
      </c>
      <c r="Q12" s="3">
        <f t="shared" si="0"/>
        <v>31</v>
      </c>
      <c r="R12" s="3">
        <f t="shared" si="0"/>
        <v>11</v>
      </c>
      <c r="S12" s="3">
        <f t="shared" si="0"/>
        <v>1</v>
      </c>
      <c r="T12" s="3">
        <f t="shared" si="0"/>
        <v>0</v>
      </c>
      <c r="U12" s="3">
        <f t="shared" si="1"/>
        <v>7</v>
      </c>
    </row>
    <row r="13" spans="1:21" x14ac:dyDescent="0.25">
      <c r="A13" s="1">
        <v>43912</v>
      </c>
      <c r="B13">
        <v>489</v>
      </c>
      <c r="C13">
        <v>221</v>
      </c>
      <c r="D13">
        <v>424</v>
      </c>
      <c r="E13">
        <v>19</v>
      </c>
      <c r="F13">
        <v>52</v>
      </c>
      <c r="G13">
        <v>259</v>
      </c>
      <c r="H13">
        <v>60</v>
      </c>
      <c r="I13">
        <v>3</v>
      </c>
      <c r="J13">
        <v>13</v>
      </c>
      <c r="K13">
        <v>20</v>
      </c>
      <c r="L13" s="3">
        <f t="shared" si="2"/>
        <v>76</v>
      </c>
      <c r="M13" s="3">
        <f t="shared" si="0"/>
        <v>0</v>
      </c>
      <c r="N13" s="3">
        <f t="shared" si="0"/>
        <v>0</v>
      </c>
      <c r="O13" s="3">
        <f t="shared" si="0"/>
        <v>0</v>
      </c>
      <c r="P13" s="3">
        <f t="shared" si="0"/>
        <v>8</v>
      </c>
      <c r="Q13" s="3">
        <f t="shared" si="0"/>
        <v>33</v>
      </c>
      <c r="R13" s="3">
        <f t="shared" si="0"/>
        <v>17</v>
      </c>
      <c r="S13" s="3">
        <f t="shared" si="0"/>
        <v>2</v>
      </c>
      <c r="T13" s="3">
        <f t="shared" si="0"/>
        <v>0</v>
      </c>
      <c r="U13" s="3">
        <f t="shared" si="1"/>
        <v>1</v>
      </c>
    </row>
    <row r="14" spans="1:21" x14ac:dyDescent="0.25">
      <c r="A14" s="1">
        <v>43913</v>
      </c>
      <c r="B14">
        <v>573</v>
      </c>
      <c r="C14">
        <v>628</v>
      </c>
      <c r="D14">
        <v>472</v>
      </c>
      <c r="E14">
        <v>20</v>
      </c>
      <c r="F14">
        <v>66</v>
      </c>
      <c r="G14">
        <v>301</v>
      </c>
      <c r="H14">
        <v>76</v>
      </c>
      <c r="I14">
        <v>3</v>
      </c>
      <c r="J14">
        <v>13</v>
      </c>
      <c r="K14">
        <v>25</v>
      </c>
      <c r="L14" s="3">
        <f t="shared" ref="L14" si="3">B14-B13</f>
        <v>84</v>
      </c>
      <c r="M14" s="3">
        <f t="shared" ref="M14" si="4">C14-C13</f>
        <v>407</v>
      </c>
      <c r="N14" s="3">
        <f t="shared" ref="N14" si="5">D14-D13</f>
        <v>48</v>
      </c>
      <c r="O14" s="3">
        <f t="shared" ref="O14" si="6">E14-E13</f>
        <v>1</v>
      </c>
      <c r="P14" s="3">
        <f t="shared" ref="P14" si="7">F14-F13</f>
        <v>14</v>
      </c>
      <c r="Q14" s="3">
        <f t="shared" ref="Q14" si="8">G14-G13</f>
        <v>42</v>
      </c>
      <c r="R14" s="3">
        <f t="shared" ref="R14" si="9">H14-H13</f>
        <v>16</v>
      </c>
      <c r="S14" s="3">
        <f t="shared" ref="S14" si="10">I14-I13</f>
        <v>0</v>
      </c>
      <c r="T14" s="3">
        <f t="shared" ref="T14" si="11">J14-J13</f>
        <v>0</v>
      </c>
      <c r="U14" s="3">
        <f t="shared" si="1"/>
        <v>5</v>
      </c>
    </row>
    <row r="15" spans="1:21" x14ac:dyDescent="0.25">
      <c r="A15" s="1">
        <v>43914</v>
      </c>
      <c r="B15">
        <v>671</v>
      </c>
      <c r="C15">
        <f>221+792</f>
        <v>1013</v>
      </c>
      <c r="D15">
        <v>617</v>
      </c>
      <c r="E15">
        <v>21</v>
      </c>
      <c r="F15">
        <v>72</v>
      </c>
      <c r="G15">
        <v>358</v>
      </c>
      <c r="H15">
        <f>76+31</f>
        <v>107</v>
      </c>
      <c r="I15">
        <v>3</v>
      </c>
      <c r="J15">
        <v>13</v>
      </c>
      <c r="K15">
        <v>27</v>
      </c>
      <c r="L15" s="3">
        <f t="shared" ref="L15" si="12">B15-B14</f>
        <v>98</v>
      </c>
      <c r="M15" s="3">
        <f t="shared" ref="M15" si="13">C15-C14</f>
        <v>385</v>
      </c>
      <c r="N15" s="3">
        <f t="shared" ref="N15" si="14">D15-D14</f>
        <v>145</v>
      </c>
      <c r="O15" s="3">
        <f t="shared" ref="O15" si="15">E15-E14</f>
        <v>1</v>
      </c>
      <c r="P15" s="3">
        <f t="shared" ref="P15" si="16">F15-F14</f>
        <v>6</v>
      </c>
      <c r="Q15" s="3">
        <f t="shared" ref="Q15" si="17">G15-G14</f>
        <v>57</v>
      </c>
      <c r="R15" s="3">
        <f t="shared" ref="R15" si="18">H15-H14</f>
        <v>31</v>
      </c>
      <c r="S15" s="3">
        <f t="shared" ref="S15" si="19">I15-I14</f>
        <v>0</v>
      </c>
      <c r="T15" s="3">
        <f t="shared" ref="T15:T16" si="20">J15-J14</f>
        <v>0</v>
      </c>
      <c r="U15" s="3">
        <f t="shared" si="1"/>
        <v>2</v>
      </c>
    </row>
    <row r="16" spans="1:21" x14ac:dyDescent="0.25">
      <c r="A16" s="1">
        <v>43915</v>
      </c>
      <c r="B16">
        <v>835</v>
      </c>
      <c r="C16">
        <v>1339</v>
      </c>
      <c r="D16">
        <v>659</v>
      </c>
      <c r="E16">
        <v>35</v>
      </c>
      <c r="F16">
        <v>86</v>
      </c>
      <c r="G16">
        <v>419</v>
      </c>
      <c r="H16">
        <v>166</v>
      </c>
      <c r="I16">
        <v>4</v>
      </c>
      <c r="J16">
        <v>13</v>
      </c>
      <c r="K16">
        <v>35</v>
      </c>
      <c r="L16" s="3">
        <f t="shared" ref="L16" si="21">B16-B15</f>
        <v>164</v>
      </c>
      <c r="M16" s="3">
        <f t="shared" ref="M16" si="22">C16-C15</f>
        <v>326</v>
      </c>
      <c r="N16" s="3">
        <f t="shared" ref="N16" si="23">D16-D15</f>
        <v>42</v>
      </c>
      <c r="O16" s="3">
        <f t="shared" ref="O16" si="24">E16-E15</f>
        <v>14</v>
      </c>
      <c r="P16" s="3">
        <f t="shared" ref="P16" si="25">F16-F15</f>
        <v>14</v>
      </c>
      <c r="Q16" s="3">
        <f t="shared" ref="Q16" si="26">G16-G15</f>
        <v>61</v>
      </c>
      <c r="R16" s="3">
        <f t="shared" ref="R16" si="27">H16-H15</f>
        <v>59</v>
      </c>
      <c r="S16" s="3">
        <f t="shared" ref="S16" si="28">I16-I15</f>
        <v>1</v>
      </c>
      <c r="T16" s="3">
        <f t="shared" si="20"/>
        <v>0</v>
      </c>
      <c r="U16" s="3">
        <f t="shared" ref="U16" si="29">K16-K15</f>
        <v>8</v>
      </c>
    </row>
    <row r="17" spans="1:21" x14ac:dyDescent="0.25">
      <c r="A17" s="1">
        <v>43916</v>
      </c>
      <c r="B17">
        <v>967</v>
      </c>
      <c r="C17">
        <v>1629</v>
      </c>
      <c r="D17">
        <v>725</v>
      </c>
      <c r="E17">
        <v>36</v>
      </c>
      <c r="F17">
        <v>95</v>
      </c>
      <c r="G17">
        <v>486</v>
      </c>
      <c r="H17">
        <f>115+82</f>
        <v>197</v>
      </c>
      <c r="I17">
        <v>4</v>
      </c>
      <c r="J17">
        <v>13</v>
      </c>
      <c r="K17">
        <v>39</v>
      </c>
      <c r="L17" s="3">
        <f t="shared" ref="L17" si="30">B17-B16</f>
        <v>132</v>
      </c>
      <c r="M17" s="3">
        <f t="shared" ref="M17" si="31">C17-C16</f>
        <v>290</v>
      </c>
      <c r="N17" s="3">
        <f t="shared" ref="N17" si="32">D17-D16</f>
        <v>66</v>
      </c>
      <c r="O17" s="3">
        <f t="shared" ref="O17" si="33">E17-E16</f>
        <v>1</v>
      </c>
      <c r="P17" s="3">
        <f t="shared" ref="P17" si="34">F17-F16</f>
        <v>9</v>
      </c>
      <c r="Q17" s="3">
        <f t="shared" ref="Q17" si="35">G17-G16</f>
        <v>67</v>
      </c>
      <c r="R17" s="3">
        <f t="shared" ref="R17" si="36">H17-H16</f>
        <v>31</v>
      </c>
      <c r="S17" s="3">
        <f t="shared" ref="S17" si="37">I17-I16</f>
        <v>0</v>
      </c>
      <c r="T17" s="3">
        <f t="shared" ref="T17" si="38">J17-J16</f>
        <v>0</v>
      </c>
      <c r="U17" s="3">
        <f t="shared" ref="U17" si="39">K17-K16</f>
        <v>4</v>
      </c>
    </row>
    <row r="18" spans="1:21" x14ac:dyDescent="0.25">
      <c r="A18" s="1">
        <v>43917</v>
      </c>
      <c r="B18">
        <v>1118</v>
      </c>
      <c r="C18">
        <v>2021</v>
      </c>
      <c r="D18">
        <v>792</v>
      </c>
      <c r="E18">
        <v>39</v>
      </c>
      <c r="F18">
        <v>104</v>
      </c>
      <c r="G18">
        <v>542</v>
      </c>
      <c r="H18">
        <v>248</v>
      </c>
      <c r="I18">
        <v>5</v>
      </c>
      <c r="J18">
        <v>13</v>
      </c>
      <c r="K18">
        <v>55</v>
      </c>
      <c r="L18" s="3">
        <f t="shared" ref="L18" si="40">B18-B17</f>
        <v>151</v>
      </c>
      <c r="M18" s="3">
        <f t="shared" ref="M18" si="41">C18-C17</f>
        <v>392</v>
      </c>
      <c r="N18" s="3">
        <f t="shared" ref="N18" si="42">D18-D17</f>
        <v>67</v>
      </c>
      <c r="O18" s="3">
        <f t="shared" ref="O18" si="43">E18-E17</f>
        <v>3</v>
      </c>
      <c r="P18" s="3">
        <f t="shared" ref="P18" si="44">F18-F17</f>
        <v>9</v>
      </c>
      <c r="Q18" s="3">
        <f t="shared" ref="Q18" si="45">G18-G17</f>
        <v>56</v>
      </c>
      <c r="R18" s="3">
        <f t="shared" ref="R18" si="46">H18-H17</f>
        <v>51</v>
      </c>
      <c r="S18" s="3">
        <f t="shared" ref="S18" si="47">I18-I17</f>
        <v>1</v>
      </c>
      <c r="T18" s="3">
        <f t="shared" ref="T18" si="48">J18-J17</f>
        <v>0</v>
      </c>
      <c r="U18" s="3">
        <f t="shared" ref="U18" si="49">K18-K17</f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B19" sqref="B19"/>
    </sheetView>
  </sheetViews>
  <sheetFormatPr defaultRowHeight="15" x14ac:dyDescent="0.25"/>
  <cols>
    <col min="9" max="10" width="9.5703125" bestFit="1" customWidth="1"/>
    <col min="11" max="11" width="9.28515625" bestFit="1" customWidth="1"/>
    <col min="12" max="12" width="9.5703125" bestFit="1" customWidth="1"/>
    <col min="13" max="14" width="9.28515625" bestFit="1" customWidth="1"/>
    <col min="15" max="15" width="11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  <c r="G1" t="s">
        <v>14</v>
      </c>
      <c r="H1" t="s">
        <v>15</v>
      </c>
      <c r="I1" t="s">
        <v>41</v>
      </c>
      <c r="J1" t="s">
        <v>36</v>
      </c>
      <c r="K1" t="s">
        <v>35</v>
      </c>
      <c r="L1" t="s">
        <v>39</v>
      </c>
      <c r="M1" t="s">
        <v>37</v>
      </c>
      <c r="N1" t="s">
        <v>38</v>
      </c>
      <c r="O1" t="s">
        <v>40</v>
      </c>
    </row>
    <row r="2" spans="1:15" x14ac:dyDescent="0.25">
      <c r="A2" s="1">
        <v>43901</v>
      </c>
      <c r="B2">
        <v>2747</v>
      </c>
      <c r="C2">
        <v>31</v>
      </c>
      <c r="D2">
        <v>2599</v>
      </c>
      <c r="E2">
        <v>112</v>
      </c>
      <c r="F2">
        <v>5</v>
      </c>
      <c r="G2">
        <v>0</v>
      </c>
      <c r="H2" s="2">
        <f t="shared" ref="H2:H10" si="0">C2/(C2+D2)</f>
        <v>1.1787072243346007E-2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2"/>
    </row>
    <row r="3" spans="1:15" x14ac:dyDescent="0.25">
      <c r="A3" s="1">
        <v>43902</v>
      </c>
      <c r="B3">
        <v>4185</v>
      </c>
      <c r="C3">
        <v>54</v>
      </c>
      <c r="D3">
        <v>3590</v>
      </c>
      <c r="E3">
        <v>536</v>
      </c>
      <c r="F3">
        <v>5</v>
      </c>
      <c r="G3">
        <v>0</v>
      </c>
      <c r="H3" s="2">
        <f t="shared" si="0"/>
        <v>1.4818880351262349E-2</v>
      </c>
      <c r="I3" s="3">
        <f>B3-B2</f>
        <v>1438</v>
      </c>
      <c r="J3" s="3">
        <f t="shared" ref="J3:J13" si="1">E3-E2</f>
        <v>424</v>
      </c>
      <c r="K3" s="3">
        <f>C3-C2</f>
        <v>23</v>
      </c>
      <c r="L3" s="3">
        <f>D3-D2</f>
        <v>991</v>
      </c>
      <c r="M3" s="3">
        <f t="shared" ref="M3:N3" si="2">F3-F2</f>
        <v>0</v>
      </c>
      <c r="N3" s="3">
        <f t="shared" si="2"/>
        <v>0</v>
      </c>
      <c r="O3" s="2">
        <f>K3/(I3-J3)</f>
        <v>2.2682445759368838E-2</v>
      </c>
    </row>
    <row r="4" spans="1:15" x14ac:dyDescent="0.25">
      <c r="A4" s="1">
        <v>43903</v>
      </c>
      <c r="B4">
        <v>5129</v>
      </c>
      <c r="C4">
        <v>74</v>
      </c>
      <c r="D4">
        <v>4470</v>
      </c>
      <c r="E4">
        <v>580</v>
      </c>
      <c r="F4">
        <v>5</v>
      </c>
      <c r="G4">
        <v>0</v>
      </c>
      <c r="H4" s="2">
        <f t="shared" si="0"/>
        <v>1.6285211267605633E-2</v>
      </c>
      <c r="I4" s="3">
        <f t="shared" ref="I4:I13" si="3">B4-B3</f>
        <v>944</v>
      </c>
      <c r="J4" s="3">
        <f t="shared" si="1"/>
        <v>44</v>
      </c>
      <c r="K4" s="3">
        <f t="shared" ref="K4:L13" si="4">C4-C3</f>
        <v>20</v>
      </c>
      <c r="L4" s="3">
        <f t="shared" si="4"/>
        <v>880</v>
      </c>
      <c r="M4" s="3">
        <f t="shared" ref="M4:M13" si="5">F4-F3</f>
        <v>0</v>
      </c>
      <c r="N4" s="3">
        <f t="shared" ref="N4:N13" si="6">G4-G3</f>
        <v>0</v>
      </c>
      <c r="O4" s="2">
        <f t="shared" ref="O4:O13" si="7">K4/(I4-J4)</f>
        <v>2.2222222222222223E-2</v>
      </c>
    </row>
    <row r="5" spans="1:15" x14ac:dyDescent="0.25">
      <c r="A5" s="1">
        <v>43904</v>
      </c>
      <c r="B5">
        <v>6646</v>
      </c>
      <c r="C5">
        <v>96</v>
      </c>
      <c r="D5">
        <v>5606</v>
      </c>
      <c r="E5">
        <v>939</v>
      </c>
      <c r="F5">
        <v>5</v>
      </c>
      <c r="G5">
        <v>0</v>
      </c>
      <c r="H5" s="2">
        <f t="shared" si="0"/>
        <v>1.6836197825324448E-2</v>
      </c>
      <c r="I5" s="3">
        <f t="shared" si="3"/>
        <v>1517</v>
      </c>
      <c r="J5" s="3">
        <f t="shared" si="1"/>
        <v>359</v>
      </c>
      <c r="K5" s="3">
        <f t="shared" si="4"/>
        <v>22</v>
      </c>
      <c r="L5" s="3">
        <f t="shared" si="4"/>
        <v>1136</v>
      </c>
      <c r="M5" s="3">
        <f t="shared" si="5"/>
        <v>0</v>
      </c>
      <c r="N5" s="3">
        <f t="shared" si="6"/>
        <v>0</v>
      </c>
      <c r="O5" s="2">
        <f t="shared" si="7"/>
        <v>1.8998272884283247E-2</v>
      </c>
    </row>
    <row r="6" spans="1:15" x14ac:dyDescent="0.25">
      <c r="A6" s="1">
        <v>43905</v>
      </c>
      <c r="B6">
        <v>8462</v>
      </c>
      <c r="C6">
        <v>137</v>
      </c>
      <c r="D6">
        <v>7004</v>
      </c>
      <c r="E6">
        <v>1316</v>
      </c>
      <c r="F6">
        <v>5</v>
      </c>
      <c r="G6">
        <v>0</v>
      </c>
      <c r="H6" s="2">
        <f t="shared" si="0"/>
        <v>1.9184988096905196E-2</v>
      </c>
      <c r="I6" s="3">
        <f t="shared" si="3"/>
        <v>1816</v>
      </c>
      <c r="J6" s="3">
        <f t="shared" si="1"/>
        <v>377</v>
      </c>
      <c r="K6" s="3">
        <f t="shared" si="4"/>
        <v>41</v>
      </c>
      <c r="L6" s="3">
        <f t="shared" si="4"/>
        <v>1398</v>
      </c>
      <c r="M6" s="3">
        <f t="shared" si="5"/>
        <v>0</v>
      </c>
      <c r="N6" s="3">
        <f t="shared" si="6"/>
        <v>0</v>
      </c>
      <c r="O6" s="2">
        <f t="shared" si="7"/>
        <v>2.8492008339124391E-2</v>
      </c>
    </row>
    <row r="7" spans="1:15" x14ac:dyDescent="0.25">
      <c r="A7" s="1">
        <v>43906</v>
      </c>
      <c r="B7">
        <v>11167</v>
      </c>
      <c r="C7">
        <v>180</v>
      </c>
      <c r="D7">
        <v>9415</v>
      </c>
      <c r="E7">
        <v>1567</v>
      </c>
      <c r="F7">
        <v>5</v>
      </c>
      <c r="G7">
        <v>0</v>
      </c>
      <c r="H7" s="2">
        <f t="shared" si="0"/>
        <v>1.8759770713913496E-2</v>
      </c>
      <c r="I7" s="3">
        <f t="shared" si="3"/>
        <v>2705</v>
      </c>
      <c r="J7" s="3">
        <f t="shared" si="1"/>
        <v>251</v>
      </c>
      <c r="K7" s="3">
        <f t="shared" si="4"/>
        <v>43</v>
      </c>
      <c r="L7" s="3">
        <f t="shared" si="4"/>
        <v>2411</v>
      </c>
      <c r="M7" s="3">
        <f t="shared" si="5"/>
        <v>0</v>
      </c>
      <c r="N7" s="3">
        <f t="shared" si="6"/>
        <v>0</v>
      </c>
      <c r="O7" s="2">
        <f t="shared" si="7"/>
        <v>1.7522412387938061E-2</v>
      </c>
    </row>
    <row r="8" spans="1:15" x14ac:dyDescent="0.25">
      <c r="A8" s="1">
        <v>43907</v>
      </c>
      <c r="B8">
        <v>13897</v>
      </c>
      <c r="C8">
        <v>208</v>
      </c>
      <c r="D8">
        <v>10305</v>
      </c>
      <c r="E8">
        <v>3378</v>
      </c>
      <c r="F8">
        <v>5</v>
      </c>
      <c r="G8">
        <v>1</v>
      </c>
      <c r="H8" s="2">
        <f t="shared" si="0"/>
        <v>1.9785028060496528E-2</v>
      </c>
      <c r="I8" s="3">
        <f t="shared" si="3"/>
        <v>2730</v>
      </c>
      <c r="J8" s="3">
        <f t="shared" si="1"/>
        <v>1811</v>
      </c>
      <c r="K8" s="3">
        <f t="shared" si="4"/>
        <v>28</v>
      </c>
      <c r="L8" s="3">
        <f t="shared" si="4"/>
        <v>890</v>
      </c>
      <c r="M8" s="3">
        <f t="shared" si="5"/>
        <v>0</v>
      </c>
      <c r="N8" s="3">
        <f t="shared" si="6"/>
        <v>1</v>
      </c>
      <c r="O8" s="2">
        <f t="shared" si="7"/>
        <v>3.0467899891186073E-2</v>
      </c>
    </row>
    <row r="9" spans="1:15" x14ac:dyDescent="0.25">
      <c r="A9" s="1">
        <v>43908</v>
      </c>
      <c r="B9">
        <v>16650</v>
      </c>
      <c r="C9">
        <v>251</v>
      </c>
      <c r="D9">
        <v>12421</v>
      </c>
      <c r="E9">
        <v>3972</v>
      </c>
      <c r="F9">
        <v>5</v>
      </c>
      <c r="G9">
        <v>1</v>
      </c>
      <c r="H9" s="2">
        <f t="shared" si="0"/>
        <v>1.9807449494949496E-2</v>
      </c>
      <c r="I9" s="3">
        <f t="shared" si="3"/>
        <v>2753</v>
      </c>
      <c r="J9" s="3">
        <f t="shared" si="1"/>
        <v>594</v>
      </c>
      <c r="K9" s="3">
        <f t="shared" si="4"/>
        <v>43</v>
      </c>
      <c r="L9" s="3">
        <f t="shared" si="4"/>
        <v>2116</v>
      </c>
      <c r="M9" s="3">
        <f t="shared" si="5"/>
        <v>0</v>
      </c>
      <c r="N9" s="3">
        <f t="shared" si="6"/>
        <v>0</v>
      </c>
      <c r="O9" s="2">
        <f t="shared" si="7"/>
        <v>1.9916628068550254E-2</v>
      </c>
    </row>
    <row r="10" spans="1:15" x14ac:dyDescent="0.25">
      <c r="A10" s="1">
        <v>43909</v>
      </c>
      <c r="B10">
        <v>19511</v>
      </c>
      <c r="C10">
        <v>301</v>
      </c>
      <c r="D10">
        <v>13718</v>
      </c>
      <c r="E10">
        <v>5485</v>
      </c>
      <c r="F10">
        <v>5</v>
      </c>
      <c r="G10">
        <v>2</v>
      </c>
      <c r="H10" s="2">
        <f t="shared" si="0"/>
        <v>2.1470860974391898E-2</v>
      </c>
      <c r="I10" s="3">
        <f t="shared" si="3"/>
        <v>2861</v>
      </c>
      <c r="J10" s="3">
        <f t="shared" si="1"/>
        <v>1513</v>
      </c>
      <c r="K10" s="3">
        <f t="shared" si="4"/>
        <v>50</v>
      </c>
      <c r="L10" s="3">
        <f t="shared" si="4"/>
        <v>1297</v>
      </c>
      <c r="M10" s="3">
        <f t="shared" si="5"/>
        <v>0</v>
      </c>
      <c r="N10" s="3">
        <f t="shared" si="6"/>
        <v>1</v>
      </c>
      <c r="O10" s="2">
        <f t="shared" si="7"/>
        <v>3.7091988130563795E-2</v>
      </c>
    </row>
    <row r="11" spans="1:15" x14ac:dyDescent="0.25">
      <c r="A11" s="1">
        <v>43910</v>
      </c>
      <c r="B11">
        <v>23384</v>
      </c>
      <c r="C11">
        <v>369</v>
      </c>
      <c r="D11">
        <v>15768</v>
      </c>
      <c r="E11">
        <v>7239</v>
      </c>
      <c r="F11">
        <v>6</v>
      </c>
      <c r="G11">
        <v>2</v>
      </c>
      <c r="H11" s="2">
        <f t="shared" ref="H11" si="8">C11/(C11+D11)</f>
        <v>2.286670384829894E-2</v>
      </c>
      <c r="I11" s="3">
        <f t="shared" si="3"/>
        <v>3873</v>
      </c>
      <c r="J11" s="3">
        <f t="shared" si="1"/>
        <v>1754</v>
      </c>
      <c r="K11" s="3">
        <f t="shared" si="4"/>
        <v>68</v>
      </c>
      <c r="L11" s="3">
        <f t="shared" si="4"/>
        <v>2050</v>
      </c>
      <c r="M11" s="3">
        <f t="shared" si="5"/>
        <v>1</v>
      </c>
      <c r="N11" s="3">
        <f t="shared" si="6"/>
        <v>0</v>
      </c>
      <c r="O11" s="2">
        <f t="shared" si="7"/>
        <v>3.2090608777725342E-2</v>
      </c>
    </row>
    <row r="12" spans="1:15" x14ac:dyDescent="0.25">
      <c r="A12" s="1">
        <v>43911</v>
      </c>
      <c r="B12">
        <v>26419</v>
      </c>
      <c r="C12">
        <v>413</v>
      </c>
      <c r="D12">
        <v>17634</v>
      </c>
      <c r="E12">
        <v>8361</v>
      </c>
      <c r="F12">
        <v>8</v>
      </c>
      <c r="G12">
        <v>3</v>
      </c>
      <c r="H12" s="2">
        <f t="shared" ref="H12" si="9">C12/(C12+D12)</f>
        <v>2.2884689976173326E-2</v>
      </c>
      <c r="I12" s="3">
        <f t="shared" si="3"/>
        <v>3035</v>
      </c>
      <c r="J12" s="3">
        <f t="shared" si="1"/>
        <v>1122</v>
      </c>
      <c r="K12" s="3">
        <f t="shared" si="4"/>
        <v>44</v>
      </c>
      <c r="L12" s="3">
        <f t="shared" si="4"/>
        <v>1866</v>
      </c>
      <c r="M12" s="3">
        <f t="shared" si="5"/>
        <v>2</v>
      </c>
      <c r="N12" s="3">
        <f t="shared" si="6"/>
        <v>1</v>
      </c>
      <c r="O12" s="2">
        <f t="shared" si="7"/>
        <v>2.3000522739153161E-2</v>
      </c>
    </row>
    <row r="13" spans="1:15" x14ac:dyDescent="0.25">
      <c r="A13" s="1">
        <v>43912</v>
      </c>
      <c r="B13">
        <v>28506</v>
      </c>
      <c r="C13">
        <v>489</v>
      </c>
      <c r="D13">
        <v>19586</v>
      </c>
      <c r="E13">
        <v>8417</v>
      </c>
      <c r="F13">
        <v>8</v>
      </c>
      <c r="G13">
        <v>6</v>
      </c>
      <c r="H13" s="2">
        <f t="shared" ref="H13" si="10">C13/(C13+D13)</f>
        <v>2.4358655043586551E-2</v>
      </c>
      <c r="I13" s="3">
        <f t="shared" si="3"/>
        <v>2087</v>
      </c>
      <c r="J13" s="3">
        <f t="shared" si="1"/>
        <v>56</v>
      </c>
      <c r="K13" s="3">
        <f t="shared" si="4"/>
        <v>76</v>
      </c>
      <c r="L13" s="3">
        <f t="shared" si="4"/>
        <v>1952</v>
      </c>
      <c r="M13" s="3">
        <f t="shared" si="5"/>
        <v>0</v>
      </c>
      <c r="N13" s="3">
        <f t="shared" si="6"/>
        <v>3</v>
      </c>
      <c r="O13" s="2">
        <f t="shared" si="7"/>
        <v>3.7419990152634169E-2</v>
      </c>
    </row>
    <row r="14" spans="1:15" x14ac:dyDescent="0.25">
      <c r="A14" s="1">
        <v>43913</v>
      </c>
      <c r="B14">
        <v>32457</v>
      </c>
      <c r="C14">
        <v>573</v>
      </c>
      <c r="D14">
        <v>21795</v>
      </c>
      <c r="E14">
        <v>10074</v>
      </c>
      <c r="F14">
        <v>8</v>
      </c>
      <c r="G14">
        <v>7</v>
      </c>
      <c r="H14" s="2">
        <f t="shared" ref="H14" si="11">C14/(C14+D14)</f>
        <v>2.5616952789699571E-2</v>
      </c>
      <c r="I14" s="3">
        <f t="shared" ref="I14" si="12">B14-B13</f>
        <v>3951</v>
      </c>
      <c r="J14" s="3">
        <f t="shared" ref="J14" si="13">E14-E13</f>
        <v>1657</v>
      </c>
      <c r="K14" s="3">
        <f t="shared" ref="K14" si="14">C14-C13</f>
        <v>84</v>
      </c>
      <c r="L14" s="3">
        <f t="shared" ref="L14" si="15">D14-D13</f>
        <v>2209</v>
      </c>
      <c r="M14" s="3">
        <f t="shared" ref="M14" si="16">F14-F13</f>
        <v>0</v>
      </c>
      <c r="N14" s="3">
        <f t="shared" ref="N14" si="17">G14-G13</f>
        <v>1</v>
      </c>
      <c r="O14" s="2">
        <f t="shared" ref="O14" si="18">K14/(I14-J14)</f>
        <v>3.6617262423714034E-2</v>
      </c>
    </row>
    <row r="15" spans="1:15" x14ac:dyDescent="0.25">
      <c r="A15" s="1">
        <v>43914</v>
      </c>
      <c r="B15">
        <v>35635</v>
      </c>
      <c r="C15">
        <v>671</v>
      </c>
      <c r="D15">
        <v>24458</v>
      </c>
      <c r="E15">
        <v>10489</v>
      </c>
      <c r="F15">
        <v>8</v>
      </c>
      <c r="G15">
        <v>9</v>
      </c>
      <c r="H15" s="2">
        <f t="shared" ref="H15" si="19">C15/(C15+D15)</f>
        <v>2.6702216562537306E-2</v>
      </c>
      <c r="I15" s="3">
        <f t="shared" ref="I15" si="20">B15-B14</f>
        <v>3178</v>
      </c>
      <c r="J15" s="3">
        <f t="shared" ref="J15" si="21">E15-E14</f>
        <v>415</v>
      </c>
      <c r="K15" s="3">
        <f t="shared" ref="K15" si="22">C15-C14</f>
        <v>98</v>
      </c>
      <c r="L15" s="3">
        <f t="shared" ref="L15" si="23">D15-D14</f>
        <v>2663</v>
      </c>
      <c r="M15" s="3">
        <f t="shared" ref="M15" si="24">F15-F14</f>
        <v>0</v>
      </c>
      <c r="N15" s="3">
        <f t="shared" ref="N15" si="25">G15-G14</f>
        <v>2</v>
      </c>
      <c r="O15" s="2">
        <f t="shared" ref="O15" si="26">K15/(I15-J15)</f>
        <v>3.5468693449149477E-2</v>
      </c>
    </row>
    <row r="16" spans="1:15" x14ac:dyDescent="0.25">
      <c r="A16" s="1">
        <v>43915</v>
      </c>
      <c r="B16">
        <v>38550</v>
      </c>
      <c r="C16">
        <v>835</v>
      </c>
      <c r="D16">
        <v>26727</v>
      </c>
      <c r="E16">
        <v>10965</v>
      </c>
      <c r="F16">
        <v>8</v>
      </c>
      <c r="G16">
        <v>15</v>
      </c>
      <c r="H16" s="2">
        <f t="shared" ref="H16" si="27">C16/(C16+D16)</f>
        <v>3.0295334155721644E-2</v>
      </c>
      <c r="I16" s="3">
        <f t="shared" ref="I16" si="28">B16-B15</f>
        <v>2915</v>
      </c>
      <c r="J16" s="3">
        <f t="shared" ref="J16" si="29">E16-E15</f>
        <v>476</v>
      </c>
      <c r="K16" s="3">
        <f t="shared" ref="K16" si="30">C16-C15</f>
        <v>164</v>
      </c>
      <c r="L16" s="3">
        <f t="shared" ref="L16" si="31">D16-D15</f>
        <v>2269</v>
      </c>
      <c r="M16" s="3">
        <f t="shared" ref="M16" si="32">F16-F15</f>
        <v>0</v>
      </c>
      <c r="N16" s="3">
        <f t="shared" ref="N16" si="33">G16-G15</f>
        <v>6</v>
      </c>
      <c r="O16" s="2">
        <f t="shared" ref="O16" si="34">K16/(I16-J16)</f>
        <v>6.7240672406724072E-2</v>
      </c>
    </row>
    <row r="17" spans="1:15" x14ac:dyDescent="0.25">
      <c r="A17" s="1">
        <v>43916</v>
      </c>
      <c r="B17">
        <v>41032</v>
      </c>
      <c r="C17">
        <v>967</v>
      </c>
      <c r="D17">
        <v>29967</v>
      </c>
      <c r="E17">
        <v>10074</v>
      </c>
      <c r="F17">
        <v>8</v>
      </c>
      <c r="G17">
        <v>18</v>
      </c>
      <c r="H17" s="2">
        <f t="shared" ref="H17" si="35">C17/(C17+D17)</f>
        <v>3.1260102152970842E-2</v>
      </c>
      <c r="I17" s="3">
        <f t="shared" ref="I17" si="36">B17-B16</f>
        <v>2482</v>
      </c>
      <c r="J17" s="3">
        <f t="shared" ref="J17" si="37">E17-E16</f>
        <v>-891</v>
      </c>
      <c r="K17" s="3">
        <f t="shared" ref="K17" si="38">C17-C16</f>
        <v>132</v>
      </c>
      <c r="L17" s="3">
        <f t="shared" ref="L17" si="39">D17-D16</f>
        <v>3240</v>
      </c>
      <c r="M17" s="3">
        <f t="shared" ref="M17" si="40">F17-F16</f>
        <v>0</v>
      </c>
      <c r="N17" s="3">
        <f t="shared" ref="N17" si="41">G17-G16</f>
        <v>3</v>
      </c>
      <c r="O17" s="2">
        <f t="shared" ref="O17" si="42">K17/(I17-J17)</f>
        <v>3.9134301808479099E-2</v>
      </c>
    </row>
    <row r="18" spans="1:15" x14ac:dyDescent="0.25">
      <c r="A18" s="1">
        <v>43917</v>
      </c>
      <c r="B18">
        <v>43072</v>
      </c>
      <c r="C18">
        <v>1118</v>
      </c>
      <c r="D18">
        <v>33240</v>
      </c>
      <c r="E18">
        <v>8690</v>
      </c>
      <c r="F18">
        <v>8</v>
      </c>
      <c r="G18">
        <v>20</v>
      </c>
      <c r="H18" s="2">
        <f t="shared" ref="H18" si="43">C18/(C18+D18)</f>
        <v>3.2539728738576169E-2</v>
      </c>
      <c r="I18" s="3">
        <f t="shared" ref="I18" si="44">B18-B17</f>
        <v>2040</v>
      </c>
      <c r="J18" s="3">
        <f t="shared" ref="J18" si="45">E18-E17</f>
        <v>-1384</v>
      </c>
      <c r="K18" s="3">
        <f t="shared" ref="K18" si="46">C18-C17</f>
        <v>151</v>
      </c>
      <c r="L18" s="3">
        <f t="shared" ref="L18" si="47">D18-D17</f>
        <v>3273</v>
      </c>
      <c r="M18" s="3">
        <f t="shared" ref="M18" si="48">F18-F17</f>
        <v>0</v>
      </c>
      <c r="N18" s="3">
        <f t="shared" ref="N18" si="49">G18-G17</f>
        <v>2</v>
      </c>
      <c r="O18" s="2">
        <f t="shared" ref="O18" si="50">K18/(I18-J18)</f>
        <v>4.4100467289719628E-2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7" sqref="B17"/>
    </sheetView>
  </sheetViews>
  <sheetFormatPr defaultRowHeight="15" x14ac:dyDescent="0.25"/>
  <sheetData>
    <row r="1" spans="1:3" x14ac:dyDescent="0.25">
      <c r="A1" t="s">
        <v>0</v>
      </c>
      <c r="B1" t="s">
        <v>16</v>
      </c>
    </row>
    <row r="2" spans="1:3" x14ac:dyDescent="0.25">
      <c r="A2" s="1">
        <v>43901</v>
      </c>
      <c r="B2" s="3">
        <v>8250</v>
      </c>
      <c r="C2" s="4"/>
    </row>
    <row r="3" spans="1:3" x14ac:dyDescent="0.25">
      <c r="A3" s="1">
        <v>43903</v>
      </c>
      <c r="B3" s="3">
        <v>15000</v>
      </c>
      <c r="C3" s="4"/>
    </row>
    <row r="4" spans="1:3" x14ac:dyDescent="0.25">
      <c r="A4" s="1">
        <v>43905</v>
      </c>
      <c r="B4" s="3">
        <v>25000</v>
      </c>
      <c r="C4" s="4"/>
    </row>
    <row r="5" spans="1:3" x14ac:dyDescent="0.25">
      <c r="A5" s="1">
        <v>43906</v>
      </c>
      <c r="B5" s="3">
        <v>34000</v>
      </c>
      <c r="C5" s="4"/>
    </row>
    <row r="6" spans="1:3" x14ac:dyDescent="0.25">
      <c r="A6" s="1">
        <v>43907</v>
      </c>
      <c r="B6" s="3">
        <v>42000</v>
      </c>
      <c r="C6" s="4"/>
    </row>
    <row r="7" spans="1:3" x14ac:dyDescent="0.25">
      <c r="A7" s="1">
        <v>43908</v>
      </c>
      <c r="B7" s="3">
        <v>50000</v>
      </c>
      <c r="C7" s="4"/>
    </row>
    <row r="8" spans="1:3" x14ac:dyDescent="0.25">
      <c r="A8" s="1">
        <v>43909</v>
      </c>
      <c r="B8" s="3">
        <v>66000</v>
      </c>
      <c r="C8" s="4"/>
    </row>
    <row r="9" spans="1:3" x14ac:dyDescent="0.25">
      <c r="A9" s="1">
        <v>43910</v>
      </c>
      <c r="B9" s="3">
        <v>83000</v>
      </c>
      <c r="C9" s="4"/>
    </row>
    <row r="10" spans="1:3" x14ac:dyDescent="0.25">
      <c r="A10" s="1">
        <v>43911</v>
      </c>
      <c r="B10" s="3">
        <v>92000</v>
      </c>
      <c r="C10" s="4"/>
    </row>
    <row r="11" spans="1:3" x14ac:dyDescent="0.25">
      <c r="A11" s="1">
        <v>43912</v>
      </c>
      <c r="B11" s="3">
        <v>102000</v>
      </c>
    </row>
    <row r="12" spans="1:3" x14ac:dyDescent="0.25">
      <c r="A12" s="1">
        <v>43913</v>
      </c>
      <c r="B12" s="3">
        <v>120000</v>
      </c>
    </row>
    <row r="13" spans="1:3" x14ac:dyDescent="0.25">
      <c r="A13" s="1">
        <v>43914</v>
      </c>
      <c r="B13" s="3">
        <v>142154</v>
      </c>
    </row>
    <row r="14" spans="1:3" x14ac:dyDescent="0.25">
      <c r="A14" s="1">
        <v>43915</v>
      </c>
      <c r="B14" s="3">
        <v>158598</v>
      </c>
    </row>
    <row r="15" spans="1:3" x14ac:dyDescent="0.25">
      <c r="A15" s="1">
        <v>43916</v>
      </c>
      <c r="B15" s="3">
        <v>165000</v>
      </c>
    </row>
    <row r="16" spans="1:3" x14ac:dyDescent="0.25">
      <c r="A16" s="1">
        <v>43917</v>
      </c>
      <c r="B16" s="3">
        <v>184000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D19" sqref="D19"/>
    </sheetView>
  </sheetViews>
  <sheetFormatPr defaultRowHeight="15" x14ac:dyDescent="0.25"/>
  <cols>
    <col min="3" max="3" width="9.5703125" bestFit="1" customWidth="1"/>
    <col min="4" max="4" width="16.5703125" bestFit="1" customWidth="1"/>
    <col min="5" max="5" width="18.28515625" customWidth="1"/>
    <col min="6" max="6" width="14" bestFit="1" customWidth="1"/>
    <col min="7" max="7" width="14" customWidth="1"/>
    <col min="9" max="9" width="14.28515625" bestFit="1" customWidth="1"/>
    <col min="12" max="12" width="21.42578125" bestFit="1" customWidth="1"/>
  </cols>
  <sheetData>
    <row r="1" spans="1:13" x14ac:dyDescent="0.25">
      <c r="A1" t="s">
        <v>0</v>
      </c>
      <c r="B1" t="s">
        <v>18</v>
      </c>
      <c r="C1" t="s">
        <v>25</v>
      </c>
      <c r="D1" t="s">
        <v>26</v>
      </c>
      <c r="E1" t="s">
        <v>32</v>
      </c>
      <c r="F1" t="s">
        <v>31</v>
      </c>
      <c r="G1" t="s">
        <v>34</v>
      </c>
      <c r="I1" t="s">
        <v>19</v>
      </c>
      <c r="J1">
        <v>8.9999999999999993E-3</v>
      </c>
      <c r="L1" t="s">
        <v>20</v>
      </c>
      <c r="M1">
        <v>6.0999999999999999E-2</v>
      </c>
    </row>
    <row r="2" spans="1:13" x14ac:dyDescent="0.25">
      <c r="A2" s="1">
        <v>43901</v>
      </c>
      <c r="B2">
        <v>1</v>
      </c>
      <c r="C2" s="6">
        <f t="shared" ref="C2:C14" si="0">(B2/$J$1)*$J$4</f>
        <v>768.64938655163564</v>
      </c>
      <c r="D2">
        <v>92</v>
      </c>
      <c r="E2" s="6">
        <f>$D2*$M$1</f>
        <v>5.6120000000000001</v>
      </c>
      <c r="F2" s="6">
        <f>$D2*$M$2</f>
        <v>2.3919999999999999</v>
      </c>
      <c r="G2" s="5">
        <f>($M$4-F2)/$M$4</f>
        <v>0.99849085173501573</v>
      </c>
      <c r="I2" t="s">
        <v>22</v>
      </c>
      <c r="J2">
        <v>17.3</v>
      </c>
      <c r="L2" t="s">
        <v>21</v>
      </c>
      <c r="M2">
        <v>2.5999999999999999E-2</v>
      </c>
    </row>
    <row r="3" spans="1:13" x14ac:dyDescent="0.25">
      <c r="A3" s="1">
        <v>43902</v>
      </c>
      <c r="B3">
        <v>1</v>
      </c>
      <c r="C3" s="6">
        <f t="shared" si="0"/>
        <v>768.64938655163564</v>
      </c>
      <c r="D3">
        <v>136</v>
      </c>
      <c r="E3" s="6">
        <f t="shared" ref="E3:E18" si="1">$D3*$M$1</f>
        <v>8.2959999999999994</v>
      </c>
      <c r="F3" s="6">
        <f t="shared" ref="F3:F18" si="2">$D3*$M$2</f>
        <v>3.536</v>
      </c>
      <c r="G3" s="5">
        <f t="shared" ref="G3:G12" si="3">($M$4-F3)/$M$4</f>
        <v>0.99776908517350149</v>
      </c>
      <c r="I3" t="s">
        <v>23</v>
      </c>
      <c r="J3">
        <v>6.2</v>
      </c>
      <c r="L3" t="s">
        <v>29</v>
      </c>
      <c r="M3">
        <f>0.5*4982</f>
        <v>2491</v>
      </c>
    </row>
    <row r="4" spans="1:13" x14ac:dyDescent="0.25">
      <c r="A4" s="1">
        <v>43903</v>
      </c>
      <c r="B4">
        <v>1</v>
      </c>
      <c r="C4" s="6">
        <f t="shared" si="0"/>
        <v>768.64938655163564</v>
      </c>
      <c r="D4">
        <v>194</v>
      </c>
      <c r="E4" s="6">
        <f t="shared" si="1"/>
        <v>11.834</v>
      </c>
      <c r="F4" s="6">
        <f t="shared" si="2"/>
        <v>5.0439999999999996</v>
      </c>
      <c r="G4" s="5">
        <f t="shared" si="3"/>
        <v>0.99681766561514185</v>
      </c>
      <c r="I4" t="s">
        <v>24</v>
      </c>
      <c r="J4">
        <f>POWER(2,J2/J3)</f>
        <v>6.9178444789647209</v>
      </c>
      <c r="L4" t="s">
        <v>33</v>
      </c>
      <c r="M4">
        <f>0.5*3170</f>
        <v>1585</v>
      </c>
    </row>
    <row r="5" spans="1:13" x14ac:dyDescent="0.25">
      <c r="A5" s="1">
        <v>43904</v>
      </c>
      <c r="B5">
        <v>1</v>
      </c>
      <c r="C5" s="6">
        <f t="shared" si="0"/>
        <v>768.64938655163564</v>
      </c>
      <c r="D5">
        <v>236</v>
      </c>
      <c r="E5" s="6">
        <f t="shared" si="1"/>
        <v>14.395999999999999</v>
      </c>
      <c r="F5" s="6">
        <f t="shared" si="2"/>
        <v>6.1360000000000001</v>
      </c>
      <c r="G5" s="5">
        <f t="shared" si="3"/>
        <v>0.99612870662460573</v>
      </c>
      <c r="L5" t="s">
        <v>30</v>
      </c>
      <c r="M5">
        <v>12</v>
      </c>
    </row>
    <row r="6" spans="1:13" x14ac:dyDescent="0.25">
      <c r="A6" s="1">
        <v>43905</v>
      </c>
      <c r="B6">
        <v>1</v>
      </c>
      <c r="C6" s="6">
        <f t="shared" si="0"/>
        <v>768.64938655163564</v>
      </c>
      <c r="D6">
        <v>333</v>
      </c>
      <c r="E6" s="6">
        <f t="shared" si="1"/>
        <v>20.312999999999999</v>
      </c>
      <c r="F6" s="6">
        <f t="shared" si="2"/>
        <v>8.6579999999999995</v>
      </c>
      <c r="G6" s="5">
        <f t="shared" si="3"/>
        <v>0.99453753943217671</v>
      </c>
    </row>
    <row r="7" spans="1:13" x14ac:dyDescent="0.25">
      <c r="A7" s="1">
        <v>43906</v>
      </c>
      <c r="B7">
        <v>1</v>
      </c>
      <c r="C7" s="6">
        <f t="shared" si="0"/>
        <v>768.64938655163564</v>
      </c>
      <c r="D7">
        <v>443</v>
      </c>
      <c r="E7" s="6">
        <f t="shared" si="1"/>
        <v>27.023</v>
      </c>
      <c r="F7" s="6">
        <f t="shared" si="2"/>
        <v>11.517999999999999</v>
      </c>
      <c r="G7" s="5">
        <f t="shared" si="3"/>
        <v>0.99273312302839112</v>
      </c>
    </row>
    <row r="8" spans="1:13" x14ac:dyDescent="0.25">
      <c r="A8" s="1">
        <v>43907</v>
      </c>
      <c r="B8">
        <v>4</v>
      </c>
      <c r="C8" s="6">
        <f t="shared" si="0"/>
        <v>3074.5975462065426</v>
      </c>
      <c r="D8">
        <v>616</v>
      </c>
      <c r="E8" s="6">
        <f t="shared" si="1"/>
        <v>37.576000000000001</v>
      </c>
      <c r="F8" s="6">
        <f t="shared" si="2"/>
        <v>16.015999999999998</v>
      </c>
      <c r="G8" s="5">
        <f t="shared" si="3"/>
        <v>0.98989526813880124</v>
      </c>
    </row>
    <row r="9" spans="1:13" x14ac:dyDescent="0.25">
      <c r="A9" s="1">
        <v>43908</v>
      </c>
      <c r="B9">
        <v>8</v>
      </c>
      <c r="C9" s="6">
        <f t="shared" si="0"/>
        <v>6149.1950924130851</v>
      </c>
      <c r="D9">
        <v>764</v>
      </c>
      <c r="E9" s="6">
        <f t="shared" si="1"/>
        <v>46.603999999999999</v>
      </c>
      <c r="F9" s="6">
        <f t="shared" si="2"/>
        <v>19.864000000000001</v>
      </c>
      <c r="G9" s="5">
        <f t="shared" si="3"/>
        <v>0.98746750788643534</v>
      </c>
    </row>
    <row r="10" spans="1:13" x14ac:dyDescent="0.25">
      <c r="A10" s="1">
        <v>43909</v>
      </c>
      <c r="B10">
        <v>9</v>
      </c>
      <c r="C10" s="6">
        <f t="shared" si="0"/>
        <v>6917.8444789647219</v>
      </c>
      <c r="D10">
        <v>916</v>
      </c>
      <c r="E10" s="6">
        <f t="shared" si="1"/>
        <v>55.875999999999998</v>
      </c>
      <c r="F10" s="6">
        <f t="shared" si="2"/>
        <v>23.815999999999999</v>
      </c>
      <c r="G10" s="5">
        <f t="shared" si="3"/>
        <v>0.98497413249211352</v>
      </c>
    </row>
    <row r="11" spans="1:13" x14ac:dyDescent="0.25">
      <c r="A11" s="1">
        <v>43910</v>
      </c>
      <c r="B11">
        <v>12</v>
      </c>
      <c r="C11" s="6">
        <f t="shared" si="0"/>
        <v>9223.7926386196286</v>
      </c>
      <c r="D11">
        <v>1139</v>
      </c>
      <c r="E11" s="6">
        <f t="shared" si="1"/>
        <v>69.478999999999999</v>
      </c>
      <c r="F11" s="6">
        <f t="shared" si="2"/>
        <v>29.613999999999997</v>
      </c>
      <c r="G11" s="5">
        <f t="shared" si="3"/>
        <v>0.98131608832807571</v>
      </c>
    </row>
    <row r="12" spans="1:13" x14ac:dyDescent="0.25">
      <c r="A12" s="1">
        <v>43911</v>
      </c>
      <c r="B12">
        <v>19</v>
      </c>
      <c r="C12" s="6">
        <f t="shared" si="0"/>
        <v>14604.338344481079</v>
      </c>
      <c r="D12">
        <v>1404</v>
      </c>
      <c r="E12" s="6">
        <f t="shared" si="1"/>
        <v>85.643999999999991</v>
      </c>
      <c r="F12" s="6">
        <f t="shared" si="2"/>
        <v>36.503999999999998</v>
      </c>
      <c r="G12" s="5">
        <f t="shared" si="3"/>
        <v>0.97696908517350167</v>
      </c>
    </row>
    <row r="13" spans="1:13" x14ac:dyDescent="0.25">
      <c r="A13" s="1">
        <v>43912</v>
      </c>
      <c r="B13">
        <v>20</v>
      </c>
      <c r="C13" s="6">
        <f t="shared" si="0"/>
        <v>15372.987731032712</v>
      </c>
      <c r="D13">
        <v>1540</v>
      </c>
      <c r="E13" s="6">
        <f t="shared" si="1"/>
        <v>93.94</v>
      </c>
      <c r="F13" s="6">
        <f t="shared" si="2"/>
        <v>40.04</v>
      </c>
      <c r="G13" s="5">
        <f t="shared" ref="G13:G14" si="4">($M$4-F13)/$M$4</f>
        <v>0.97473817034700316</v>
      </c>
    </row>
    <row r="14" spans="1:13" x14ac:dyDescent="0.25">
      <c r="A14" s="1">
        <v>43913</v>
      </c>
      <c r="B14">
        <v>25</v>
      </c>
      <c r="C14" s="6">
        <f t="shared" si="0"/>
        <v>19216.234663790892</v>
      </c>
      <c r="D14">
        <v>2152</v>
      </c>
      <c r="E14" s="6">
        <f t="shared" si="1"/>
        <v>131.27199999999999</v>
      </c>
      <c r="F14" s="6">
        <f t="shared" si="2"/>
        <v>55.951999999999998</v>
      </c>
      <c r="G14" s="5">
        <f t="shared" si="4"/>
        <v>0.96469905362776021</v>
      </c>
    </row>
    <row r="15" spans="1:13" x14ac:dyDescent="0.25">
      <c r="A15" s="1">
        <v>43914</v>
      </c>
      <c r="B15">
        <v>27</v>
      </c>
      <c r="C15" s="6">
        <f t="shared" ref="C15" si="5">(B15/$J$1)*$J$4</f>
        <v>20753.533436894162</v>
      </c>
      <c r="D15">
        <v>2875</v>
      </c>
      <c r="E15" s="6">
        <f t="shared" si="1"/>
        <v>175.375</v>
      </c>
      <c r="F15" s="6">
        <f t="shared" si="2"/>
        <v>74.75</v>
      </c>
      <c r="G15" s="5">
        <f t="shared" ref="G15" si="6">($M$4-F15)/$M$4</f>
        <v>0.95283911671924293</v>
      </c>
    </row>
    <row r="16" spans="1:13" x14ac:dyDescent="0.25">
      <c r="A16" s="1">
        <v>43915</v>
      </c>
      <c r="B16">
        <v>35</v>
      </c>
      <c r="C16" s="6">
        <f t="shared" ref="C16" si="7">(B16/$J$1)*$J$4</f>
        <v>26902.728529307249</v>
      </c>
      <c r="D16">
        <v>3556</v>
      </c>
      <c r="E16" s="6">
        <f t="shared" si="1"/>
        <v>216.916</v>
      </c>
      <c r="F16" s="6">
        <f t="shared" si="2"/>
        <v>92.455999999999989</v>
      </c>
      <c r="G16" s="5">
        <f t="shared" ref="G16" si="8">($M$4-F16)/$M$4</f>
        <v>0.94166813880126188</v>
      </c>
    </row>
    <row r="17" spans="1:7" x14ac:dyDescent="0.25">
      <c r="A17" s="1">
        <v>43916</v>
      </c>
      <c r="B17">
        <v>39</v>
      </c>
      <c r="C17" s="6">
        <f t="shared" ref="C17" si="9">(B17/$J$1)*$J$4</f>
        <v>29977.326075513796</v>
      </c>
      <c r="D17">
        <v>4152</v>
      </c>
      <c r="E17" s="6">
        <f t="shared" si="1"/>
        <v>253.27199999999999</v>
      </c>
      <c r="F17" s="6">
        <f t="shared" si="2"/>
        <v>107.952</v>
      </c>
      <c r="G17" s="5">
        <f t="shared" ref="G17" si="10">($M$4-F17)/$M$4</f>
        <v>0.93189148264984223</v>
      </c>
    </row>
    <row r="18" spans="1:7" x14ac:dyDescent="0.25">
      <c r="A18" s="1">
        <v>43917</v>
      </c>
      <c r="B18">
        <v>55</v>
      </c>
      <c r="C18" s="6">
        <f t="shared" ref="C18" si="11">(B18/$J$1)*$J$4</f>
        <v>42275.716260339963</v>
      </c>
      <c r="D18">
        <v>4882</v>
      </c>
      <c r="E18" s="6">
        <f t="shared" si="1"/>
        <v>297.80200000000002</v>
      </c>
      <c r="F18" s="6">
        <f t="shared" si="2"/>
        <v>126.93199999999999</v>
      </c>
      <c r="G18" s="5">
        <f t="shared" ref="G18" si="12">($M$4-F18)/$M$4</f>
        <v>0.91991671924290219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D19" sqref="D19"/>
    </sheetView>
  </sheetViews>
  <sheetFormatPr defaultRowHeight="15" x14ac:dyDescent="0.25"/>
  <cols>
    <col min="3" max="3" width="16" bestFit="1" customWidth="1"/>
    <col min="4" max="4" width="16.5703125" bestFit="1" customWidth="1"/>
    <col min="5" max="5" width="12" bestFit="1" customWidth="1"/>
    <col min="6" max="6" width="12" customWidth="1"/>
    <col min="7" max="7" width="12.42578125" bestFit="1" customWidth="1"/>
    <col min="9" max="9" width="14.28515625" bestFit="1" customWidth="1"/>
    <col min="12" max="12" width="21.42578125" bestFit="1" customWidth="1"/>
  </cols>
  <sheetData>
    <row r="1" spans="1:13" x14ac:dyDescent="0.25">
      <c r="A1" t="s">
        <v>0</v>
      </c>
      <c r="B1" t="s">
        <v>18</v>
      </c>
      <c r="C1" t="s">
        <v>25</v>
      </c>
      <c r="D1" t="s">
        <v>26</v>
      </c>
      <c r="E1" t="s">
        <v>27</v>
      </c>
      <c r="F1" t="s">
        <v>28</v>
      </c>
      <c r="G1" t="s">
        <v>34</v>
      </c>
      <c r="I1" t="s">
        <v>19</v>
      </c>
      <c r="J1">
        <v>8.9999999999999993E-3</v>
      </c>
      <c r="L1" t="s">
        <v>20</v>
      </c>
      <c r="M1">
        <v>6.0999999999999999E-2</v>
      </c>
    </row>
    <row r="2" spans="1:13" x14ac:dyDescent="0.25">
      <c r="A2" s="1">
        <v>43901</v>
      </c>
      <c r="B2">
        <v>0</v>
      </c>
      <c r="C2" s="6">
        <f t="shared" ref="C2:C14" si="0">(B2/$J$1)*$J$4</f>
        <v>0</v>
      </c>
      <c r="D2">
        <v>31</v>
      </c>
      <c r="E2" s="6">
        <f>$D2*$M$1</f>
        <v>1.891</v>
      </c>
      <c r="F2" s="6">
        <f>$D2*$M$2</f>
        <v>0.80599999999999994</v>
      </c>
      <c r="G2" s="5">
        <f>($M$4-F2)/$M$4</f>
        <v>0.99856327985739746</v>
      </c>
      <c r="I2" t="s">
        <v>22</v>
      </c>
      <c r="J2">
        <v>17.3</v>
      </c>
      <c r="L2" t="s">
        <v>21</v>
      </c>
      <c r="M2">
        <v>2.5999999999999999E-2</v>
      </c>
    </row>
    <row r="3" spans="1:13" x14ac:dyDescent="0.25">
      <c r="A3" s="1">
        <v>43902</v>
      </c>
      <c r="B3">
        <v>0</v>
      </c>
      <c r="C3" s="6">
        <f t="shared" si="0"/>
        <v>0</v>
      </c>
      <c r="D3">
        <v>54</v>
      </c>
      <c r="E3" s="6">
        <f t="shared" ref="E3:E18" si="1">$D3*$M$1</f>
        <v>3.294</v>
      </c>
      <c r="F3" s="6">
        <f t="shared" ref="F3:F18" si="2">$D3*$M$2</f>
        <v>1.4039999999999999</v>
      </c>
      <c r="G3" s="5">
        <f t="shared" ref="G3:G13" si="3">($M$4-F3)/$M$4</f>
        <v>0.99749732620320852</v>
      </c>
      <c r="I3" t="s">
        <v>23</v>
      </c>
      <c r="J3">
        <v>6.2</v>
      </c>
      <c r="L3" t="s">
        <v>29</v>
      </c>
      <c r="M3">
        <f>0.5*2101</f>
        <v>1050.5</v>
      </c>
    </row>
    <row r="4" spans="1:13" x14ac:dyDescent="0.25">
      <c r="A4" s="1">
        <v>43903</v>
      </c>
      <c r="B4">
        <v>0</v>
      </c>
      <c r="C4" s="6">
        <f t="shared" si="0"/>
        <v>0</v>
      </c>
      <c r="D4">
        <v>74</v>
      </c>
      <c r="E4" s="6">
        <f t="shared" si="1"/>
        <v>4.5140000000000002</v>
      </c>
      <c r="F4" s="6">
        <f t="shared" si="2"/>
        <v>1.9239999999999999</v>
      </c>
      <c r="G4" s="5">
        <f t="shared" si="3"/>
        <v>0.99657040998217472</v>
      </c>
      <c r="I4" t="s">
        <v>24</v>
      </c>
      <c r="J4">
        <f>POWER(2,J2/J3)</f>
        <v>6.9178444789647209</v>
      </c>
      <c r="L4" t="s">
        <v>33</v>
      </c>
      <c r="M4">
        <f>0.5*1122</f>
        <v>561</v>
      </c>
    </row>
    <row r="5" spans="1:13" x14ac:dyDescent="0.25">
      <c r="A5" s="1">
        <v>43904</v>
      </c>
      <c r="B5">
        <v>0</v>
      </c>
      <c r="C5" s="6">
        <f t="shared" si="0"/>
        <v>0</v>
      </c>
      <c r="D5">
        <v>96</v>
      </c>
      <c r="E5" s="6">
        <f t="shared" si="1"/>
        <v>5.8559999999999999</v>
      </c>
      <c r="F5" s="6">
        <f t="shared" si="2"/>
        <v>2.496</v>
      </c>
      <c r="G5" s="5">
        <f t="shared" si="3"/>
        <v>0.99555080213903746</v>
      </c>
      <c r="L5" t="s">
        <v>30</v>
      </c>
      <c r="M5">
        <v>12</v>
      </c>
    </row>
    <row r="6" spans="1:13" x14ac:dyDescent="0.25">
      <c r="A6" s="1">
        <v>43905</v>
      </c>
      <c r="B6">
        <v>0</v>
      </c>
      <c r="C6" s="6">
        <f t="shared" si="0"/>
        <v>0</v>
      </c>
      <c r="D6">
        <v>137</v>
      </c>
      <c r="E6" s="6">
        <f t="shared" si="1"/>
        <v>8.3569999999999993</v>
      </c>
      <c r="F6" s="6">
        <f t="shared" si="2"/>
        <v>3.5619999999999998</v>
      </c>
      <c r="G6" s="5">
        <f t="shared" si="3"/>
        <v>0.99365062388591796</v>
      </c>
    </row>
    <row r="7" spans="1:13" x14ac:dyDescent="0.25">
      <c r="A7" s="1">
        <v>43906</v>
      </c>
      <c r="B7">
        <v>0</v>
      </c>
      <c r="C7" s="6">
        <f t="shared" si="0"/>
        <v>0</v>
      </c>
      <c r="D7">
        <v>180</v>
      </c>
      <c r="E7" s="6">
        <f t="shared" si="1"/>
        <v>10.98</v>
      </c>
      <c r="F7" s="6">
        <f t="shared" si="2"/>
        <v>4.68</v>
      </c>
      <c r="G7" s="5">
        <f t="shared" si="3"/>
        <v>0.99165775401069522</v>
      </c>
    </row>
    <row r="8" spans="1:13" x14ac:dyDescent="0.25">
      <c r="A8" s="1">
        <v>43907</v>
      </c>
      <c r="B8">
        <v>1</v>
      </c>
      <c r="C8" s="6">
        <f t="shared" si="0"/>
        <v>768.64938655163564</v>
      </c>
      <c r="D8">
        <v>208</v>
      </c>
      <c r="E8" s="6">
        <f t="shared" si="1"/>
        <v>12.687999999999999</v>
      </c>
      <c r="F8" s="6">
        <f t="shared" si="2"/>
        <v>5.4079999999999995</v>
      </c>
      <c r="G8" s="5">
        <f t="shared" si="3"/>
        <v>0.9903600713012477</v>
      </c>
    </row>
    <row r="9" spans="1:13" x14ac:dyDescent="0.25">
      <c r="A9" s="1">
        <v>43908</v>
      </c>
      <c r="B9">
        <v>1</v>
      </c>
      <c r="C9" s="6">
        <f t="shared" si="0"/>
        <v>768.64938655163564</v>
      </c>
      <c r="D9">
        <v>251</v>
      </c>
      <c r="E9" s="6">
        <f t="shared" si="1"/>
        <v>15.311</v>
      </c>
      <c r="F9" s="6">
        <f t="shared" si="2"/>
        <v>6.5259999999999998</v>
      </c>
      <c r="G9" s="5">
        <f t="shared" si="3"/>
        <v>0.98836720142602508</v>
      </c>
    </row>
    <row r="10" spans="1:13" x14ac:dyDescent="0.25">
      <c r="A10" s="1">
        <v>43909</v>
      </c>
      <c r="B10">
        <v>2</v>
      </c>
      <c r="C10" s="6">
        <f t="shared" si="0"/>
        <v>1537.2987731032713</v>
      </c>
      <c r="D10">
        <v>301</v>
      </c>
      <c r="E10" s="6">
        <f t="shared" si="1"/>
        <v>18.361000000000001</v>
      </c>
      <c r="F10" s="6">
        <f t="shared" si="2"/>
        <v>7.8259999999999996</v>
      </c>
      <c r="G10" s="5">
        <f t="shared" si="3"/>
        <v>0.98604991087344029</v>
      </c>
    </row>
    <row r="11" spans="1:13" x14ac:dyDescent="0.25">
      <c r="A11" s="1">
        <v>43910</v>
      </c>
      <c r="B11">
        <v>2</v>
      </c>
      <c r="C11" s="6">
        <f t="shared" si="0"/>
        <v>1537.2987731032713</v>
      </c>
      <c r="D11">
        <v>369</v>
      </c>
      <c r="E11" s="6">
        <f t="shared" si="1"/>
        <v>22.509</v>
      </c>
      <c r="F11" s="6">
        <f t="shared" si="2"/>
        <v>9.5939999999999994</v>
      </c>
      <c r="G11" s="5">
        <f t="shared" si="3"/>
        <v>0.98289839572192506</v>
      </c>
    </row>
    <row r="12" spans="1:13" x14ac:dyDescent="0.25">
      <c r="A12" s="1">
        <v>43911</v>
      </c>
      <c r="B12">
        <v>3</v>
      </c>
      <c r="C12" s="6">
        <f t="shared" si="0"/>
        <v>2305.9481596549072</v>
      </c>
      <c r="D12">
        <v>413</v>
      </c>
      <c r="E12" s="6">
        <f t="shared" si="1"/>
        <v>25.192999999999998</v>
      </c>
      <c r="F12" s="6">
        <f t="shared" si="2"/>
        <v>10.738</v>
      </c>
      <c r="G12" s="5">
        <f t="shared" si="3"/>
        <v>0.98085918003565054</v>
      </c>
    </row>
    <row r="13" spans="1:13" x14ac:dyDescent="0.25">
      <c r="A13" s="1">
        <v>43912</v>
      </c>
      <c r="B13">
        <v>6</v>
      </c>
      <c r="C13" s="6">
        <f t="shared" si="0"/>
        <v>4611.8963193098143</v>
      </c>
      <c r="D13">
        <v>489</v>
      </c>
      <c r="E13" s="6">
        <f t="shared" si="1"/>
        <v>29.829000000000001</v>
      </c>
      <c r="F13" s="6">
        <f t="shared" si="2"/>
        <v>12.713999999999999</v>
      </c>
      <c r="G13" s="5">
        <f t="shared" si="3"/>
        <v>0.97733689839572202</v>
      </c>
    </row>
    <row r="14" spans="1:13" x14ac:dyDescent="0.25">
      <c r="A14" s="1">
        <v>43913</v>
      </c>
      <c r="B14">
        <v>7</v>
      </c>
      <c r="C14" s="6">
        <f t="shared" si="0"/>
        <v>5380.5457058614502</v>
      </c>
      <c r="D14">
        <v>573</v>
      </c>
      <c r="E14" s="6">
        <f t="shared" si="1"/>
        <v>34.952999999999996</v>
      </c>
      <c r="F14" s="6">
        <f t="shared" si="2"/>
        <v>14.898</v>
      </c>
      <c r="G14" s="5">
        <f t="shared" ref="G14" si="4">($M$4-F14)/$M$4</f>
        <v>0.97344385026737967</v>
      </c>
    </row>
    <row r="15" spans="1:13" x14ac:dyDescent="0.25">
      <c r="A15" s="1">
        <v>43914</v>
      </c>
      <c r="B15">
        <v>9</v>
      </c>
      <c r="C15" s="6">
        <f t="shared" ref="C15" si="5">(B15/$J$1)*$J$4</f>
        <v>6917.8444789647219</v>
      </c>
      <c r="D15">
        <v>671</v>
      </c>
      <c r="E15" s="6">
        <f t="shared" si="1"/>
        <v>40.930999999999997</v>
      </c>
      <c r="F15" s="6">
        <f t="shared" si="2"/>
        <v>17.445999999999998</v>
      </c>
      <c r="G15" s="5">
        <f t="shared" ref="G15" si="6">($M$4-F15)/$M$4</f>
        <v>0.96890196078431368</v>
      </c>
    </row>
    <row r="16" spans="1:13" x14ac:dyDescent="0.25">
      <c r="A16" s="1">
        <v>43915</v>
      </c>
      <c r="B16">
        <v>15</v>
      </c>
      <c r="C16" s="6">
        <f t="shared" ref="C16" si="7">(B16/$J$1)*$J$4</f>
        <v>11529.740798274535</v>
      </c>
      <c r="D16">
        <v>835</v>
      </c>
      <c r="E16" s="6">
        <f t="shared" si="1"/>
        <v>50.935000000000002</v>
      </c>
      <c r="F16" s="6">
        <f t="shared" si="2"/>
        <v>21.709999999999997</v>
      </c>
      <c r="G16" s="5">
        <f t="shared" ref="G16" si="8">($M$4-F16)/$M$4</f>
        <v>0.9613012477718359</v>
      </c>
    </row>
    <row r="17" spans="1:7" x14ac:dyDescent="0.25">
      <c r="A17" s="1">
        <v>43916</v>
      </c>
      <c r="B17">
        <v>18</v>
      </c>
      <c r="C17" s="6">
        <f t="shared" ref="C17" si="9">(B17/$J$1)*$J$4</f>
        <v>13835.688957929444</v>
      </c>
      <c r="D17">
        <v>967</v>
      </c>
      <c r="E17" s="6">
        <f t="shared" si="1"/>
        <v>58.987000000000002</v>
      </c>
      <c r="F17" s="6">
        <f t="shared" si="2"/>
        <v>25.141999999999999</v>
      </c>
      <c r="G17" s="5">
        <f t="shared" ref="G17" si="10">($M$4-F17)/$M$4</f>
        <v>0.95518360071301234</v>
      </c>
    </row>
    <row r="18" spans="1:7" x14ac:dyDescent="0.25">
      <c r="A18" s="1">
        <v>43917</v>
      </c>
      <c r="B18">
        <v>20</v>
      </c>
      <c r="C18" s="6">
        <f t="shared" ref="C18" si="11">(B18/$J$1)*$J$4</f>
        <v>15372.987731032712</v>
      </c>
      <c r="D18">
        <v>1118</v>
      </c>
      <c r="E18" s="6">
        <f t="shared" si="1"/>
        <v>68.197999999999993</v>
      </c>
      <c r="F18" s="6">
        <f t="shared" si="2"/>
        <v>29.067999999999998</v>
      </c>
      <c r="G18" s="5">
        <f t="shared" ref="G18" si="12">($M$4-F18)/$M$4</f>
        <v>0.94818538324420676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Provincial</vt:lpstr>
      <vt:lpstr>Ontario</vt:lpstr>
      <vt:lpstr>tests</vt:lpstr>
      <vt:lpstr>Provincial_model</vt:lpstr>
      <vt:lpstr>Ontario_Model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2020-03-17T17:28:55Z</dcterms:created>
  <dcterms:modified xsi:type="dcterms:W3CDTF">2020-03-28T18:02:09Z</dcterms:modified>
</cp:coreProperties>
</file>