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<sst xmlns="http://schemas.openxmlformats.org/spreadsheetml/2006/main" count="63" uniqueCount="61">
  <si>
    <t>Static data</t>
  </si>
  <si>
    <t>ETL 1 - Cropping</t>
  </si>
  <si>
    <t>ETL 2 - Framing</t>
  </si>
  <si>
    <t>ETL 3 - Embeddings</t>
  </si>
  <si>
    <t>Cost hour c7g.large</t>
  </si>
  <si>
    <t>Image pull seconds</t>
  </si>
  <si>
    <t>Cost minute c7g.large</t>
  </si>
  <si>
    <t>Allocated machine</t>
  </si>
  <si>
    <t>c7g.large</t>
  </si>
  <si>
    <t>g4dn.xlarge</t>
  </si>
  <si>
    <t>CPU cores c7g.large</t>
  </si>
  <si>
    <t>Allocated CPU cores</t>
  </si>
  <si>
    <t>Available CPU cores c7g.large</t>
  </si>
  <si>
    <t>Allocated RAM GB</t>
  </si>
  <si>
    <t>RAM GB c7g.large</t>
  </si>
  <si>
    <t>Max pods per node</t>
  </si>
  <si>
    <t>Available RAM GB c7g.large</t>
  </si>
  <si>
    <t>Run 1 seconds</t>
  </si>
  <si>
    <t>Cost hour g4dn.xlarge</t>
  </si>
  <si>
    <t>Run 2 seconds</t>
  </si>
  <si>
    <t>Cost minute g4dn.xlarge</t>
  </si>
  <si>
    <t>Run 3 seconds</t>
  </si>
  <si>
    <t>CPU cores g4dn.xlarge</t>
  </si>
  <si>
    <t>Run 4 seconds</t>
  </si>
  <si>
    <t>Available CPU cores g4dn.xlarge</t>
  </si>
  <si>
    <t>Run 5 seconds</t>
  </si>
  <si>
    <t>RAM GB g4dn.xlarge</t>
  </si>
  <si>
    <t>Mean run seconds</t>
  </si>
  <si>
    <t>Available RAM GB g4dn.xlarge</t>
  </si>
  <si>
    <t>Videos per minute</t>
  </si>
  <si>
    <t>Test video platform</t>
  </si>
  <si>
    <t>Instagram</t>
  </si>
  <si>
    <t>Videos per node per minute</t>
  </si>
  <si>
    <t>Test video id</t>
  </si>
  <si>
    <t>DEK3M0PsZRE</t>
  </si>
  <si>
    <t>Test video seconds</t>
  </si>
  <si>
    <t>Test video extracted images</t>
  </si>
  <si>
    <t>ETL repartition percent</t>
  </si>
  <si>
    <t>Autoscaler cooldown seconds</t>
  </si>
  <si>
    <t>Node number</t>
  </si>
  <si>
    <t>Instance shutdown seconds</t>
  </si>
  <si>
    <t>Pods number</t>
  </si>
  <si>
    <t>Node pool cooldown seconds</t>
  </si>
  <si>
    <t>Scaling ratio</t>
  </si>
  <si>
    <t>Minutes to process 10K videos</t>
  </si>
  <si>
    <t>Cost per 10K videos</t>
  </si>
  <si>
    <t>Cost per 10K videos with pull</t>
  </si>
  <si>
    <t>Cost per 10K videos with pull &amp; cooldown</t>
  </si>
  <si>
    <t>Cost per 10K videos with spot instance 50% off</t>
  </si>
  <si>
    <t>Max videos per minute</t>
  </si>
  <si>
    <t>Max videos per hour</t>
  </si>
  <si>
    <t>Max videos per day</t>
  </si>
  <si>
    <t>Total minutes to process 10K videos</t>
  </si>
  <si>
    <t>Total cost per 10K videos using spot instances</t>
  </si>
  <si>
    <t>40/24/36</t>
  </si>
  <si>
    <t>44/24/32</t>
  </si>
  <si>
    <t>34 minutes 44 secondes</t>
  </si>
  <si>
    <t>35 minutes</t>
  </si>
  <si>
    <t>ETL 1 50 noeuds</t>
  </si>
  <si>
    <t>ETL 2 25 noeuds</t>
  </si>
  <si>
    <t>ETL 3 100 noeuds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</si>
</sst>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2" numFmtId="0" xfId="0" applyFont="1"/>
    <xf borderId="0" fillId="2" fontId="3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left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5.75"/>
    <col customWidth="1" min="4" max="4" width="39.38"/>
    <col customWidth="1" min="5" max="5" width="16.63"/>
    <col customWidth="1" min="6" max="6" width="15.0"/>
    <col customWidth="1" min="7" max="7" width="18.13"/>
    <col customWidth="1" min="9" max="9" width="21.88"/>
  </cols>
  <sheetData>
    <row r="1">
      <c r="B1" s="1" t="s">
        <v>0</v>
      </c>
      <c r="E1" s="1" t="s">
        <v>1</v>
      </c>
      <c r="F1" s="1" t="s">
        <v>2</v>
      </c>
      <c r="G1" s="1" t="s">
        <v>3</v>
      </c>
      <c r="J1" s="2"/>
      <c r="K1" s="2"/>
      <c r="L1" s="2"/>
    </row>
    <row r="2">
      <c r="A2" s="1" t="s">
        <v>4</v>
      </c>
      <c r="B2" s="3">
        <v>0.0723</v>
      </c>
      <c r="D2" s="1" t="s">
        <v>5</v>
      </c>
      <c r="E2" s="3">
        <v>23.0</v>
      </c>
      <c r="F2" s="3">
        <v>16.0</v>
      </c>
      <c r="G2" s="3">
        <v>291.0</v>
      </c>
      <c r="I2" s="2"/>
    </row>
    <row r="3">
      <c r="A3" s="1" t="s">
        <v>6</v>
      </c>
      <c r="B3" s="3">
        <f>B2/60</f>
        <v>0.001205</v>
      </c>
      <c r="D3" s="1" t="s">
        <v>7</v>
      </c>
      <c r="E3" s="3" t="s">
        <v>8</v>
      </c>
      <c r="F3" s="3" t="s">
        <v>8</v>
      </c>
      <c r="G3" s="3" t="s">
        <v>9</v>
      </c>
      <c r="I3" s="2"/>
    </row>
    <row r="4">
      <c r="A4" s="1" t="s">
        <v>10</v>
      </c>
      <c r="B4" s="3">
        <v>2.0</v>
      </c>
      <c r="D4" s="1" t="s">
        <v>11</v>
      </c>
      <c r="E4" s="3">
        <v>0.45</v>
      </c>
      <c r="F4" s="3">
        <v>0.45</v>
      </c>
      <c r="G4" s="3">
        <v>3.5</v>
      </c>
      <c r="I4" s="2"/>
    </row>
    <row r="5">
      <c r="A5" s="1" t="s">
        <v>12</v>
      </c>
      <c r="B5" s="3">
        <f>B4-0.2</f>
        <v>1.8</v>
      </c>
      <c r="D5" s="1" t="s">
        <v>13</v>
      </c>
      <c r="E5" s="3">
        <v>0.5</v>
      </c>
      <c r="F5" s="3">
        <v>0.5</v>
      </c>
      <c r="G5" s="3">
        <v>14.0</v>
      </c>
    </row>
    <row r="6">
      <c r="A6" s="1" t="s">
        <v>14</v>
      </c>
      <c r="B6" s="3">
        <v>4.0</v>
      </c>
      <c r="D6" s="1" t="s">
        <v>15</v>
      </c>
      <c r="E6" s="4">
        <f>MIN(INT(B5/E4), INT(B7/E5))</f>
        <v>4</v>
      </c>
      <c r="F6" s="4">
        <f>MIN(INT(B5/F4), INT(B7/F5))</f>
        <v>4</v>
      </c>
      <c r="G6" s="4">
        <f>MIN(INT(B11/G4), INT(B12/G5))</f>
        <v>1</v>
      </c>
    </row>
    <row r="7">
      <c r="A7" s="1" t="s">
        <v>16</v>
      </c>
      <c r="B7" s="3">
        <f>B6-1</f>
        <v>3</v>
      </c>
      <c r="D7" s="1" t="s">
        <v>17</v>
      </c>
      <c r="E7" s="4">
        <f>58.52-37.689</f>
        <v>20.831</v>
      </c>
      <c r="F7" s="5">
        <f>52.524-41.046</f>
        <v>11.478</v>
      </c>
      <c r="G7" s="5">
        <f>49.606-37.648</f>
        <v>11.958</v>
      </c>
    </row>
    <row r="8">
      <c r="A8" s="1" t="s">
        <v>18</v>
      </c>
      <c r="B8" s="3">
        <v>0.526</v>
      </c>
      <c r="D8" s="1" t="s">
        <v>19</v>
      </c>
      <c r="E8" s="4">
        <f>49.03-27.905</f>
        <v>21.125</v>
      </c>
      <c r="F8" s="5">
        <f>12.6-1.028</f>
        <v>11.572</v>
      </c>
      <c r="G8" s="5">
        <f>37.932-26.18</f>
        <v>11.752</v>
      </c>
    </row>
    <row r="9">
      <c r="A9" s="1" t="s">
        <v>20</v>
      </c>
      <c r="B9" s="3">
        <f>B8/60</f>
        <v>0.008766666667</v>
      </c>
      <c r="D9" s="1" t="s">
        <v>21</v>
      </c>
      <c r="E9" s="4">
        <f>48.826-27.761</f>
        <v>21.065</v>
      </c>
      <c r="F9" s="5">
        <f>47.599-36.277</f>
        <v>11.322</v>
      </c>
      <c r="G9" s="5">
        <f>12.402-0.836</f>
        <v>11.566</v>
      </c>
    </row>
    <row r="10">
      <c r="A10" s="1" t="s">
        <v>22</v>
      </c>
      <c r="B10" s="3">
        <v>4.0</v>
      </c>
      <c r="D10" s="1" t="s">
        <v>23</v>
      </c>
      <c r="E10" s="4">
        <f>33.823-12.757</f>
        <v>21.066</v>
      </c>
      <c r="F10" s="5">
        <f>47.769-36.342</f>
        <v>11.427</v>
      </c>
      <c r="G10" s="5">
        <f>42.449-30.871</f>
        <v>11.578</v>
      </c>
    </row>
    <row r="11">
      <c r="A11" s="1" t="s">
        <v>24</v>
      </c>
      <c r="B11" s="3">
        <f>B10-0.2</f>
        <v>3.8</v>
      </c>
      <c r="D11" s="1" t="s">
        <v>25</v>
      </c>
      <c r="E11" s="4">
        <f>43.612-22.716</f>
        <v>20.896</v>
      </c>
      <c r="F11" s="5">
        <f>47.889-36.328</f>
        <v>11.561</v>
      </c>
      <c r="G11" s="5">
        <f>24.388-11.898</f>
        <v>12.49</v>
      </c>
    </row>
    <row r="12">
      <c r="A12" s="1" t="s">
        <v>26</v>
      </c>
      <c r="B12" s="3">
        <v>16.0</v>
      </c>
      <c r="D12" s="1" t="s">
        <v>27</v>
      </c>
      <c r="E12" s="4">
        <f t="shared" ref="E12:G12" si="1">AVERAGE(E7:E11)</f>
        <v>20.9966</v>
      </c>
      <c r="F12" s="4">
        <f t="shared" si="1"/>
        <v>11.472</v>
      </c>
      <c r="G12" s="4">
        <f t="shared" si="1"/>
        <v>11.8688</v>
      </c>
    </row>
    <row r="13">
      <c r="A13" s="6" t="s">
        <v>28</v>
      </c>
      <c r="B13" s="3">
        <f>B12-1.5</f>
        <v>14.5</v>
      </c>
      <c r="D13" s="1" t="s">
        <v>29</v>
      </c>
      <c r="E13" s="5">
        <f t="shared" ref="E13:G13" si="2">60/E12</f>
        <v>2.857605517</v>
      </c>
      <c r="F13" s="5">
        <f t="shared" si="2"/>
        <v>5.230125523</v>
      </c>
      <c r="G13" s="5">
        <f t="shared" si="2"/>
        <v>5.055270963</v>
      </c>
    </row>
    <row r="14">
      <c r="A14" s="1" t="s">
        <v>30</v>
      </c>
      <c r="B14" s="3" t="s">
        <v>31</v>
      </c>
      <c r="D14" s="1" t="s">
        <v>32</v>
      </c>
      <c r="E14" s="5">
        <f t="shared" ref="E14:G14" si="3">E13*E6</f>
        <v>11.43042207</v>
      </c>
      <c r="F14" s="5">
        <f t="shared" si="3"/>
        <v>20.92050209</v>
      </c>
      <c r="G14" s="5">
        <f t="shared" si="3"/>
        <v>5.055270963</v>
      </c>
    </row>
    <row r="15">
      <c r="A15" s="1" t="s">
        <v>33</v>
      </c>
      <c r="B15" s="3" t="s">
        <v>34</v>
      </c>
    </row>
    <row r="16">
      <c r="A16" s="1" t="s">
        <v>35</v>
      </c>
      <c r="B16" s="3">
        <v>48.0</v>
      </c>
    </row>
    <row r="17">
      <c r="A17" s="1" t="s">
        <v>36</v>
      </c>
      <c r="B17" s="3">
        <v>4.0</v>
      </c>
      <c r="D17" s="1" t="s">
        <v>37</v>
      </c>
      <c r="E17" s="7">
        <v>44.0</v>
      </c>
      <c r="F17" s="7">
        <v>24.0</v>
      </c>
      <c r="G17" s="7">
        <v>32.0</v>
      </c>
    </row>
    <row r="18">
      <c r="A18" s="1" t="s">
        <v>38</v>
      </c>
      <c r="B18" s="3">
        <v>600.0</v>
      </c>
      <c r="D18" s="1" t="s">
        <v>39</v>
      </c>
      <c r="E18" s="7">
        <f>E17*B21</f>
        <v>44</v>
      </c>
      <c r="F18" s="7">
        <f>F17*B21</f>
        <v>24</v>
      </c>
      <c r="G18" s="7">
        <f>G17*B21</f>
        <v>32</v>
      </c>
    </row>
    <row r="19">
      <c r="A19" s="1" t="s">
        <v>40</v>
      </c>
      <c r="B19" s="3">
        <v>600.0</v>
      </c>
      <c r="D19" s="1" t="s">
        <v>41</v>
      </c>
      <c r="E19" s="5">
        <f t="shared" ref="E19:G19" si="4">E6*E18</f>
        <v>176</v>
      </c>
      <c r="F19" s="5">
        <f t="shared" si="4"/>
        <v>96</v>
      </c>
      <c r="G19" s="5">
        <f t="shared" si="4"/>
        <v>32</v>
      </c>
    </row>
    <row r="20">
      <c r="A20" s="1" t="s">
        <v>42</v>
      </c>
      <c r="B20" s="3">
        <f>B18+B19</f>
        <v>1200</v>
      </c>
      <c r="D20" s="1" t="s">
        <v>29</v>
      </c>
      <c r="E20" s="5">
        <f t="shared" ref="E20:G20" si="5">E14*E18</f>
        <v>502.938571</v>
      </c>
      <c r="F20" s="5">
        <f t="shared" si="5"/>
        <v>502.0920502</v>
      </c>
      <c r="G20" s="5">
        <f t="shared" si="5"/>
        <v>161.7686708</v>
      </c>
    </row>
    <row r="21">
      <c r="A21" s="1" t="s">
        <v>43</v>
      </c>
      <c r="B21" s="3">
        <v>1.0</v>
      </c>
      <c r="D21" s="1" t="s">
        <v>44</v>
      </c>
      <c r="E21" s="5">
        <f t="shared" ref="E21:G21" si="6">10000/E20</f>
        <v>19.88314394</v>
      </c>
      <c r="F21" s="5">
        <f t="shared" si="6"/>
        <v>19.91666667</v>
      </c>
      <c r="G21" s="5">
        <f t="shared" si="6"/>
        <v>61.81666667</v>
      </c>
    </row>
    <row r="22">
      <c r="D22" s="8" t="s">
        <v>45</v>
      </c>
      <c r="E22" s="5">
        <f>E21*E18*B3</f>
        <v>1.054204292</v>
      </c>
      <c r="F22" s="5">
        <f>F21*F18*B3</f>
        <v>0.57599</v>
      </c>
      <c r="G22" s="9">
        <f>G21*B9*G18</f>
        <v>17.34163556</v>
      </c>
    </row>
    <row r="23">
      <c r="D23" s="8" t="s">
        <v>46</v>
      </c>
      <c r="E23" s="5">
        <f>E22+(E18*E2*(B3/60))</f>
        <v>1.074528625</v>
      </c>
      <c r="F23" s="5">
        <f>F22+(F18*F2*(B3/60))</f>
        <v>0.583702</v>
      </c>
      <c r="G23" s="5">
        <f>G22+(G18*G2*(B9/60))</f>
        <v>18.70222222</v>
      </c>
    </row>
    <row r="24">
      <c r="D24" s="8" t="s">
        <v>47</v>
      </c>
      <c r="E24" s="5">
        <f>E23+(B20*(B3/60)*E18)</f>
        <v>2.134928625</v>
      </c>
      <c r="F24" s="5">
        <f>F23+(B20*(B3/60)*F18)</f>
        <v>1.162102</v>
      </c>
      <c r="G24" s="5">
        <f>G23+(B20*(B9/60)*G18)</f>
        <v>24.31288889</v>
      </c>
    </row>
    <row r="25">
      <c r="D25" s="8" t="s">
        <v>48</v>
      </c>
      <c r="E25" s="5">
        <f t="shared" ref="E25:G25" si="7">E24*0.5</f>
        <v>1.067464313</v>
      </c>
      <c r="F25" s="5">
        <f t="shared" si="7"/>
        <v>0.581051</v>
      </c>
      <c r="G25" s="5">
        <f t="shared" si="7"/>
        <v>12.15644444</v>
      </c>
    </row>
    <row r="27">
      <c r="D27" s="1" t="s">
        <v>49</v>
      </c>
      <c r="E27" s="7">
        <f>MIN(E20,F20,G20)</f>
        <v>161.7686708</v>
      </c>
    </row>
    <row r="28">
      <c r="D28" s="1" t="s">
        <v>50</v>
      </c>
      <c r="E28" s="5">
        <f>E27*60</f>
        <v>9706.120248</v>
      </c>
    </row>
    <row r="29">
      <c r="D29" s="1" t="s">
        <v>51</v>
      </c>
      <c r="E29" s="5">
        <f>E28*24</f>
        <v>232946.886</v>
      </c>
    </row>
    <row r="30">
      <c r="D30" s="8" t="s">
        <v>52</v>
      </c>
      <c r="E30" s="5">
        <f>MAX(E21,F21,G21)</f>
        <v>61.81666667</v>
      </c>
    </row>
    <row r="31">
      <c r="D31" s="8" t="s">
        <v>53</v>
      </c>
      <c r="E31" s="5">
        <f>SUM(E25,F25,G25)</f>
        <v>13.80495976</v>
      </c>
    </row>
    <row r="36">
      <c r="H36" s="7" t="s">
        <v>54</v>
      </c>
      <c r="J36" s="7" t="s">
        <v>55</v>
      </c>
    </row>
    <row r="37">
      <c r="H37" s="5">
        <v>13.209739256944445</v>
      </c>
      <c r="J37" s="5">
        <v>12.898776423611112</v>
      </c>
    </row>
    <row r="38">
      <c r="H38" s="7" t="s">
        <v>56</v>
      </c>
      <c r="J38" s="7" t="s">
        <v>57</v>
      </c>
    </row>
    <row r="42">
      <c r="A42" s="7" t="s">
        <v>58</v>
      </c>
      <c r="C42" s="7" t="s">
        <v>59</v>
      </c>
      <c r="E42" s="7" t="s">
        <v>60</v>
      </c>
    </row>
    <row r="44">
      <c r="A44" s="7">
        <v>6.4</v>
      </c>
      <c r="C44" s="7">
        <v>5.6</v>
      </c>
      <c r="E44" s="7">
        <v>15.0</v>
      </c>
    </row>
    <row r="45">
      <c r="A45" s="7">
        <v>9.8</v>
      </c>
      <c r="C45" s="7">
        <v>5.2</v>
      </c>
      <c r="E45" s="7">
        <v>15.0</v>
      </c>
    </row>
    <row r="46">
      <c r="A46" s="7">
        <v>5.6</v>
      </c>
      <c r="C46" s="7">
        <v>6.0</v>
      </c>
      <c r="E46" s="7">
        <v>14.0</v>
      </c>
    </row>
    <row r="47">
      <c r="A47" s="7">
        <v>5.4</v>
      </c>
      <c r="C47" s="7">
        <v>5.2</v>
      </c>
      <c r="E47" s="7">
        <v>15.0</v>
      </c>
    </row>
    <row r="48">
      <c r="A48" s="7">
        <v>6.6</v>
      </c>
      <c r="C48" s="7">
        <v>5.8</v>
      </c>
      <c r="E48" s="7">
        <v>16.0</v>
      </c>
    </row>
    <row r="49">
      <c r="A49" s="7">
        <v>6.6</v>
      </c>
      <c r="C49" s="7">
        <v>6.2</v>
      </c>
      <c r="E49" s="7">
        <v>15.0</v>
      </c>
    </row>
    <row r="50">
      <c r="A50" s="7">
        <v>5.0</v>
      </c>
      <c r="C50" s="7">
        <v>5.6</v>
      </c>
      <c r="E50" s="7">
        <v>16.0</v>
      </c>
    </row>
    <row r="51">
      <c r="A51" s="7">
        <v>9.0</v>
      </c>
      <c r="C51" s="7">
        <v>5.0</v>
      </c>
      <c r="E51" s="7">
        <v>14.0</v>
      </c>
    </row>
    <row r="52">
      <c r="A52" s="7">
        <v>6.4</v>
      </c>
      <c r="C52" s="7">
        <v>6.8</v>
      </c>
      <c r="E52" s="7">
        <v>15.0</v>
      </c>
    </row>
    <row r="53">
      <c r="A53" s="7">
        <v>5.8</v>
      </c>
      <c r="C53" s="7">
        <v>6.8</v>
      </c>
      <c r="E53" s="7">
        <v>14.0</v>
      </c>
    </row>
    <row r="54">
      <c r="A54" s="7">
        <v>6.4</v>
      </c>
      <c r="C54" s="7">
        <v>7.2</v>
      </c>
      <c r="E54" s="7">
        <v>17.0</v>
      </c>
    </row>
    <row r="55">
      <c r="A55" s="7">
        <v>7.2</v>
      </c>
      <c r="C55" s="7">
        <v>6.4</v>
      </c>
    </row>
    <row r="56">
      <c r="A56" s="7">
        <v>7.0</v>
      </c>
      <c r="C56" s="7">
        <v>5.4</v>
      </c>
    </row>
    <row r="57">
      <c r="A57" s="7">
        <v>6.4</v>
      </c>
      <c r="C57" s="7">
        <v>7.0</v>
      </c>
    </row>
    <row r="58">
      <c r="A58" s="7">
        <v>7.8</v>
      </c>
      <c r="C58" s="7">
        <v>4.8</v>
      </c>
    </row>
    <row r="59">
      <c r="A59" s="7">
        <v>8.4</v>
      </c>
    </row>
    <row r="60">
      <c r="A60" s="7">
        <v>6.8</v>
      </c>
    </row>
    <row r="61">
      <c r="A61" s="7">
        <v>5.0</v>
      </c>
    </row>
    <row r="63">
      <c r="A63" s="5">
        <f>AVERAGE(A44:A61)</f>
        <v>6.755555556</v>
      </c>
      <c r="C63" s="5">
        <f>AVERAGE(C44:C58)</f>
        <v>5.933333333</v>
      </c>
      <c r="E63" s="5">
        <f>AVERAGE(E44:E54)</f>
        <v>15.09090909</v>
      </c>
    </row>
  </sheetData>
  <drawing r:id="rId1"/>
</worksheet>
</file>