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760" yWindow="0" windowWidth="12760" windowHeight="15540" tabRatio="853" firstSheet="14" activeTab="16"/>
  </bookViews>
  <sheets>
    <sheet name="KHLuhRelation" sheetId="1" r:id="rId1"/>
    <sheet name="H&amp;HRelation" sheetId="14" r:id="rId2"/>
    <sheet name="Legend" sheetId="2" r:id="rId3"/>
    <sheet name="HerczegHillenbrand" sheetId="12" r:id="rId4"/>
    <sheet name="Comparison_AndrewsII" sheetId="3" r:id="rId5"/>
    <sheet name="UpperLimits_AndrewsII" sheetId="20" r:id="rId6"/>
    <sheet name="Comparison_LuhmanIII" sheetId="4" r:id="rId7"/>
    <sheet name="MassResults_ClassII" sheetId="5" r:id="rId8"/>
    <sheet name="MassResults_ClassIII" sheetId="6" r:id="rId9"/>
    <sheet name="Mass_TBOSSALMA" sheetId="9" r:id="rId10"/>
    <sheet name="classII_b98" sheetId="7" r:id="rId11"/>
    <sheet name="classII_b15" sheetId="8" r:id="rId12"/>
    <sheet name="classIII_b15" sheetId="10" r:id="rId13"/>
    <sheet name="Frequency_Table" sheetId="11" r:id="rId14"/>
    <sheet name="HH14_simbad" sheetId="13" r:id="rId15"/>
    <sheet name="MassResultsClassII_HH" sheetId="15" r:id="rId16"/>
    <sheet name="Mass_Testi16" sheetId="16" r:id="rId17"/>
    <sheet name="Mass_Barenfeld16" sheetId="17" r:id="rId18"/>
    <sheet name="Mass_GvdP16" sheetId="18" r:id="rId19"/>
    <sheet name="Mass_Mathews12" sheetId="19" r:id="rId20"/>
    <sheet name="AllSpTys" sheetId="21" r:id="rId21"/>
  </sheets>
  <externalReferences>
    <externalReference r:id="rId22"/>
    <externalReference r:id="rId23"/>
    <externalReference r:id="rId24"/>
    <externalReference r:id="rId25"/>
  </externalReferences>
  <definedNames>
    <definedName name="ALMA_TBOSS_Targets_SpectralTypes_DerivedTeff_Results_DerivedMass_Results_B2015_2Myr" localSheetId="9">Mass_TBOSSALMA!#REF!</definedName>
    <definedName name="ALMA_TBOSS_Targets_SpectralTypes_DerivedTeff_Results_DerivedMass_Results_B2015_3" localSheetId="9">Mass_TBOSSALMA!#REF!</definedName>
    <definedName name="ALMA_TBOSS_Targets_SpectralTypes_DerivedTeff_Results_DerivedMass_Results_B2015_4" localSheetId="9">Mass_TBOSSALMA!$L$2:$R$25</definedName>
    <definedName name="AndrewsClassII_SpectralTypes_DerivedTeff_Results_DerivedMass_Results" localSheetId="7">MassResults_ClassII!$B$2:$F$160</definedName>
    <definedName name="AndrewsClassII_SpectralTypes_DerivedTeff_Results_DerivedMass_Results_B1998" localSheetId="10">classII_b98!$A$2:$E$160</definedName>
    <definedName name="AndrewsClassII_SpectralTypes_DerivedTeff_Results_DerivedMass_Results_B1998_2Myr" localSheetId="10">classII_b98!#REF!</definedName>
    <definedName name="AndrewsClassII_SpectralTypes_DerivedTeff_Results_DerivedMass_Results_B1998_2Myr" localSheetId="7">MassResults_ClassII!#REF!</definedName>
    <definedName name="AndrewsClassII_SpectralTypes_DerivedTeff_Results_DerivedMass_Results_B1998_3" localSheetId="10">classII_b98!$G$2:$M$160</definedName>
    <definedName name="AndrewsClassII_SpectralTypes_DerivedTeff_Results_DerivedMass_Results_B2015_2Myr" localSheetId="11">classII_b15!$A$2:$E$160</definedName>
    <definedName name="AndrewsClassII_SpectralTypes_DerivedTeff_Results_DerivedMass_Results_B2015_2Myr" localSheetId="10">classII_b98!#REF!</definedName>
    <definedName name="AndrewsClassII_SpectralTypes_DerivedTeff_Results_DerivedMass_Results_B2015_3" localSheetId="11">classII_b15!$G$2:$M$160</definedName>
    <definedName name="AndrewsClassII_SpectralTypes_DerivedTeff_Results_HH14_DerivedMass_Results_B15_MESA_2Myr" localSheetId="15">MassResultsClassII_HH!$A$1:$G$169</definedName>
    <definedName name="Herczeg_Hillenbrand_2014_apj493178t14_mrt" localSheetId="3">HerczegHillenbrand!$B$2:$M$400</definedName>
    <definedName name="LuhmanClassIII_SpectralTypes_DerivedTeff_Results_DerivedMass_Results" localSheetId="8">MassResults_ClassIII!$A$2:$E$120</definedName>
    <definedName name="LuhmanClassIII_SpectralTypes_DerivedTeff_Results_DerivedMass_Results_B2015_2Myr" localSheetId="12">classIII_b15!$A$2:$G$120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6" l="1"/>
  <c r="E17" i="16"/>
  <c r="E18" i="16"/>
  <c r="E19" i="16"/>
  <c r="E20" i="16"/>
  <c r="B16" i="16"/>
  <c r="B17" i="16"/>
  <c r="B18" i="16"/>
  <c r="B19" i="16"/>
  <c r="B20" i="16"/>
  <c r="B15" i="16"/>
  <c r="E15" i="16"/>
  <c r="E64" i="21"/>
  <c r="A64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2" i="21"/>
  <c r="B26" i="21"/>
  <c r="A26" i="21"/>
  <c r="B27" i="21"/>
  <c r="A27" i="21"/>
  <c r="B31" i="21"/>
  <c r="A31" i="21"/>
  <c r="B22" i="21"/>
  <c r="A22" i="21"/>
  <c r="B3" i="21"/>
  <c r="A3" i="21"/>
  <c r="B4" i="21"/>
  <c r="A4" i="21"/>
  <c r="B5" i="21"/>
  <c r="A5" i="21"/>
  <c r="B6" i="21"/>
  <c r="A6" i="21"/>
  <c r="B7" i="21"/>
  <c r="A7" i="21"/>
  <c r="B8" i="21"/>
  <c r="A8" i="21"/>
  <c r="B9" i="21"/>
  <c r="A9" i="21"/>
  <c r="B10" i="21"/>
  <c r="A10" i="21"/>
  <c r="B11" i="21"/>
  <c r="A11" i="21"/>
  <c r="A23" i="21"/>
  <c r="A24" i="21"/>
  <c r="A25" i="21"/>
  <c r="A28" i="21"/>
  <c r="A29" i="21"/>
  <c r="A30" i="21"/>
  <c r="A32" i="21"/>
  <c r="A33" i="21"/>
  <c r="A35" i="21"/>
  <c r="A36" i="21"/>
  <c r="A37" i="21"/>
  <c r="A38" i="21"/>
  <c r="A39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B13" i="21"/>
  <c r="A13" i="21"/>
  <c r="B14" i="21"/>
  <c r="A14" i="21"/>
  <c r="B15" i="21"/>
  <c r="A15" i="21"/>
  <c r="B16" i="21"/>
  <c r="A16" i="21"/>
  <c r="B17" i="21"/>
  <c r="A17" i="21"/>
  <c r="B18" i="21"/>
  <c r="A18" i="21"/>
  <c r="B19" i="21"/>
  <c r="A19" i="21"/>
  <c r="B20" i="21"/>
  <c r="A20" i="21"/>
  <c r="B21" i="21"/>
  <c r="A21" i="21"/>
  <c r="B12" i="21"/>
  <c r="A12" i="21"/>
  <c r="B34" i="21"/>
  <c r="A34" i="21"/>
  <c r="B40" i="21"/>
  <c r="A40" i="21"/>
  <c r="A2" i="21"/>
  <c r="E12" i="19"/>
  <c r="E13" i="19"/>
  <c r="E14" i="19"/>
  <c r="E15" i="19"/>
  <c r="E16" i="19"/>
  <c r="E17" i="19"/>
  <c r="E18" i="19"/>
  <c r="E19" i="19"/>
  <c r="E20" i="19"/>
  <c r="E21" i="19"/>
  <c r="E22" i="19"/>
  <c r="E23" i="19"/>
  <c r="E11" i="19"/>
  <c r="K77" i="20"/>
  <c r="K76" i="20"/>
  <c r="K179" i="20"/>
  <c r="K75" i="20"/>
  <c r="K74" i="20"/>
  <c r="K73" i="20"/>
  <c r="K72" i="20"/>
  <c r="K71" i="20"/>
  <c r="K70" i="20"/>
  <c r="K69" i="20"/>
  <c r="K68" i="20"/>
  <c r="K178" i="20"/>
  <c r="K177" i="20"/>
  <c r="K67" i="20"/>
  <c r="K66" i="20"/>
  <c r="K65" i="20"/>
  <c r="K64" i="20"/>
  <c r="K63" i="20"/>
  <c r="K62" i="20"/>
  <c r="K61" i="20"/>
  <c r="K60" i="20"/>
  <c r="K59" i="20"/>
  <c r="K58" i="20"/>
  <c r="K57" i="20"/>
  <c r="K176" i="20"/>
  <c r="K56" i="20"/>
  <c r="K175" i="20"/>
  <c r="K55" i="20"/>
  <c r="K54" i="20"/>
  <c r="K53" i="20"/>
  <c r="K52" i="20"/>
  <c r="K51" i="20"/>
  <c r="K50" i="20"/>
  <c r="K174" i="20"/>
  <c r="K49" i="20"/>
  <c r="K48" i="20"/>
  <c r="K47" i="20"/>
  <c r="K173" i="20"/>
  <c r="K172" i="20"/>
  <c r="K46" i="20"/>
  <c r="K171" i="20"/>
  <c r="K45" i="20"/>
  <c r="K44" i="20"/>
  <c r="K43" i="20"/>
  <c r="K42" i="20"/>
  <c r="K41" i="20"/>
  <c r="K40" i="20"/>
  <c r="K39" i="20"/>
  <c r="K38" i="20"/>
  <c r="K170" i="20"/>
  <c r="K169" i="20"/>
  <c r="K37" i="20"/>
  <c r="K36" i="20"/>
  <c r="K168" i="20"/>
  <c r="K35" i="20"/>
  <c r="K34" i="20"/>
  <c r="K167" i="20"/>
  <c r="K166" i="20"/>
  <c r="K33" i="20"/>
  <c r="K165" i="20"/>
  <c r="K32" i="20"/>
  <c r="K31" i="20"/>
  <c r="K164" i="20"/>
  <c r="K30" i="20"/>
  <c r="K29" i="20"/>
  <c r="K28" i="20"/>
  <c r="K27" i="20"/>
  <c r="K26" i="20"/>
  <c r="K25" i="20"/>
  <c r="K24" i="20"/>
  <c r="K23" i="20"/>
  <c r="K163" i="20"/>
  <c r="K162" i="20"/>
  <c r="K22" i="20"/>
  <c r="K21" i="20"/>
  <c r="K161" i="20"/>
  <c r="K20" i="20"/>
  <c r="K19" i="20"/>
  <c r="K160" i="20"/>
  <c r="K18" i="20"/>
  <c r="K159" i="20"/>
  <c r="K158" i="20"/>
  <c r="K17" i="20"/>
  <c r="K157" i="20"/>
  <c r="K156" i="20"/>
  <c r="K155" i="20"/>
  <c r="K16" i="20"/>
  <c r="K154" i="20"/>
  <c r="K153" i="20"/>
  <c r="K152" i="20"/>
  <c r="K15" i="20"/>
  <c r="K151" i="20"/>
  <c r="K150" i="20"/>
  <c r="K149" i="20"/>
  <c r="K14" i="20"/>
  <c r="K148" i="20"/>
  <c r="K13" i="20"/>
  <c r="K147" i="20"/>
  <c r="K146" i="20"/>
  <c r="K145" i="20"/>
  <c r="K144" i="20"/>
  <c r="K12" i="20"/>
  <c r="K143" i="20"/>
  <c r="K142" i="20"/>
  <c r="K141" i="20"/>
  <c r="K140" i="20"/>
  <c r="K11" i="20"/>
  <c r="K139" i="20"/>
  <c r="K138" i="20"/>
  <c r="K10" i="20"/>
  <c r="K137" i="20"/>
  <c r="K136" i="20"/>
  <c r="K135" i="20"/>
  <c r="K9" i="20"/>
  <c r="K8" i="20"/>
  <c r="K7" i="20"/>
  <c r="K134" i="20"/>
  <c r="K133" i="20"/>
  <c r="K132" i="20"/>
  <c r="K6" i="20"/>
  <c r="K131" i="20"/>
  <c r="K130" i="20"/>
  <c r="K129" i="20"/>
  <c r="K128" i="20"/>
  <c r="K127" i="20"/>
  <c r="K126" i="20"/>
  <c r="K125" i="20"/>
  <c r="K124" i="20"/>
  <c r="K123" i="20"/>
  <c r="K122" i="20"/>
  <c r="K5" i="20"/>
  <c r="K121" i="20"/>
  <c r="K4" i="20"/>
  <c r="K120" i="20"/>
  <c r="K119" i="20"/>
  <c r="K118" i="20"/>
  <c r="K117" i="20"/>
  <c r="K116" i="20"/>
  <c r="K115" i="20"/>
  <c r="K114" i="20"/>
  <c r="K113" i="20"/>
  <c r="K3" i="20"/>
  <c r="K112" i="20"/>
  <c r="K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E3" i="19"/>
  <c r="E4" i="19"/>
  <c r="E5" i="19"/>
  <c r="E6" i="19"/>
  <c r="E7" i="19"/>
  <c r="E8" i="19"/>
  <c r="E9" i="19"/>
  <c r="E2" i="19"/>
  <c r="B3" i="19"/>
  <c r="B4" i="19"/>
  <c r="B5" i="19"/>
  <c r="B6" i="19"/>
  <c r="B7" i="19"/>
  <c r="B8" i="19"/>
  <c r="B9" i="19"/>
  <c r="B2" i="19"/>
  <c r="E3" i="18"/>
  <c r="E4" i="18"/>
  <c r="E5" i="18"/>
  <c r="E6" i="18"/>
  <c r="E7" i="18"/>
  <c r="E8" i="18"/>
  <c r="E9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2" i="17"/>
  <c r="E3" i="16"/>
  <c r="E4" i="16"/>
  <c r="E5" i="16"/>
  <c r="E6" i="16"/>
  <c r="E7" i="16"/>
  <c r="E8" i="16"/>
  <c r="E9" i="16"/>
  <c r="E10" i="16"/>
  <c r="E11" i="16"/>
  <c r="E12" i="16"/>
  <c r="E2" i="16"/>
  <c r="E2" i="9"/>
  <c r="B3" i="16"/>
  <c r="B4" i="16"/>
  <c r="B5" i="16"/>
  <c r="B6" i="16"/>
  <c r="B7" i="16"/>
  <c r="B8" i="16"/>
  <c r="B9" i="16"/>
  <c r="B10" i="16"/>
  <c r="B11" i="16"/>
  <c r="B12" i="16"/>
  <c r="B2" i="16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2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N37" i="12"/>
  <c r="O37" i="12"/>
  <c r="N38" i="12"/>
  <c r="O38" i="12"/>
  <c r="N39" i="12"/>
  <c r="O39" i="12"/>
  <c r="N40" i="12"/>
  <c r="O40" i="12"/>
  <c r="N41" i="12"/>
  <c r="O41" i="12"/>
  <c r="N42" i="12"/>
  <c r="O42" i="12"/>
  <c r="N43" i="12"/>
  <c r="O43" i="12"/>
  <c r="N44" i="12"/>
  <c r="O44" i="12"/>
  <c r="N45" i="12"/>
  <c r="O45" i="12"/>
  <c r="N46" i="12"/>
  <c r="O46" i="12"/>
  <c r="N47" i="12"/>
  <c r="O47" i="12"/>
  <c r="N48" i="12"/>
  <c r="O48" i="12"/>
  <c r="N49" i="12"/>
  <c r="O49" i="12"/>
  <c r="N50" i="12"/>
  <c r="O50" i="12"/>
  <c r="N51" i="12"/>
  <c r="O51" i="12"/>
  <c r="N52" i="12"/>
  <c r="O52" i="12"/>
  <c r="N53" i="12"/>
  <c r="O53" i="12"/>
  <c r="N3" i="12"/>
  <c r="O3" i="12"/>
  <c r="N4" i="12"/>
  <c r="O4" i="12"/>
  <c r="N5" i="12"/>
  <c r="O5" i="12"/>
  <c r="N6" i="12"/>
  <c r="O6" i="12"/>
  <c r="N7" i="12"/>
  <c r="O7" i="12"/>
  <c r="N54" i="12"/>
  <c r="O54" i="12"/>
  <c r="N55" i="12"/>
  <c r="O55" i="12"/>
  <c r="N56" i="12"/>
  <c r="O56" i="12"/>
  <c r="N57" i="12"/>
  <c r="O57" i="12"/>
  <c r="N58" i="12"/>
  <c r="O58" i="12"/>
  <c r="N59" i="12"/>
  <c r="O59" i="12"/>
  <c r="N60" i="12"/>
  <c r="O60" i="12"/>
  <c r="N61" i="12"/>
  <c r="O61" i="12"/>
  <c r="N62" i="12"/>
  <c r="O62" i="12"/>
  <c r="N63" i="12"/>
  <c r="O63" i="12"/>
  <c r="N64" i="12"/>
  <c r="O64" i="12"/>
  <c r="N65" i="12"/>
  <c r="O65" i="12"/>
  <c r="N66" i="12"/>
  <c r="O66" i="12"/>
  <c r="N67" i="12"/>
  <c r="O67" i="12"/>
  <c r="N68" i="12"/>
  <c r="O68" i="12"/>
  <c r="N69" i="12"/>
  <c r="O69" i="12"/>
  <c r="N70" i="12"/>
  <c r="O70" i="12"/>
  <c r="N71" i="12"/>
  <c r="O71" i="12"/>
  <c r="N72" i="12"/>
  <c r="O72" i="12"/>
  <c r="N73" i="12"/>
  <c r="O73" i="12"/>
  <c r="N74" i="12"/>
  <c r="O74" i="12"/>
  <c r="N75" i="12"/>
  <c r="O75" i="12"/>
  <c r="N76" i="12"/>
  <c r="O76" i="12"/>
  <c r="N77" i="12"/>
  <c r="O77" i="12"/>
  <c r="N78" i="12"/>
  <c r="O78" i="12"/>
  <c r="N79" i="12"/>
  <c r="O79" i="12"/>
  <c r="N80" i="12"/>
  <c r="O80" i="12"/>
  <c r="N81" i="12"/>
  <c r="O81" i="12"/>
  <c r="N82" i="12"/>
  <c r="O82" i="12"/>
  <c r="N83" i="12"/>
  <c r="O83" i="12"/>
  <c r="N84" i="12"/>
  <c r="O84" i="12"/>
  <c r="N85" i="12"/>
  <c r="O85" i="12"/>
  <c r="N86" i="12"/>
  <c r="O86" i="12"/>
  <c r="N87" i="12"/>
  <c r="O87" i="12"/>
  <c r="N88" i="12"/>
  <c r="O88" i="12"/>
  <c r="N89" i="12"/>
  <c r="O89" i="12"/>
  <c r="N14" i="12"/>
  <c r="O14" i="12"/>
  <c r="N15" i="12"/>
  <c r="O15" i="12"/>
  <c r="N90" i="12"/>
  <c r="O90" i="12"/>
  <c r="N91" i="12"/>
  <c r="O91" i="12"/>
  <c r="N92" i="12"/>
  <c r="O92" i="12"/>
  <c r="N93" i="12"/>
  <c r="O93" i="12"/>
  <c r="N94" i="12"/>
  <c r="O94" i="12"/>
  <c r="N95" i="12"/>
  <c r="O95" i="12"/>
  <c r="N96" i="12"/>
  <c r="O96" i="12"/>
  <c r="N97" i="12"/>
  <c r="O97" i="12"/>
  <c r="N98" i="12"/>
  <c r="O98" i="12"/>
  <c r="N99" i="12"/>
  <c r="O99" i="12"/>
  <c r="N100" i="12"/>
  <c r="O100" i="12"/>
  <c r="N101" i="12"/>
  <c r="O101" i="12"/>
  <c r="N102" i="12"/>
  <c r="O102" i="12"/>
  <c r="N103" i="12"/>
  <c r="O103" i="12"/>
  <c r="N104" i="12"/>
  <c r="O104" i="12"/>
  <c r="N105" i="12"/>
  <c r="O105" i="12"/>
  <c r="N106" i="12"/>
  <c r="O106" i="12"/>
  <c r="N107" i="12"/>
  <c r="O107" i="12"/>
  <c r="N108" i="12"/>
  <c r="O108" i="12"/>
  <c r="N109" i="12"/>
  <c r="O109" i="12"/>
  <c r="N110" i="12"/>
  <c r="O110" i="12"/>
  <c r="N111" i="12"/>
  <c r="O111" i="12"/>
  <c r="N112" i="12"/>
  <c r="O112" i="12"/>
  <c r="N113" i="12"/>
  <c r="O113" i="12"/>
  <c r="N114" i="12"/>
  <c r="O114" i="12"/>
  <c r="N115" i="12"/>
  <c r="O115" i="12"/>
  <c r="N116" i="12"/>
  <c r="O116" i="12"/>
  <c r="N117" i="12"/>
  <c r="O117" i="12"/>
  <c r="N118" i="12"/>
  <c r="O118" i="12"/>
  <c r="N119" i="12"/>
  <c r="O119" i="12"/>
  <c r="N120" i="12"/>
  <c r="O120" i="12"/>
  <c r="N121" i="12"/>
  <c r="O121" i="12"/>
  <c r="N122" i="12"/>
  <c r="O122" i="12"/>
  <c r="N123" i="12"/>
  <c r="O123" i="12"/>
  <c r="N124" i="12"/>
  <c r="O124" i="12"/>
  <c r="N125" i="12"/>
  <c r="O125" i="12"/>
  <c r="N126" i="12"/>
  <c r="O126" i="12"/>
  <c r="N127" i="12"/>
  <c r="O127" i="12"/>
  <c r="N128" i="12"/>
  <c r="O128" i="12"/>
  <c r="N129" i="12"/>
  <c r="O129" i="12"/>
  <c r="N130" i="12"/>
  <c r="O130" i="12"/>
  <c r="N131" i="12"/>
  <c r="O131" i="12"/>
  <c r="N132" i="12"/>
  <c r="O132" i="12"/>
  <c r="N133" i="12"/>
  <c r="O133" i="12"/>
  <c r="N134" i="12"/>
  <c r="O134" i="12"/>
  <c r="N135" i="12"/>
  <c r="O135" i="12"/>
  <c r="N136" i="12"/>
  <c r="O136" i="12"/>
  <c r="N137" i="12"/>
  <c r="O137" i="12"/>
  <c r="N138" i="12"/>
  <c r="O138" i="12"/>
  <c r="N139" i="12"/>
  <c r="O139" i="12"/>
  <c r="N140" i="12"/>
  <c r="O140" i="12"/>
  <c r="N141" i="12"/>
  <c r="O141" i="12"/>
  <c r="N142" i="12"/>
  <c r="O142" i="12"/>
  <c r="N143" i="12"/>
  <c r="O143" i="12"/>
  <c r="N144" i="12"/>
  <c r="O144" i="12"/>
  <c r="N145" i="12"/>
  <c r="O145" i="12"/>
  <c r="N146" i="12"/>
  <c r="O146" i="12"/>
  <c r="N147" i="12"/>
  <c r="O147" i="12"/>
  <c r="N148" i="12"/>
  <c r="O148" i="12"/>
  <c r="N149" i="12"/>
  <c r="O149" i="12"/>
  <c r="N150" i="12"/>
  <c r="O150" i="12"/>
  <c r="N151" i="12"/>
  <c r="O151" i="12"/>
  <c r="N152" i="12"/>
  <c r="O152" i="12"/>
  <c r="N153" i="12"/>
  <c r="O153" i="12"/>
  <c r="N154" i="12"/>
  <c r="O154" i="12"/>
  <c r="N155" i="12"/>
  <c r="O155" i="12"/>
  <c r="N156" i="12"/>
  <c r="O156" i="12"/>
  <c r="N157" i="12"/>
  <c r="O157" i="12"/>
  <c r="N158" i="12"/>
  <c r="O158" i="12"/>
  <c r="N159" i="12"/>
  <c r="O159" i="12"/>
  <c r="N160" i="12"/>
  <c r="O160" i="12"/>
  <c r="N161" i="12"/>
  <c r="O161" i="12"/>
  <c r="N162" i="12"/>
  <c r="O162" i="12"/>
  <c r="N163" i="12"/>
  <c r="O163" i="12"/>
  <c r="N164" i="12"/>
  <c r="O164" i="12"/>
  <c r="N165" i="12"/>
  <c r="O165" i="12"/>
  <c r="N166" i="12"/>
  <c r="O166" i="12"/>
  <c r="N167" i="12"/>
  <c r="O167" i="12"/>
  <c r="N168" i="12"/>
  <c r="O168" i="12"/>
  <c r="N169" i="12"/>
  <c r="O169" i="12"/>
  <c r="N170" i="12"/>
  <c r="O170" i="12"/>
  <c r="N171" i="12"/>
  <c r="O171" i="12"/>
  <c r="N172" i="12"/>
  <c r="O172" i="12"/>
  <c r="N173" i="12"/>
  <c r="O173" i="12"/>
  <c r="N174" i="12"/>
  <c r="O174" i="12"/>
  <c r="N13" i="12"/>
  <c r="O13" i="12"/>
  <c r="N175" i="12"/>
  <c r="O175" i="12"/>
  <c r="N176" i="12"/>
  <c r="O176" i="12"/>
  <c r="N177" i="12"/>
  <c r="O177" i="12"/>
  <c r="N178" i="12"/>
  <c r="O178" i="12"/>
  <c r="N179" i="12"/>
  <c r="O179" i="12"/>
  <c r="N180" i="12"/>
  <c r="O180" i="12"/>
  <c r="N181" i="12"/>
  <c r="O181" i="12"/>
  <c r="N182" i="12"/>
  <c r="O182" i="12"/>
  <c r="N183" i="12"/>
  <c r="O183" i="12"/>
  <c r="N184" i="12"/>
  <c r="O184" i="12"/>
  <c r="N185" i="12"/>
  <c r="O185" i="12"/>
  <c r="N186" i="12"/>
  <c r="O186" i="12"/>
  <c r="N187" i="12"/>
  <c r="O187" i="12"/>
  <c r="N188" i="12"/>
  <c r="O188" i="12"/>
  <c r="N189" i="12"/>
  <c r="O189" i="12"/>
  <c r="N190" i="12"/>
  <c r="O190" i="12"/>
  <c r="N191" i="12"/>
  <c r="O191" i="12"/>
  <c r="N192" i="12"/>
  <c r="O192" i="12"/>
  <c r="N193" i="12"/>
  <c r="O193" i="12"/>
  <c r="N194" i="12"/>
  <c r="O194" i="12"/>
  <c r="N195" i="12"/>
  <c r="O195" i="12"/>
  <c r="N196" i="12"/>
  <c r="O196" i="12"/>
  <c r="N197" i="12"/>
  <c r="O197" i="12"/>
  <c r="N198" i="12"/>
  <c r="O198" i="12"/>
  <c r="N199" i="12"/>
  <c r="O199" i="12"/>
  <c r="N200" i="12"/>
  <c r="O200" i="12"/>
  <c r="N201" i="12"/>
  <c r="O201" i="12"/>
  <c r="N202" i="12"/>
  <c r="O202" i="12"/>
  <c r="N203" i="12"/>
  <c r="O203" i="12"/>
  <c r="N204" i="12"/>
  <c r="O204" i="12"/>
  <c r="N205" i="12"/>
  <c r="O205" i="12"/>
  <c r="N206" i="12"/>
  <c r="O206" i="12"/>
  <c r="N207" i="12"/>
  <c r="O207" i="12"/>
  <c r="N208" i="12"/>
  <c r="O208" i="12"/>
  <c r="N209" i="12"/>
  <c r="O209" i="12"/>
  <c r="N210" i="12"/>
  <c r="O210" i="12"/>
  <c r="N211" i="12"/>
  <c r="O211" i="12"/>
  <c r="N212" i="12"/>
  <c r="O212" i="12"/>
  <c r="N213" i="12"/>
  <c r="O213" i="12"/>
  <c r="N12" i="12"/>
  <c r="O12" i="12"/>
  <c r="N214" i="12"/>
  <c r="O214" i="12"/>
  <c r="N215" i="12"/>
  <c r="O215" i="12"/>
  <c r="N216" i="12"/>
  <c r="O216" i="12"/>
  <c r="N217" i="12"/>
  <c r="O217" i="12"/>
  <c r="N218" i="12"/>
  <c r="O218" i="12"/>
  <c r="N219" i="12"/>
  <c r="O219" i="12"/>
  <c r="N220" i="12"/>
  <c r="O220" i="12"/>
  <c r="N221" i="12"/>
  <c r="O221" i="12"/>
  <c r="N222" i="12"/>
  <c r="O222" i="12"/>
  <c r="N223" i="12"/>
  <c r="O223" i="12"/>
  <c r="N224" i="12"/>
  <c r="O224" i="12"/>
  <c r="N225" i="12"/>
  <c r="O225" i="12"/>
  <c r="N226" i="12"/>
  <c r="O226" i="12"/>
  <c r="N227" i="12"/>
  <c r="O227" i="12"/>
  <c r="N228" i="12"/>
  <c r="O228" i="12"/>
  <c r="N229" i="12"/>
  <c r="O229" i="12"/>
  <c r="N230" i="12"/>
  <c r="O230" i="12"/>
  <c r="N231" i="12"/>
  <c r="O231" i="12"/>
  <c r="N232" i="12"/>
  <c r="O232" i="12"/>
  <c r="N233" i="12"/>
  <c r="O233" i="12"/>
  <c r="N234" i="12"/>
  <c r="O234" i="12"/>
  <c r="N235" i="12"/>
  <c r="O235" i="12"/>
  <c r="N236" i="12"/>
  <c r="O236" i="12"/>
  <c r="N237" i="12"/>
  <c r="O237" i="12"/>
  <c r="N238" i="12"/>
  <c r="O238" i="12"/>
  <c r="N239" i="12"/>
  <c r="O239" i="12"/>
  <c r="N240" i="12"/>
  <c r="O240" i="12"/>
  <c r="N241" i="12"/>
  <c r="O241" i="12"/>
  <c r="N242" i="12"/>
  <c r="O242" i="12"/>
  <c r="N243" i="12"/>
  <c r="O243" i="12"/>
  <c r="N244" i="12"/>
  <c r="O244" i="12"/>
  <c r="N2" i="12"/>
  <c r="O2" i="12"/>
  <c r="N245" i="12"/>
  <c r="O245" i="12"/>
  <c r="N246" i="12"/>
  <c r="O246" i="12"/>
  <c r="N247" i="12"/>
  <c r="O247" i="12"/>
  <c r="N11" i="12"/>
  <c r="O11" i="12"/>
  <c r="N248" i="12"/>
  <c r="O248" i="12"/>
  <c r="N249" i="12"/>
  <c r="O249" i="12"/>
  <c r="N250" i="12"/>
  <c r="O250" i="12"/>
  <c r="N251" i="12"/>
  <c r="O251" i="12"/>
  <c r="N252" i="12"/>
  <c r="O252" i="12"/>
  <c r="N253" i="12"/>
  <c r="O253" i="12"/>
  <c r="N254" i="12"/>
  <c r="O254" i="12"/>
  <c r="N8" i="12"/>
  <c r="O8" i="12"/>
  <c r="N255" i="12"/>
  <c r="O255" i="12"/>
  <c r="N256" i="12"/>
  <c r="O256" i="12"/>
  <c r="N257" i="12"/>
  <c r="O257" i="12"/>
  <c r="N258" i="12"/>
  <c r="O258" i="12"/>
  <c r="N259" i="12"/>
  <c r="O259" i="12"/>
  <c r="N260" i="12"/>
  <c r="O260" i="12"/>
  <c r="N261" i="12"/>
  <c r="O261" i="12"/>
  <c r="N262" i="12"/>
  <c r="O262" i="12"/>
  <c r="N263" i="12"/>
  <c r="O263" i="12"/>
  <c r="N264" i="12"/>
  <c r="O264" i="12"/>
  <c r="N265" i="12"/>
  <c r="O265" i="12"/>
  <c r="N266" i="12"/>
  <c r="O266" i="12"/>
  <c r="N267" i="12"/>
  <c r="O267" i="12"/>
  <c r="N268" i="12"/>
  <c r="O268" i="12"/>
  <c r="N269" i="12"/>
  <c r="O269" i="12"/>
  <c r="N270" i="12"/>
  <c r="O270" i="12"/>
  <c r="N271" i="12"/>
  <c r="O271" i="12"/>
  <c r="N272" i="12"/>
  <c r="O272" i="12"/>
  <c r="N273" i="12"/>
  <c r="O273" i="12"/>
  <c r="N274" i="12"/>
  <c r="O274" i="12"/>
  <c r="N275" i="12"/>
  <c r="O275" i="12"/>
  <c r="N276" i="12"/>
  <c r="O276" i="12"/>
  <c r="N277" i="12"/>
  <c r="O277" i="12"/>
  <c r="N278" i="12"/>
  <c r="O278" i="12"/>
  <c r="N279" i="12"/>
  <c r="O279" i="12"/>
  <c r="N280" i="12"/>
  <c r="O280" i="12"/>
  <c r="N281" i="12"/>
  <c r="O281" i="12"/>
  <c r="N282" i="12"/>
  <c r="O282" i="12"/>
  <c r="N283" i="12"/>
  <c r="O283" i="12"/>
  <c r="N284" i="12"/>
  <c r="O284" i="12"/>
  <c r="N285" i="12"/>
  <c r="O285" i="12"/>
  <c r="N286" i="12"/>
  <c r="O286" i="12"/>
  <c r="N287" i="12"/>
  <c r="O287" i="12"/>
  <c r="N288" i="12"/>
  <c r="O288" i="12"/>
  <c r="N289" i="12"/>
  <c r="O289" i="12"/>
  <c r="N290" i="12"/>
  <c r="O290" i="12"/>
  <c r="N291" i="12"/>
  <c r="O291" i="12"/>
  <c r="N292" i="12"/>
  <c r="O292" i="12"/>
  <c r="N293" i="12"/>
  <c r="O293" i="12"/>
  <c r="N294" i="12"/>
  <c r="O294" i="12"/>
  <c r="N295" i="12"/>
  <c r="O295" i="12"/>
  <c r="N296" i="12"/>
  <c r="O296" i="12"/>
  <c r="N297" i="12"/>
  <c r="O297" i="12"/>
  <c r="N298" i="12"/>
  <c r="O298" i="12"/>
  <c r="N10" i="12"/>
  <c r="O10" i="12"/>
  <c r="N299" i="12"/>
  <c r="O299" i="12"/>
  <c r="N300" i="12"/>
  <c r="O300" i="12"/>
  <c r="N301" i="12"/>
  <c r="O301" i="12"/>
  <c r="N302" i="12"/>
  <c r="O302" i="12"/>
  <c r="N303" i="12"/>
  <c r="O303" i="12"/>
  <c r="N304" i="12"/>
  <c r="O304" i="12"/>
  <c r="N305" i="12"/>
  <c r="O305" i="12"/>
  <c r="N306" i="12"/>
  <c r="O306" i="12"/>
  <c r="N307" i="12"/>
  <c r="O307" i="12"/>
  <c r="N308" i="12"/>
  <c r="O308" i="12"/>
  <c r="N309" i="12"/>
  <c r="O309" i="12"/>
  <c r="N9" i="12"/>
  <c r="O9" i="12"/>
  <c r="N310" i="12"/>
  <c r="O310" i="12"/>
  <c r="N311" i="12"/>
  <c r="O311" i="12"/>
  <c r="N312" i="12"/>
  <c r="O312" i="12"/>
  <c r="N313" i="12"/>
  <c r="O313" i="12"/>
  <c r="N314" i="12"/>
  <c r="O314" i="12"/>
  <c r="N315" i="12"/>
  <c r="O315" i="12"/>
  <c r="N316" i="12"/>
  <c r="O316" i="12"/>
  <c r="N317" i="12"/>
  <c r="O317" i="12"/>
  <c r="N318" i="12"/>
  <c r="O318" i="12"/>
  <c r="N319" i="12"/>
  <c r="O319" i="12"/>
  <c r="N320" i="12"/>
  <c r="O320" i="12"/>
  <c r="N321" i="12"/>
  <c r="O321" i="12"/>
  <c r="N322" i="12"/>
  <c r="O322" i="12"/>
  <c r="N323" i="12"/>
  <c r="O323" i="12"/>
  <c r="N324" i="12"/>
  <c r="O324" i="12"/>
  <c r="N325" i="12"/>
  <c r="O325" i="12"/>
  <c r="N326" i="12"/>
  <c r="O326" i="12"/>
  <c r="N327" i="12"/>
  <c r="O327" i="12"/>
  <c r="N328" i="12"/>
  <c r="O328" i="12"/>
  <c r="N329" i="12"/>
  <c r="O329" i="12"/>
  <c r="N330" i="12"/>
  <c r="O330" i="12"/>
  <c r="N331" i="12"/>
  <c r="O331" i="12"/>
  <c r="N332" i="12"/>
  <c r="O332" i="12"/>
  <c r="N333" i="12"/>
  <c r="O333" i="12"/>
  <c r="N334" i="12"/>
  <c r="O334" i="12"/>
  <c r="N335" i="12"/>
  <c r="O335" i="12"/>
  <c r="N336" i="12"/>
  <c r="O336" i="12"/>
  <c r="N337" i="12"/>
  <c r="O337" i="12"/>
  <c r="N338" i="12"/>
  <c r="O338" i="12"/>
  <c r="N339" i="12"/>
  <c r="O339" i="12"/>
  <c r="N340" i="12"/>
  <c r="O340" i="12"/>
  <c r="N341" i="12"/>
  <c r="O341" i="12"/>
  <c r="N342" i="12"/>
  <c r="O342" i="12"/>
  <c r="N343" i="12"/>
  <c r="O343" i="12"/>
  <c r="N344" i="12"/>
  <c r="O344" i="12"/>
  <c r="N345" i="12"/>
  <c r="O345" i="12"/>
  <c r="N346" i="12"/>
  <c r="O346" i="12"/>
  <c r="N347" i="12"/>
  <c r="O347" i="12"/>
  <c r="N348" i="12"/>
  <c r="O348" i="12"/>
  <c r="N349" i="12"/>
  <c r="O349" i="12"/>
  <c r="N350" i="12"/>
  <c r="O350" i="12"/>
  <c r="N351" i="12"/>
  <c r="O351" i="12"/>
  <c r="N352" i="12"/>
  <c r="O352" i="12"/>
  <c r="N353" i="12"/>
  <c r="O353" i="12"/>
  <c r="N354" i="12"/>
  <c r="O354" i="12"/>
  <c r="N355" i="12"/>
  <c r="O355" i="12"/>
  <c r="N356" i="12"/>
  <c r="O356" i="12"/>
  <c r="N357" i="12"/>
  <c r="O357" i="12"/>
  <c r="N358" i="12"/>
  <c r="O358" i="12"/>
  <c r="N359" i="12"/>
  <c r="O359" i="12"/>
  <c r="N360" i="12"/>
  <c r="O360" i="12"/>
  <c r="N361" i="12"/>
  <c r="O361" i="12"/>
  <c r="N362" i="12"/>
  <c r="O362" i="12"/>
  <c r="N363" i="12"/>
  <c r="O363" i="12"/>
  <c r="N364" i="12"/>
  <c r="O364" i="12"/>
  <c r="N365" i="12"/>
  <c r="O365" i="12"/>
  <c r="N366" i="12"/>
  <c r="O366" i="12"/>
  <c r="N367" i="12"/>
  <c r="O367" i="12"/>
  <c r="N368" i="12"/>
  <c r="O368" i="12"/>
  <c r="N369" i="12"/>
  <c r="O369" i="12"/>
  <c r="N370" i="12"/>
  <c r="O370" i="12"/>
  <c r="N371" i="12"/>
  <c r="O371" i="12"/>
  <c r="N372" i="12"/>
  <c r="O372" i="12"/>
  <c r="N373" i="12"/>
  <c r="O373" i="12"/>
  <c r="N374" i="12"/>
  <c r="O374" i="12"/>
  <c r="N375" i="12"/>
  <c r="O375" i="12"/>
  <c r="N376" i="12"/>
  <c r="O376" i="12"/>
  <c r="N377" i="12"/>
  <c r="O377" i="12"/>
  <c r="N378" i="12"/>
  <c r="O378" i="12"/>
  <c r="N379" i="12"/>
  <c r="O379" i="12"/>
  <c r="N380" i="12"/>
  <c r="O380" i="12"/>
  <c r="N381" i="12"/>
  <c r="O381" i="12"/>
  <c r="N382" i="12"/>
  <c r="O382" i="12"/>
  <c r="N383" i="12"/>
  <c r="O383" i="12"/>
  <c r="N384" i="12"/>
  <c r="O384" i="12"/>
  <c r="N385" i="12"/>
  <c r="O385" i="12"/>
  <c r="N386" i="12"/>
  <c r="O386" i="12"/>
  <c r="N387" i="12"/>
  <c r="O387" i="12"/>
  <c r="N388" i="12"/>
  <c r="O388" i="12"/>
  <c r="N389" i="12"/>
  <c r="O389" i="12"/>
  <c r="N390" i="12"/>
  <c r="O390" i="12"/>
  <c r="N391" i="12"/>
  <c r="O391" i="12"/>
  <c r="N392" i="12"/>
  <c r="O392" i="12"/>
  <c r="N393" i="12"/>
  <c r="O393" i="12"/>
  <c r="N394" i="12"/>
  <c r="O394" i="12"/>
  <c r="N395" i="12"/>
  <c r="O395" i="12"/>
  <c r="N396" i="12"/>
  <c r="O396" i="12"/>
  <c r="N397" i="12"/>
  <c r="O397" i="12"/>
  <c r="N398" i="12"/>
  <c r="O398" i="12"/>
  <c r="N399" i="12"/>
  <c r="O399" i="12"/>
  <c r="N400" i="12"/>
  <c r="O400" i="12"/>
  <c r="N16" i="12"/>
  <c r="O16" i="12"/>
  <c r="I22" i="13"/>
  <c r="I75" i="13"/>
  <c r="I90" i="13"/>
  <c r="I187" i="13"/>
  <c r="I210" i="13"/>
  <c r="I217" i="13"/>
  <c r="I222" i="13"/>
  <c r="I227" i="13"/>
  <c r="I240" i="13"/>
  <c r="I247" i="13"/>
  <c r="I248" i="13"/>
  <c r="I273" i="13"/>
  <c r="I274" i="13"/>
  <c r="I296" i="13"/>
  <c r="I297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2" i="13"/>
  <c r="I353" i="13"/>
  <c r="I354" i="13"/>
  <c r="I355" i="13"/>
  <c r="I356" i="13"/>
  <c r="I357" i="13"/>
  <c r="I358" i="13"/>
  <c r="I360" i="13"/>
  <c r="I361" i="13"/>
  <c r="I363" i="13"/>
  <c r="I364" i="13"/>
  <c r="I365" i="13"/>
  <c r="I366" i="13"/>
  <c r="I369" i="13"/>
  <c r="I370" i="13"/>
  <c r="I372" i="13"/>
  <c r="I373" i="13"/>
  <c r="I374" i="13"/>
  <c r="I377" i="13"/>
  <c r="I379" i="13"/>
  <c r="I381" i="13"/>
  <c r="I388" i="13"/>
  <c r="I389" i="13"/>
  <c r="I391" i="13"/>
  <c r="C6" i="11"/>
  <c r="D6" i="11"/>
  <c r="E6" i="11"/>
  <c r="H7" i="11"/>
  <c r="G7" i="11"/>
  <c r="F7" i="11"/>
  <c r="E7" i="11"/>
  <c r="D7" i="11"/>
  <c r="C7" i="11"/>
  <c r="H5" i="11"/>
  <c r="G5" i="11"/>
  <c r="F5" i="11"/>
  <c r="E5" i="11"/>
  <c r="C5" i="11"/>
  <c r="D5" i="11"/>
  <c r="H3" i="11"/>
  <c r="G3" i="11"/>
  <c r="F3" i="11"/>
  <c r="E3" i="1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2" i="5"/>
  <c r="J142" i="5"/>
  <c r="J144" i="5"/>
  <c r="J147" i="5"/>
  <c r="J148" i="5"/>
  <c r="J153" i="5"/>
  <c r="J154" i="5"/>
  <c r="J155" i="5"/>
  <c r="J151" i="5"/>
  <c r="J149" i="5"/>
  <c r="J152" i="5"/>
  <c r="J150" i="5"/>
  <c r="J157" i="5"/>
  <c r="J132" i="5"/>
  <c r="J133" i="5"/>
  <c r="J134" i="5"/>
  <c r="J136" i="5"/>
  <c r="J137" i="5"/>
  <c r="J138" i="5"/>
  <c r="J139" i="5"/>
  <c r="J140" i="5"/>
  <c r="J143" i="5"/>
  <c r="J145" i="5"/>
  <c r="J146" i="5"/>
  <c r="J96" i="5"/>
  <c r="J141" i="5"/>
  <c r="J104" i="5"/>
  <c r="J112" i="5"/>
  <c r="J114" i="5"/>
  <c r="J117" i="5"/>
  <c r="J118" i="5"/>
  <c r="J119" i="5"/>
  <c r="J123" i="5"/>
  <c r="J124" i="5"/>
  <c r="J125" i="5"/>
  <c r="J126" i="5"/>
  <c r="J127" i="5"/>
  <c r="J128" i="5"/>
  <c r="J129" i="5"/>
  <c r="J130" i="5"/>
  <c r="J135" i="5"/>
  <c r="J120" i="5"/>
  <c r="J97" i="5"/>
  <c r="J101" i="5"/>
  <c r="J107" i="5"/>
  <c r="J115" i="5"/>
  <c r="J116" i="5"/>
  <c r="J121" i="5"/>
  <c r="J122" i="5"/>
  <c r="J131" i="5"/>
  <c r="J99" i="5"/>
  <c r="J102" i="5"/>
  <c r="J103" i="5"/>
  <c r="J105" i="5"/>
  <c r="J108" i="5"/>
  <c r="J109" i="5"/>
  <c r="J110" i="5"/>
  <c r="J111" i="5"/>
  <c r="J113" i="5"/>
  <c r="J106" i="5"/>
  <c r="J100" i="5"/>
  <c r="J93" i="5"/>
  <c r="J95" i="5"/>
  <c r="J98" i="5"/>
  <c r="J82" i="5"/>
  <c r="J80" i="5"/>
  <c r="J76" i="5"/>
  <c r="J85" i="5"/>
  <c r="J86" i="5"/>
  <c r="J88" i="5"/>
  <c r="J89" i="5"/>
  <c r="J91" i="5"/>
  <c r="J92" i="5"/>
  <c r="J90" i="5"/>
  <c r="J74" i="5"/>
  <c r="J78" i="5"/>
  <c r="J79" i="5"/>
  <c r="J81" i="5"/>
  <c r="J83" i="5"/>
  <c r="J84" i="5"/>
  <c r="J94" i="5"/>
  <c r="J77" i="5"/>
  <c r="J87" i="5"/>
  <c r="J66" i="5"/>
  <c r="J68" i="5"/>
  <c r="J70" i="5"/>
  <c r="J71" i="5"/>
  <c r="J75" i="5"/>
  <c r="J73" i="5"/>
  <c r="J51" i="5"/>
  <c r="J52" i="5"/>
  <c r="J53" i="5"/>
  <c r="J54" i="5"/>
  <c r="J56" i="5"/>
  <c r="J57" i="5"/>
  <c r="J58" i="5"/>
  <c r="J60" i="5"/>
  <c r="J62" i="5"/>
  <c r="J63" i="5"/>
  <c r="J64" i="5"/>
  <c r="J65" i="5"/>
  <c r="J67" i="5"/>
  <c r="J69" i="5"/>
  <c r="J72" i="5"/>
  <c r="J158" i="5"/>
  <c r="J61" i="5"/>
  <c r="J44" i="5"/>
  <c r="J47" i="5"/>
  <c r="J48" i="5"/>
  <c r="J49" i="5"/>
  <c r="J55" i="5"/>
  <c r="J59" i="5"/>
  <c r="J50" i="5"/>
  <c r="J45" i="5"/>
  <c r="J159" i="5"/>
  <c r="J22" i="5"/>
  <c r="J39" i="5"/>
  <c r="J23" i="5"/>
  <c r="J38" i="5"/>
  <c r="J43" i="5"/>
  <c r="J24" i="5"/>
  <c r="J25" i="5"/>
  <c r="J40" i="5"/>
  <c r="J41" i="5"/>
  <c r="J42" i="5"/>
  <c r="J46" i="5"/>
  <c r="J26" i="5"/>
  <c r="J27" i="5"/>
  <c r="J28" i="5"/>
  <c r="J37" i="5"/>
  <c r="J18" i="5"/>
  <c r="J20" i="5"/>
  <c r="J29" i="5"/>
  <c r="J30" i="5"/>
  <c r="J31" i="5"/>
  <c r="J34" i="5"/>
  <c r="J35" i="5"/>
  <c r="J15" i="5"/>
  <c r="J16" i="5"/>
  <c r="J13" i="5"/>
  <c r="J17" i="5"/>
  <c r="J32" i="5"/>
  <c r="J9" i="5"/>
  <c r="J10" i="5"/>
  <c r="J11" i="5"/>
  <c r="J21" i="5"/>
  <c r="J33" i="5"/>
  <c r="J19" i="5"/>
  <c r="J36" i="5"/>
  <c r="J8" i="5"/>
  <c r="J14" i="5"/>
  <c r="J12" i="5"/>
  <c r="J6" i="5"/>
  <c r="J7" i="5"/>
  <c r="J4" i="5"/>
  <c r="J5" i="5"/>
  <c r="J160" i="5"/>
  <c r="J2" i="5"/>
  <c r="J3" i="5"/>
  <c r="J156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3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134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connections.xml><?xml version="1.0" encoding="utf-8"?>
<connections xmlns="http://schemas.openxmlformats.org/spreadsheetml/2006/main">
  <connection id="1" name="ALMA_TBOSS_Targets_SpectralTypes_DerivedTeff_Results_DerivedMass_Results_B2015_2Myr.txt1" type="6" refreshedVersion="0" background="1" saveData="1">
    <textPr fileType="mac" sourceFile="Macintosh HD:Users:Kim:Research:ALMA:TaurusContinuumDraft:DustMassCalculations:ALMA_TBOSS_Targets_SpectralTypes_DerivedTeff_Results_DerivedMass_Results_B2015_2Myr.txt" tab="0" semicolon="1">
      <textFields count="7">
        <textField/>
        <textField/>
        <textField/>
        <textField/>
        <textField/>
        <textField/>
        <textField/>
      </textFields>
    </textPr>
  </connection>
  <connection id="2" name="AndrewsClassII_SpectralTypes_DerivedTeff_Results_DerivedMass_Results_B1998_2Myr.txt1" type="6" refreshedVersion="0" background="1" saveData="1">
    <textPr fileType="mac" sourceFile="Macintosh HD:Users:Kim:Research:ALMA:TaurusContinuumDraft:DustMassCalculations:AndrewsClassII_SpectralTypes_DerivedTeff_Results_DerivedMass_Results_B1998_2Myr.txt" tab="0" semicolon="1">
      <textFields count="7">
        <textField/>
        <textField/>
        <textField/>
        <textField/>
        <textField/>
        <textField/>
        <textField/>
      </textFields>
    </textPr>
  </connection>
  <connection id="3" name="AndrewsClassII_SpectralTypes_DerivedTeff_Results_DerivedMass_Results_B1998.txt" type="6" refreshedVersion="0" background="1" saveData="1">
    <textPr fileType="mac" sourceFile="Macintosh HD:Users:Kim:Research:ALMA:TaurusContinuumDraft:DustMassCalculations:AndrewsClassII_SpectralTypes_DerivedTeff_Results_DerivedMass_Results_B1998.txt" tab="0" semicolon="1">
      <textFields count="5">
        <textField/>
        <textField/>
        <textField/>
        <textField/>
        <textField/>
      </textFields>
    </textPr>
  </connection>
  <connection id="4" name="AndrewsClassII_SpectralTypes_DerivedTeff_Results_DerivedMass_Results_B2015_2Myr.txt" type="6" refreshedVersion="0" background="1" saveData="1">
    <textPr fileType="mac" sourceFile="Macintosh HD:Users:Kim:Research:ALMA:TaurusContinuumDraft:DustMassCalculations:AndrewsClassII_SpectralTypes_DerivedTeff_Results_DerivedMass_Results_B2015_2Myr.txt" tab="0" semicolon="1">
      <textFields count="5">
        <textField/>
        <textField/>
        <textField/>
        <textField/>
        <textField/>
      </textFields>
    </textPr>
  </connection>
  <connection id="5" name="AndrewsClassII_SpectralTypes_DerivedTeff_Results_DerivedMass_Results_B2015_2Myr.txt1" type="6" refreshedVersion="0" background="1" saveData="1">
    <textPr fileType="mac" sourceFile="Macintosh HD:Users:Kim:Research:ALMA:TaurusContinuumDraft:DustMassCalculations:AndrewsClassII_SpectralTypes_DerivedTeff_Results_DerivedMass_Results_B2015_2Myr.txt" tab="0" semicolon="1">
      <textFields count="7">
        <textField/>
        <textField/>
        <textField/>
        <textField/>
        <textField/>
        <textField/>
        <textField/>
      </textFields>
    </textPr>
  </connection>
  <connection id="6" name="AndrewsClassII_SpectralTypes_DerivedTeff_Results_DerivedMass_Results.txt" type="6" refreshedVersion="0" background="1" saveData="1">
    <textPr fileType="mac" sourceFile="Macintosh HD:Users:Kim:Research:ALMA:TaurusContinuumDraft:DustMassCalculations:AndrewsClassII_SpectralTypes_DerivedTeff_Results_DerivedMass_Results.txt" tab="0" semicolon="1">
      <textFields count="5">
        <textField/>
        <textField/>
        <textField/>
        <textField/>
        <textField/>
      </textFields>
    </textPr>
  </connection>
  <connection id="7" name="AndrewsClassII_SpectralTypes_DerivedTeff_Results_HH14_DerivedMass_Results_B15+MESA_2Myr.txt" type="6" refreshedVersion="0" background="1" saveData="1">
    <textPr fileType="mac" sourceFile="Macintosh HD:Users:Kim:Research:ALMA:TaurusContinuumDraft:DustMassCalculations:AndrewsClassII_SpectralTypes_DerivedTeff_Results_HH14_DerivedMass_Results_B15+MESA_2Myr.txt" tab="0" semicolon="1">
      <textFields count="7">
        <textField/>
        <textField/>
        <textField/>
        <textField/>
        <textField/>
        <textField/>
        <textField/>
      </textFields>
    </textPr>
  </connection>
  <connection id="8" name="Herczeg_Hillenbrand_2014_apj493178t14_mrt.txt" type="6" refreshedVersion="0" background="1" saveData="1">
    <textPr fileType="mac" firstRow="36" sourceFile="Macintosh HD:Users:Kim:Research:ALMA:TaurusContinuumDraft:DustMassCalculations:CentralObjectMassCalculations:Herczeg_Hillenbrand_2014_apj493178t14_mrt.txt" delimited="0" tab="0">
      <textFields count="12">
        <textField/>
        <textField position="15"/>
        <textField position="41"/>
        <textField position="51"/>
        <textField position="56"/>
        <textField position="62"/>
        <textField position="69"/>
        <textField position="76"/>
        <textField position="81"/>
        <textField position="87"/>
        <textField position="92"/>
        <textField position="98"/>
      </textFields>
    </textPr>
  </connection>
  <connection id="9" name="LuhmanClassIII_SpectralTypes_DerivedTeff_Results_DerivedMass_Results_B2015_2Myr.txt" type="6" refreshedVersion="0" background="1" saveData="1">
    <textPr fileType="mac" sourceFile="Macintosh HD:Users:Kim:Research:ALMA:TaurusContinuumDraft:DustMassCalculations:LuhmanClassIII_SpectralTypes_DerivedTeff_Results_DerivedMass_Results_B2015_2Myr.txt" tab="0" semicolon="1">
      <textFields count="7">
        <textField/>
        <textField/>
        <textField/>
        <textField/>
        <textField/>
        <textField/>
        <textField/>
      </textFields>
    </textPr>
  </connection>
  <connection id="10" name="LuhmanClassIII_SpectralTypes_DerivedTeff_Results_DerivedMass_Results.txt" type="6" refreshedVersion="0" background="1" saveData="1">
    <textPr fileType="mac" sourceFile="Macintosh HD:Users:Kim:Research:ALMA:TaurusContinuumDraft:DustMassCalculations:LuhmanClassIII_SpectralTypes_DerivedTeff_Results_DerivedMass_Results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<sst xmlns="http://schemas.openxmlformats.org/spreadsheetml/2006/main" count="15203" uniqueCount="3053">
  <si>
    <t>SpTy</t>
  </si>
  <si>
    <t>Teff_K</t>
  </si>
  <si>
    <t>Origin</t>
  </si>
  <si>
    <t>KenyonHartmann95</t>
  </si>
  <si>
    <t>B9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</si>
  <si>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</si>
  <si>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</si>
  <si>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</si>
  <si>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</si>
  <si>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</si>
  <si>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</si>
  <si>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</si>
  <si>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</si>
  <si>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</si>
  <si>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</si>
  <si>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</si>
  <si>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</si>
  <si>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</si>
  <si>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</si>
  <si>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</si>
  <si>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</si>
  <si>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</si>
  <si>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</si>
  <si>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</si>
  <si>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</si>
  <si>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</si>
  <si>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</si>
  <si>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</si>
  <si>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</si>
  <si>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</si>
  <si>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</si>
  <si>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</si>
  <si>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</si>
  <si>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</si>
  <si>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</si>
  <si>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K0</t>
  </si>
  <si>
    <t>K1</t>
  </si>
  <si>
    <t>K2</t>
  </si>
  <si>
    <t>K3</t>
  </si>
  <si>
    <t>K4</t>
  </si>
  <si>
    <t>K5</t>
  </si>
  <si>
    <t>K6</t>
  </si>
  <si>
    <t>K7</t>
  </si>
  <si>
    <t>Luhman2003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</si>
  <si>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</si>
  <si>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</si>
  <si>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</si>
  <si>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</si>
  <si>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</si>
  <si>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</si>
  <si>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</si>
  <si>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</si>
  <si>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</si>
  <si>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</si>
  <si>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(Young)</t>
  </si>
  <si>
    <t>Field</t>
  </si>
  <si>
    <t>Population</t>
  </si>
  <si>
    <t>SpectralClass</t>
  </si>
  <si>
    <t>B</t>
  </si>
  <si>
    <t>A</t>
  </si>
  <si>
    <t>F</t>
  </si>
  <si>
    <t>G</t>
  </si>
  <si>
    <t>K</t>
  </si>
  <si>
    <t>M</t>
  </si>
  <si>
    <t>0-9</t>
  </si>
  <si>
    <t>10-19</t>
  </si>
  <si>
    <t>20-29</t>
  </si>
  <si>
    <t>30-39</t>
  </si>
  <si>
    <t>50-59</t>
  </si>
  <si>
    <t>Class</t>
  </si>
  <si>
    <t>K8</t>
  </si>
  <si>
    <t>Subclass</t>
  </si>
  <si>
    <t>SpTyIdentifier</t>
  </si>
  <si>
    <t>Prefix</t>
  </si>
  <si>
    <t>Value</t>
  </si>
  <si>
    <t>40-48</t>
  </si>
  <si>
    <t>Index</t>
  </si>
  <si>
    <t>2MASSTarget</t>
  </si>
  <si>
    <t>Name</t>
  </si>
  <si>
    <t>alpha(2-8µm)</t>
  </si>
  <si>
    <t>alpha(2-24µm)</t>
  </si>
  <si>
    <t>alpha(3.6-8µm)</t>
  </si>
  <si>
    <t>alpha(3.6-24µm)</t>
  </si>
  <si>
    <t>SimpleSpTy</t>
  </si>
  <si>
    <t>Note</t>
  </si>
  <si>
    <t>J04333297+1801004</t>
  </si>
  <si>
    <t>HD28867A+C</t>
  </si>
  <si>
    <t>$-2.77$</t>
  </si>
  <si>
    <t>\nodata</t>
  </si>
  <si>
    <t>III</t>
  </si>
  <si>
    <t>J04355415+2254134</t>
  </si>
  <si>
    <t>HPTau/G2</t>
  </si>
  <si>
    <t>$-2.64$/$-2.76$</t>
  </si>
  <si>
    <t>$-2.69$/$-2.75$</t>
  </si>
  <si>
    <t>J04215884+2818066</t>
  </si>
  <si>
    <t>HD283572</t>
  </si>
  <si>
    <t>$-2.71$/$-2.74$</t>
  </si>
  <si>
    <t>$-2.83$/$-2.85$</t>
  </si>
  <si>
    <t>$-2.77$/$-2.79$</t>
  </si>
  <si>
    <t>$-2.89$/$-2.89$</t>
  </si>
  <si>
    <t>J04455129+1555496</t>
  </si>
  <si>
    <t>HD30171</t>
  </si>
  <si>
    <t>$-2.72$/$-2.75$</t>
  </si>
  <si>
    <t>$-2.80$/$-2.81$</t>
  </si>
  <si>
    <t>J04341803+1830066</t>
  </si>
  <si>
    <t>HBC407</t>
  </si>
  <si>
    <t>$-2.70$</t>
  </si>
  <si>
    <t>$-2.79$</t>
  </si>
  <si>
    <t>J04553695+3017553</t>
  </si>
  <si>
    <t>LkCa19</t>
  </si>
  <si>
    <t>$-2.72$/$-2.78$</t>
  </si>
  <si>
    <t>$-2.46$/$-2.49$</t>
  </si>
  <si>
    <t>$-2.41$/$-2.42$</t>
  </si>
  <si>
    <t>J04182147+1658470</t>
  </si>
  <si>
    <t>HBC372</t>
  </si>
  <si>
    <t>$-2.70$/$-2.70$</t>
  </si>
  <si>
    <t>$-2.79$/$-2.79$</t>
  </si>
  <si>
    <t>J04560201+3021037</t>
  </si>
  <si>
    <t>HBC427</t>
  </si>
  <si>
    <t>$-2.69$/$-2.71$</t>
  </si>
  <si>
    <t>$-2.71$/$-2.72$</t>
  </si>
  <si>
    <t>J05071206+2437163</t>
  </si>
  <si>
    <t>RXJ05072+2437</t>
  </si>
  <si>
    <t>$-2.68$/$-2.71$</t>
  </si>
  <si>
    <t>$-2.76$/$-2.77$</t>
  </si>
  <si>
    <t>J04162810+2807358</t>
  </si>
  <si>
    <t>LkCa4</t>
  </si>
  <si>
    <t>$-2.57$/$-2.59$</t>
  </si>
  <si>
    <t>$-2.74$/$-2.75$</t>
  </si>
  <si>
    <t>$-2.60$/$-2.61$</t>
  </si>
  <si>
    <t>$-2.79$/$-2.80$</t>
  </si>
  <si>
    <t>J04183110+2827162</t>
  </si>
  <si>
    <t>V410TauA+B+C</t>
  </si>
  <si>
    <t>$-2.50$/$-2.50$</t>
  </si>
  <si>
    <t>$-2.69$/$-2.69$</t>
  </si>
  <si>
    <t>$-2.82$/$-2.82$</t>
  </si>
  <si>
    <t>J04184703+2820073</t>
  </si>
  <si>
    <t>Hubble4</t>
  </si>
  <si>
    <t>$-2.53$/$-2.64$</t>
  </si>
  <si>
    <t>$-2.65$/$-2.71$</t>
  </si>
  <si>
    <t>$-2.61$/$-2.67$</t>
  </si>
  <si>
    <t>J04185170+1723165</t>
  </si>
  <si>
    <t>HBC376</t>
  </si>
  <si>
    <t>$-2.76$/$-2.76$</t>
  </si>
  <si>
    <t>$-2.73$/$-2.73$</t>
  </si>
  <si>
    <t>J04251767+2617504</t>
  </si>
  <si>
    <t>J1-4872A</t>
  </si>
  <si>
    <t>$-2.25$/$-2.25$</t>
  </si>
  <si>
    <t>$-2.54$/$-2.54$\tablenotemark{b}</t>
  </si>
  <si>
    <t>$-2.71$/$-2.71$</t>
  </si>
  <si>
    <t>$-2.83$/$-2.83$\tablenotemark{b}</t>
  </si>
  <si>
    <t>J04320926+1757227</t>
  </si>
  <si>
    <t>L1551-51</t>
  </si>
  <si>
    <t>$-2.65$/$-2.66$</t>
  </si>
  <si>
    <t>$-2.81$/$-2.81$</t>
  </si>
  <si>
    <t>$-2.86$/$-2.86$</t>
  </si>
  <si>
    <t>J04321456+1820147</t>
  </si>
  <si>
    <t>V827Tau</t>
  </si>
  <si>
    <t>$-2.64$/$-2.67$</t>
  </si>
  <si>
    <t>$-2.75$/$-2.76$</t>
  </si>
  <si>
    <t>$-2.81$/$-2.82$</t>
  </si>
  <si>
    <t>J04321583+1801387</t>
  </si>
  <si>
    <t>V826TauA+B</t>
  </si>
  <si>
    <t>$-2.59$/$-2.60$</t>
  </si>
  <si>
    <t>$-2.77$/$-2.77$</t>
  </si>
  <si>
    <t>$-2.84$/$-2.84$</t>
  </si>
  <si>
    <t>J04324373+1802563</t>
  </si>
  <si>
    <t>L1551-55</t>
  </si>
  <si>
    <t>$-2.74$/$-2.76$</t>
  </si>
  <si>
    <t>$-2.88$/$-2.89$</t>
  </si>
  <si>
    <t>J04331003+2433433</t>
  </si>
  <si>
    <t>V830Tau</t>
  </si>
  <si>
    <t>$-2.81$/$-2.83$</t>
  </si>
  <si>
    <t>$-2.87$/$-2.88$</t>
  </si>
  <si>
    <t>J04352089+2254242</t>
  </si>
  <si>
    <t>FFTauA+B</t>
  </si>
  <si>
    <t>$-2.61$/$-2.69$</t>
  </si>
  <si>
    <t>$-2.74$/$-2.79$</t>
  </si>
  <si>
    <t>$-2.81$/$-2.85$</t>
  </si>
  <si>
    <t>$-2.86$/$-2.88$</t>
  </si>
  <si>
    <t>J04355349+2254089</t>
  </si>
  <si>
    <t>HPTau/G3</t>
  </si>
  <si>
    <t>$-2.57$/$-2.67$</t>
  </si>
  <si>
    <t>$-2.74$/$-2.78$</t>
  </si>
  <si>
    <t>J04410470+2451062</t>
  </si>
  <si>
    <t>IWTauA+B</t>
  </si>
  <si>
    <t>$-2.60$/$-2.66$</t>
  </si>
  <si>
    <t>$-2.74$/$-2.77$</t>
  </si>
  <si>
    <t>$-2.75$/$-2.77$</t>
  </si>
  <si>
    <t>$-2.84$/$-2.85$</t>
  </si>
  <si>
    <t>J04373705+2331080</t>
  </si>
  <si>
    <t>L0</t>
  </si>
  <si>
    <t>$-1.26$/$-1.26$</t>
  </si>
  <si>
    <t>$-1.87$/$-1.87$</t>
  </si>
  <si>
    <t>J04132722+2816247</t>
  </si>
  <si>
    <t>Anon1</t>
  </si>
  <si>
    <t>$-2.51$/$-2.65$</t>
  </si>
  <si>
    <t>$-2.71$/$-2.79$</t>
  </si>
  <si>
    <t>$-2.69$/$-2.76$</t>
  </si>
  <si>
    <t>$-2.84$/$-2.87$</t>
  </si>
  <si>
    <t>J04194127+2749484</t>
  </si>
  <si>
    <t>LkCa7A+B</t>
  </si>
  <si>
    <t>$-2.69$/$-2.70$</t>
  </si>
  <si>
    <t>$-2.73$/$-2.74$</t>
  </si>
  <si>
    <t>J04294247+2632493</t>
  </si>
  <si>
    <t>DITauA+B</t>
  </si>
  <si>
    <t>J04355892+2238353</t>
  </si>
  <si>
    <t>XEST09-042</t>
  </si>
  <si>
    <t>J04361909+2542589</t>
  </si>
  <si>
    <t>LkCa14</t>
  </si>
  <si>
    <t>$-2.78$/$-2.78$</t>
  </si>
  <si>
    <t>J04420548+2522562</t>
  </si>
  <si>
    <t>LkHa332/G2A+B</t>
  </si>
  <si>
    <t>$-2.41$/$-2.59$</t>
  </si>
  <si>
    <t>$-2.48$/$-2.57$</t>
  </si>
  <si>
    <t>$-2.59$/$-2.67$</t>
  </si>
  <si>
    <t>$-2.57$/$-2.61$</t>
  </si>
  <si>
    <t>J04321885+2422271</t>
  </si>
  <si>
    <t>V928TauA+B</t>
  </si>
  <si>
    <t>M0.5</t>
  </si>
  <si>
    <t>$-2.46$/$-2.62$</t>
  </si>
  <si>
    <t>$-2.68$/$-2.77$</t>
  </si>
  <si>
    <t>$-2.63$/$-2.70$</t>
  </si>
  <si>
    <t>$-2.80$/$-2.83$</t>
  </si>
  <si>
    <t>J04144797+2752346</t>
  </si>
  <si>
    <t>LkCa3A+B</t>
  </si>
  <si>
    <t>$-2.65$/$-2.68$</t>
  </si>
  <si>
    <t>$-2.77$/$-2.78$</t>
  </si>
  <si>
    <t>J04182909+2826191</t>
  </si>
  <si>
    <t>V410Anon25</t>
  </si>
  <si>
    <t>$-1.68$/$-2.69$</t>
  </si>
  <si>
    <t>$-2.19$/$-2.73$</t>
  </si>
  <si>
    <t>$-2.27$/$-2.74$</t>
  </si>
  <si>
    <t>$-2.57$/$-2.76$</t>
  </si>
  <si>
    <t>J1-4872B</t>
  </si>
  <si>
    <t>$-2.13$/$-2.13$</t>
  </si>
  <si>
    <t>$-2.66$/$-2.66$</t>
  </si>
  <si>
    <t>J04341099+2251445</t>
  </si>
  <si>
    <t>JH108</t>
  </si>
  <si>
    <t>$-2.60$/$-2.67$</t>
  </si>
  <si>
    <t>$-2.62$/$-2.65$</t>
  </si>
  <si>
    <t>$-2.67$/$-2.68$</t>
  </si>
  <si>
    <t>J04383528+2610386</t>
  </si>
  <si>
    <t>HVTauA+B</t>
  </si>
  <si>
    <t>$-2.45$/$-2.56$</t>
  </si>
  <si>
    <t>$-2.56$/$-2.61$</t>
  </si>
  <si>
    <t>J04420732+2523032</t>
  </si>
  <si>
    <t>LkHa332/G1A+B</t>
  </si>
  <si>
    <t>$-2.45$/$-2.65$</t>
  </si>
  <si>
    <t>$-2.67$/$-2.76$</t>
  </si>
  <si>
    <t>J04345693+2258358</t>
  </si>
  <si>
    <t>XEST08-003</t>
  </si>
  <si>
    <t>M1.5</t>
  </si>
  <si>
    <t>$-2.56$/$-2.64$</t>
  </si>
  <si>
    <t>$-2.52$/$-2.57$</t>
  </si>
  <si>
    <t>$-2.72$/$-2.76$</t>
  </si>
  <si>
    <t>$-2.58$/$-2.60$</t>
  </si>
  <si>
    <t>J04035084+2610531</t>
  </si>
  <si>
    <t>HBC359</t>
  </si>
  <si>
    <t>$-2.58$/$-2.58$</t>
  </si>
  <si>
    <t>$-2.74$/$-2.74$</t>
  </si>
  <si>
    <t>$-2.88$/$-2.88$</t>
  </si>
  <si>
    <t>J04053087+2151106</t>
  </si>
  <si>
    <t>HBC362</t>
  </si>
  <si>
    <t>$-2.63$/$-2.63$</t>
  </si>
  <si>
    <t>J04173893+2833005</t>
  </si>
  <si>
    <t>LkCa5</t>
  </si>
  <si>
    <t>$-2.58$/$-2.59$</t>
  </si>
  <si>
    <t>J04300357+1813494</t>
  </si>
  <si>
    <t>UXTauB</t>
  </si>
  <si>
    <t>$-2.60$/$-2.64$</t>
  </si>
  <si>
    <t>J04352450+1751429</t>
  </si>
  <si>
    <t>HBC412A+B</t>
  </si>
  <si>
    <t>$-2.59$/$-2.61$</t>
  </si>
  <si>
    <t>J04355109+2252401</t>
  </si>
  <si>
    <t>KPNO15</t>
  </si>
  <si>
    <t>M2.75</t>
  </si>
  <si>
    <t>$-2.54$/$-2.62$</t>
  </si>
  <si>
    <t>J04043984+2158215</t>
  </si>
  <si>
    <t>HBC361</t>
  </si>
  <si>
    <t>$-2.55$/$-2.55$</t>
  </si>
  <si>
    <t>J04220313+2825389</t>
  </si>
  <si>
    <t>LkCa21</t>
  </si>
  <si>
    <t>$-2.54$/$-2.56$</t>
  </si>
  <si>
    <t>$-2.66$/$-2.68$</t>
  </si>
  <si>
    <t>$-2.70$/$-2.71$</t>
  </si>
  <si>
    <t>J04145234+2805598</t>
  </si>
  <si>
    <t>XEST20-071</t>
  </si>
  <si>
    <t>M3.25</t>
  </si>
  <si>
    <t>$-2.44$/$-2.56$</t>
  </si>
  <si>
    <t>$-2.64$/$-2.70$</t>
  </si>
  <si>
    <t>$-2.78$/$-2.81$</t>
  </si>
  <si>
    <t>J04034930+2610520</t>
  </si>
  <si>
    <t>HBC358A+B+C</t>
  </si>
  <si>
    <t>M3.5</t>
  </si>
  <si>
    <t>$-2.49$/$-2.49$</t>
  </si>
  <si>
    <t>$-2.68$/$-2.68$</t>
  </si>
  <si>
    <t>$-2.83$/$-2.83$</t>
  </si>
  <si>
    <t>J04043936+2158186</t>
  </si>
  <si>
    <t>HBC360</t>
  </si>
  <si>
    <t>$-2.54$/$-2.55$</t>
  </si>
  <si>
    <t>$-2.75$/$-2.75$</t>
  </si>
  <si>
    <t>J04335546+1838390</t>
  </si>
  <si>
    <t>J2-2041</t>
  </si>
  <si>
    <t>$-2.56$/$-2.58$</t>
  </si>
  <si>
    <t>J04131414+2819108</t>
  </si>
  <si>
    <t>LkCa1</t>
  </si>
  <si>
    <t>$-2.64$/$-2.71$</t>
  </si>
  <si>
    <t>$-2.69$/$-2.73$</t>
  </si>
  <si>
    <t>$-2.76$/$-2.79$</t>
  </si>
  <si>
    <t>J04184023+2824245</t>
  </si>
  <si>
    <t>V410X-ray4</t>
  </si>
  <si>
    <t>$-1.88$/$-2.68$</t>
  </si>
  <si>
    <t>$-2.25$/$-2.69$</t>
  </si>
  <si>
    <t>$-2.36$/$-2.74$</t>
  </si>
  <si>
    <t>$-2.56$/$-2.71$</t>
  </si>
  <si>
    <t>J04292071+2633406</t>
  </si>
  <si>
    <t>J1-507</t>
  </si>
  <si>
    <t>$-2.54$/$-2.59$</t>
  </si>
  <si>
    <t>$-2.75$/$-2.78$</t>
  </si>
  <si>
    <t>J04332621+2245293</t>
  </si>
  <si>
    <t>XEST17-036</t>
  </si>
  <si>
    <t>$-2.37$/$-2.53$</t>
  </si>
  <si>
    <t>$-2.26$/$-2.35$</t>
  </si>
  <si>
    <t>$-2.62$/$-2.69$</t>
  </si>
  <si>
    <t>$-2.34$/$-2.37$</t>
  </si>
  <si>
    <t>J04464260+2459034</t>
  </si>
  <si>
    <t>RXJ04467+2459</t>
  </si>
  <si>
    <t>$-2.48$/$-2.48$</t>
  </si>
  <si>
    <t>J05061674+2446102</t>
  </si>
  <si>
    <t>CIDA10</t>
  </si>
  <si>
    <t>$-2.50$/$-2.54$</t>
  </si>
  <si>
    <t>$-2.66$/$-2.67$</t>
  </si>
  <si>
    <t>J04311578+1820072</t>
  </si>
  <si>
    <t>MHO9</t>
  </si>
  <si>
    <t>M4.25</t>
  </si>
  <si>
    <t>$-2.51$/$-2.52$</t>
  </si>
  <si>
    <t>J04355286+2250585</t>
  </si>
  <si>
    <t>XEST08-049</t>
  </si>
  <si>
    <t>$-2.45$/$-2.50$</t>
  </si>
  <si>
    <t>$-2.56$/$-2.59$</t>
  </si>
  <si>
    <t>$-2.68$/$-2.69$</t>
  </si>
  <si>
    <t>J04163048+3037053</t>
  </si>
  <si>
    <t>M4.5</t>
  </si>
  <si>
    <t>$-2.51$/$-2.54$</t>
  </si>
  <si>
    <t>$-2.78$/$-2.80$</t>
  </si>
  <si>
    <t>J04203918+2717317</t>
  </si>
  <si>
    <t>XEST16-045</t>
  </si>
  <si>
    <t>$-2.62$/$-2.62$</t>
  </si>
  <si>
    <t>J04355209+2255039</t>
  </si>
  <si>
    <t>XEST08-047</t>
  </si>
  <si>
    <t>$-2.47$/$-2.55$</t>
  </si>
  <si>
    <t>$-2.66$/$-2.70$</t>
  </si>
  <si>
    <t>J04414565+2301580</t>
  </si>
  <si>
    <t>$-2.33$/$-2.35$</t>
  </si>
  <si>
    <t>J04554820+3030160</t>
  </si>
  <si>
    <t>XEST26-052</t>
  </si>
  <si>
    <t>$-2.44$/$-2.44$</t>
  </si>
  <si>
    <t>J04222404+2646258</t>
  </si>
  <si>
    <t>XEST11-087</t>
  </si>
  <si>
    <t>M4.75</t>
  </si>
  <si>
    <t>$-2.48$/$-2.52$</t>
  </si>
  <si>
    <t>$-2.51$/$-2.53$</t>
  </si>
  <si>
    <t>$-2.72$/$-2.74$</t>
  </si>
  <si>
    <t>J04312382+2410529</t>
  </si>
  <si>
    <t>V927TauA+B</t>
  </si>
  <si>
    <t>$-2.52$/$-2.55$</t>
  </si>
  <si>
    <t>J04354203+2252226</t>
  </si>
  <si>
    <t>XEST08-033</t>
  </si>
  <si>
    <t>$-2.44$/$-2.51$</t>
  </si>
  <si>
    <t>$-2.46$/$-2.50$</t>
  </si>
  <si>
    <t>J04381630+2326402</t>
  </si>
  <si>
    <t>J04554757+3028077</t>
  </si>
  <si>
    <t>$-2.40$/$-2.40$</t>
  </si>
  <si>
    <t>$-2.64$/$-2.64$</t>
  </si>
  <si>
    <t>J04162725+2053091</t>
  </si>
  <si>
    <t>$-2.42$/$-2.42$</t>
  </si>
  <si>
    <t>$-2.65$/$-2.65$</t>
  </si>
  <si>
    <t>J04244506+2701447</t>
  </si>
  <si>
    <t>J1-4423</t>
  </si>
  <si>
    <t>$-2.50$/$-2.52$</t>
  </si>
  <si>
    <t>J04410424+2557561</t>
  </si>
  <si>
    <t>Haro6-32</t>
  </si>
  <si>
    <t>$-2.73$/$-2.76$</t>
  </si>
  <si>
    <t>$-2.93$/$-2.94$</t>
  </si>
  <si>
    <t>J04555636+3049374</t>
  </si>
  <si>
    <t>$-2.43$/$-2.44$</t>
  </si>
  <si>
    <t>J04144739+2803055</t>
  </si>
  <si>
    <t>XEST20-066</t>
  </si>
  <si>
    <t>M5.25</t>
  </si>
  <si>
    <t>$-2.60$/$-2.60$</t>
  </si>
  <si>
    <t>J04322627+1827521</t>
  </si>
  <si>
    <t>MHO7</t>
  </si>
  <si>
    <t>$-2.48$/$-2.51$</t>
  </si>
  <si>
    <t>$-2.91$/$-2.92$</t>
  </si>
  <si>
    <t>J04344544+2308027</t>
  </si>
  <si>
    <t>$-2.35$/$-2.42$</t>
  </si>
  <si>
    <t>$-2.67$/$-2.70$</t>
  </si>
  <si>
    <t>J04554046+3039057</t>
  </si>
  <si>
    <t>$-2.61$/$-2.62$</t>
  </si>
  <si>
    <t>J04555288+3006523</t>
  </si>
  <si>
    <t>$-2.44$/$-2.47$</t>
  </si>
  <si>
    <t>$-2.68$/$-2.70$</t>
  </si>
  <si>
    <t>J05064662+2104296</t>
  </si>
  <si>
    <t>$-2.40$/$-2.42$</t>
  </si>
  <si>
    <t>J04150515+2808462</t>
  </si>
  <si>
    <t>CIDA2</t>
  </si>
  <si>
    <t>M5.5</t>
  </si>
  <si>
    <t>$-2.52$/$-2.56$</t>
  </si>
  <si>
    <t>$-2.64$/$-2.66$</t>
  </si>
  <si>
    <t>J04183030+2743208</t>
  </si>
  <si>
    <t>KPNO11</t>
  </si>
  <si>
    <t>$-2.42$/$-2.45$</t>
  </si>
  <si>
    <t>J04190197+2822332</t>
  </si>
  <si>
    <t>V410X-ray5a</t>
  </si>
  <si>
    <t>$-2.28$/$-2.53$</t>
  </si>
  <si>
    <t>$-2.40$/$-2.54$</t>
  </si>
  <si>
    <t>$-2.62$/$-2.74$</t>
  </si>
  <si>
    <t>$-2.57$/$-2.62$</t>
  </si>
  <si>
    <t>J04205273+1746415</t>
  </si>
  <si>
    <t>J2-157</t>
  </si>
  <si>
    <t>J04292971+2616532</t>
  </si>
  <si>
    <t>FWTauA+B+C</t>
  </si>
  <si>
    <t>$-2.42$/$-2.46$</t>
  </si>
  <si>
    <t>$-2.20$/$-2.22$</t>
  </si>
  <si>
    <t>$-2.24$/$-2.25$</t>
  </si>
  <si>
    <t>J04315844+2543299</t>
  </si>
  <si>
    <t>J1-665</t>
  </si>
  <si>
    <t>$-2.77$/$-2.81$</t>
  </si>
  <si>
    <t>J04400174+2556292</t>
  </si>
  <si>
    <t>$-2.11$/$-2.32$</t>
  </si>
  <si>
    <t>$-2.18$/$-2.29$</t>
  </si>
  <si>
    <t>$-2.52$/$-2.62$</t>
  </si>
  <si>
    <t>$-2.37$/$-2.41$</t>
  </si>
  <si>
    <t>J04214013+2814224</t>
  </si>
  <si>
    <t>XEST21-026</t>
  </si>
  <si>
    <t>M5.75</t>
  </si>
  <si>
    <t>$-2.43$/$-2.43$</t>
  </si>
  <si>
    <t>J04321786+2422149</t>
  </si>
  <si>
    <t>$-2.32$/$-2.32$</t>
  </si>
  <si>
    <t>$-2.61$/$-2.61$</t>
  </si>
  <si>
    <t>J04335252+2256269</t>
  </si>
  <si>
    <t>XEST17-059</t>
  </si>
  <si>
    <t>J04354183+2234115</t>
  </si>
  <si>
    <t>KPNO8</t>
  </si>
  <si>
    <t>$-2.38$/$-2.40$</t>
  </si>
  <si>
    <t>J04180796+2826036</t>
  </si>
  <si>
    <t>V410X-ray3</t>
  </si>
  <si>
    <t>$-2.34$/$-2.38$</t>
  </si>
  <si>
    <t>$-2.39$/$-2.41$</t>
  </si>
  <si>
    <t>J04330197+2421000</t>
  </si>
  <si>
    <t>MHO8</t>
  </si>
  <si>
    <t>$-2.33$/$-2.41$</t>
  </si>
  <si>
    <t>$-2.55$/$-2.59$</t>
  </si>
  <si>
    <t>$-2.62$/$-2.66$</t>
  </si>
  <si>
    <t>J04330781+2616066</t>
  </si>
  <si>
    <t>KPNO14</t>
  </si>
  <si>
    <t>$-2.28$/$-2.41$</t>
  </si>
  <si>
    <t>$-2.49$/$-2.55$</t>
  </si>
  <si>
    <t>$-2.63$/$-2.69$</t>
  </si>
  <si>
    <t>J04350850+2311398</t>
  </si>
  <si>
    <t>$-2.35$/$-2.35$</t>
  </si>
  <si>
    <t>J04161885+2752155</t>
  </si>
  <si>
    <t>M6.25</t>
  </si>
  <si>
    <t>$-2.31$/$-2.35$</t>
  </si>
  <si>
    <t>J04320329+2528078</t>
  </si>
  <si>
    <t>$-2.34$/$-2.34$</t>
  </si>
  <si>
    <t>J04552333+3027366</t>
  </si>
  <si>
    <t>$-2.33$/$-2.39$</t>
  </si>
  <si>
    <t>J04385871+2323595</t>
  </si>
  <si>
    <t>M6.5</t>
  </si>
  <si>
    <t>J04270739+2215037</t>
  </si>
  <si>
    <t>M6.75</t>
  </si>
  <si>
    <t>$-2.39$/$-2.40$</t>
  </si>
  <si>
    <t>J04152409+2910434</t>
  </si>
  <si>
    <t>$-2.22$/$-2.30$</t>
  </si>
  <si>
    <t>$-2.54$/$-2.58$</t>
  </si>
  <si>
    <t>J04312405+1800215</t>
  </si>
  <si>
    <t>MHO4</t>
  </si>
  <si>
    <t>$-2.52$/$-2.54$</t>
  </si>
  <si>
    <t>J04341527+2250309</t>
  </si>
  <si>
    <t>CFHT1</t>
  </si>
  <si>
    <t>$-2.17$/$-2.41$</t>
  </si>
  <si>
    <t>$-2.61$/$-2.72$</t>
  </si>
  <si>
    <t>J04484189+1703374</t>
  </si>
  <si>
    <t>$-2.36$/$-2.36$</t>
  </si>
  <si>
    <t>J04380083+2558572</t>
  </si>
  <si>
    <t>ITG2</t>
  </si>
  <si>
    <t>M7.25</t>
  </si>
  <si>
    <t>$-2.25$/$-2.39$</t>
  </si>
  <si>
    <t>$-2.56$/$-2.63$</t>
  </si>
  <si>
    <t>$-2.59$/$-2.65$</t>
  </si>
  <si>
    <t>J04185115+2814332</t>
  </si>
  <si>
    <t>KPNO2</t>
  </si>
  <si>
    <t>M7.5</t>
  </si>
  <si>
    <t>$-2.18$/$-2.23$</t>
  </si>
  <si>
    <t>J04294568+2630468</t>
  </si>
  <si>
    <t>KPNO5</t>
  </si>
  <si>
    <t>$-2.30$/$-2.33$</t>
  </si>
  <si>
    <t>$-2.62$/$-2.64$</t>
  </si>
  <si>
    <t>J04312669+2703188</t>
  </si>
  <si>
    <t>$-2.24$/$-2.26$</t>
  </si>
  <si>
    <t>$-2.64$/$-2.65$</t>
  </si>
  <si>
    <t>J04325026+2422115</t>
  </si>
  <si>
    <t>$-1.90$/$-2.36$</t>
  </si>
  <si>
    <t>$-2.17$/$-2.42$</t>
  </si>
  <si>
    <t>$-2.40$/$-2.62$</t>
  </si>
  <si>
    <t>$-2.46$/$-2.55$</t>
  </si>
  <si>
    <t>J04361038+2259560</t>
  </si>
  <si>
    <t>CFHT2</t>
  </si>
  <si>
    <t>$-2.19$/$-2.27$</t>
  </si>
  <si>
    <t>J04390637+2334179</t>
  </si>
  <si>
    <t>J04221644+2549118</t>
  </si>
  <si>
    <t>M7.75</t>
  </si>
  <si>
    <t>$-2.29$/$-2.31$</t>
  </si>
  <si>
    <t>$-2.62$/$-2.63$</t>
  </si>
  <si>
    <t>J04311907+2335047</t>
  </si>
  <si>
    <t>$-2.27$/$-2.29$</t>
  </si>
  <si>
    <t>J04322329+2403013</t>
  </si>
  <si>
    <t>$-2.33$/$-2.33$</t>
  </si>
  <si>
    <t>J04363893+2258119</t>
  </si>
  <si>
    <t>CFHT3</t>
  </si>
  <si>
    <t>$-2.21$/$-2.28$</t>
  </si>
  <si>
    <t>J04221332+1934392</t>
  </si>
  <si>
    <t>$-2.12$/$-2.12$</t>
  </si>
  <si>
    <t>J04274538+2357243</t>
  </si>
  <si>
    <t>M8.25</t>
  </si>
  <si>
    <t>$-2.30$/$-2.30$</t>
  </si>
  <si>
    <t>J04302365+2359129</t>
  </si>
  <si>
    <t>$-2.31$/$-2.31$</t>
  </si>
  <si>
    <t>J04325119+1730092</t>
  </si>
  <si>
    <t>LH0429+17</t>
  </si>
  <si>
    <t>$-2.21$/$-2.21$</t>
  </si>
  <si>
    <t>J04151471+2800096</t>
  </si>
  <si>
    <t>KPNO1</t>
  </si>
  <si>
    <t>M8.5</t>
  </si>
  <si>
    <t>$-2.19$/$-2.21$</t>
  </si>
  <si>
    <t>$-2.55$/$-2.56$</t>
  </si>
  <si>
    <t>J04215450+2652315</t>
  </si>
  <si>
    <t>$-2.08$/$-2.12$</t>
  </si>
  <si>
    <t>$-2.55$/$-2.57$</t>
  </si>
  <si>
    <t>J04355143+2249119</t>
  </si>
  <si>
    <t>KPNO9</t>
  </si>
  <si>
    <t>$-2.26$/$-2.33$</t>
  </si>
  <si>
    <t>$-2.65$/$-2.69$</t>
  </si>
  <si>
    <t>J04334291+2526470</t>
  </si>
  <si>
    <t>M8.75</t>
  </si>
  <si>
    <t>$-2.20$/$-2.20$</t>
  </si>
  <si>
    <t>J04354526+2737130</t>
  </si>
  <si>
    <t>M9.25</t>
  </si>
  <si>
    <t>J04574903+3015195</t>
  </si>
  <si>
    <t>$-2.29$/$-2.29$</t>
  </si>
  <si>
    <t>J04272799+2612052</t>
  </si>
  <si>
    <t>KPNO4</t>
  </si>
  <si>
    <t>M9.5</t>
  </si>
  <si>
    <t>$-1.96$/$-1.96$</t>
  </si>
  <si>
    <t>J04080782+2807280</t>
  </si>
  <si>
    <t>M3.75</t>
  </si>
  <si>
    <t>III?</t>
  </si>
  <si>
    <t>J04295422+1754041</t>
  </si>
  <si>
    <t>J04034997+2620382</t>
  </si>
  <si>
    <t>XEST06-006</t>
  </si>
  <si>
    <t>L</t>
  </si>
  <si>
    <t>Err</t>
  </si>
  <si>
    <t>Full</t>
  </si>
  <si>
    <t>_RAJ2000</t>
  </si>
  <si>
    <t>_DEJ2000</t>
  </si>
  <si>
    <t>f_</t>
  </si>
  <si>
    <t>All</t>
  </si>
  <si>
    <t>SpT</t>
  </si>
  <si>
    <t>r_</t>
  </si>
  <si>
    <t>UpperLim?</t>
  </si>
  <si>
    <t>F0.89</t>
  </si>
  <si>
    <t>e_</t>
  </si>
  <si>
    <t>l_</t>
  </si>
  <si>
    <t>F1.3</t>
  </si>
  <si>
    <t>Notes</t>
  </si>
  <si>
    <t>TCat</t>
  </si>
  <si>
    <t>SimbadName</t>
  </si>
  <si>
    <t>_RA</t>
  </si>
  <si>
    <t>_DE</t>
  </si>
  <si>
    <t>logT*</t>
  </si>
  <si>
    <t>logL*</t>
  </si>
  <si>
    <t>logM*Baraffe</t>
  </si>
  <si>
    <t>Andrews Tdust</t>
  </si>
  <si>
    <t>Baraffe15_Mass_powerlaw</t>
  </si>
  <si>
    <t>B98Mass</t>
  </si>
  <si>
    <t>Tdust 60 AU</t>
  </si>
  <si>
    <t>Tdust 100 AU</t>
  </si>
  <si>
    <t>Tdust 40 AU</t>
  </si>
  <si>
    <t>"h:m:s"</t>
  </si>
  <si>
    <t>"d:m:s"</t>
  </si>
  <si>
    <t>Jy</t>
  </si>
  <si>
    <t>deg</t>
  </si>
  <si>
    <t>[K]</t>
  </si>
  <si>
    <t>[Lsun]</t>
  </si>
  <si>
    <t>(...)</t>
  </si>
  <si>
    <t>[Msun]</t>
  </si>
  <si>
    <t>Msun</t>
  </si>
  <si>
    <t>Diff</t>
  </si>
  <si>
    <t>Edge On Flag?</t>
  </si>
  <si>
    <t>04 19 01.27</t>
  </si>
  <si>
    <t>+28 02 48.7</t>
  </si>
  <si>
    <t>KPNO 12</t>
  </si>
  <si>
    <t>X</t>
  </si>
  <si>
    <t>&lt;</t>
  </si>
  <si>
    <t>e, m</t>
  </si>
  <si>
    <t>[BLH2002] KPNO-Tau 12</t>
  </si>
  <si>
    <t>04 23 35.39</t>
  </si>
  <si>
    <t>+25 03 03.1</t>
  </si>
  <si>
    <t>FU Tau B</t>
  </si>
  <si>
    <t>FU Tau</t>
  </si>
  <si>
    <t>04 30 07.24</t>
  </si>
  <si>
    <t>+26 08 20.8</t>
  </si>
  <si>
    <t>KPNO 6</t>
  </si>
  <si>
    <t>[BLH2002] KPNO-Tau 6</t>
  </si>
  <si>
    <t>04 41 44.90</t>
  </si>
  <si>
    <t>+23 01 51.4</t>
  </si>
  <si>
    <t>J04414489+2301513</t>
  </si>
  <si>
    <t>2MASS J04414489+2301513</t>
  </si>
  <si>
    <t>04 30 57.19</t>
  </si>
  <si>
    <t>+25 56 39.5</t>
  </si>
  <si>
    <t>KPNO 7</t>
  </si>
  <si>
    <t>[BLH2002] KPNO-Tau 7</t>
  </si>
  <si>
    <t>04 32 30.31</t>
  </si>
  <si>
    <t>+17 31 29.9</t>
  </si>
  <si>
    <t>GG Tau Bb</t>
  </si>
  <si>
    <t>WDS J04325+1732Bb</t>
  </si>
  <si>
    <t>04 20 16.11</t>
  </si>
  <si>
    <t>+28 21 32.5</t>
  </si>
  <si>
    <t>J04201611+2821325</t>
  </si>
  <si>
    <t>2MASS J04201611+2821325</t>
  </si>
  <si>
    <t>04 24 20.90</t>
  </si>
  <si>
    <t>+26 30 51.2</t>
  </si>
  <si>
    <t>J04242090+2630511</t>
  </si>
  <si>
    <t>2MASS J04242090+2630511</t>
  </si>
  <si>
    <t>04 40 49.51</t>
  </si>
  <si>
    <t>+25 51 19.2</t>
  </si>
  <si>
    <t>JH 223 B</t>
  </si>
  <si>
    <t>M6±2</t>
  </si>
  <si>
    <t>est</t>
  </si>
  <si>
    <t>m, e</t>
  </si>
  <si>
    <t>JH 223</t>
  </si>
  <si>
    <t>a</t>
  </si>
  <si>
    <t>04 28 42.64</t>
  </si>
  <si>
    <t>+27 14 03.9</t>
  </si>
  <si>
    <t>J04284263+2714039 B</t>
  </si>
  <si>
    <t>M7±2</t>
  </si>
  <si>
    <t>2MASS J04284263+2714039</t>
  </si>
  <si>
    <t>04 55 49.70</t>
  </si>
  <si>
    <t>+30 19 40.0</t>
  </si>
  <si>
    <t>J04554969+3019400</t>
  </si>
  <si>
    <t>2MASS J04554969+3019400</t>
  </si>
  <si>
    <t>04 29 41.56</t>
  </si>
  <si>
    <t>+26 32 58.3</t>
  </si>
  <si>
    <t>DH Tau B</t>
  </si>
  <si>
    <t>DH Tau</t>
  </si>
  <si>
    <t>04 21 46.31</t>
  </si>
  <si>
    <t>+26 59 29.6</t>
  </si>
  <si>
    <t>J04214631+2659296</t>
  </si>
  <si>
    <t>2MASS J04214631+2659296</t>
  </si>
  <si>
    <t>04 24 26.46</t>
  </si>
  <si>
    <t>+26 49 50.4</t>
  </si>
  <si>
    <t>J04242646+2649503</t>
  </si>
  <si>
    <t>2MASS J04242646+2649503</t>
  </si>
  <si>
    <t>04 33 09.46</t>
  </si>
  <si>
    <t>+22 46 48.7</t>
  </si>
  <si>
    <t>J04330945+2246487</t>
  </si>
  <si>
    <t>2MASS J04330945+2246487</t>
  </si>
  <si>
    <t>04 41 10.79</t>
  </si>
  <si>
    <t>+25 55 11.6</t>
  </si>
  <si>
    <t>ITG 34</t>
  </si>
  <si>
    <t>04 44 27.13</t>
  </si>
  <si>
    <t>+25 12 16.4</t>
  </si>
  <si>
    <t>IRAS 04414+2506</t>
  </si>
  <si>
    <t>m, m</t>
  </si>
  <si>
    <t>IRAS S04414+2506</t>
  </si>
  <si>
    <t>04 16 39.12</t>
  </si>
  <si>
    <t>+28 58 49.1</t>
  </si>
  <si>
    <t>J04163911+2858491</t>
  </si>
  <si>
    <t>2MASS J04163911+2858491</t>
  </si>
  <si>
    <t>04 18 31.59</t>
  </si>
  <si>
    <t>+28 16 58.5</t>
  </si>
  <si>
    <t>CZ Tau B</t>
  </si>
  <si>
    <t>M6±3</t>
  </si>
  <si>
    <t>CZ Tau</t>
  </si>
  <si>
    <t>04 39 17.41</t>
  </si>
  <si>
    <t>+22 47 53.4</t>
  </si>
  <si>
    <t>VY Tau B</t>
  </si>
  <si>
    <t>M4.5±2</t>
  </si>
  <si>
    <t>VY Tau</t>
  </si>
  <si>
    <t>04 21 07.95</t>
  </si>
  <si>
    <t>+27 02 20.4</t>
  </si>
  <si>
    <t>J04210795+2702204</t>
  </si>
  <si>
    <t>2MASS J04210795+2702204</t>
  </si>
  <si>
    <t>04 17 49.55</t>
  </si>
  <si>
    <t>+28 13 31.8</t>
  </si>
  <si>
    <t>KPNO 10</t>
  </si>
  <si>
    <t>[BLH2002] KPNO-Tau 10</t>
  </si>
  <si>
    <t>04 55 45.35</t>
  </si>
  <si>
    <t>+30 19 38.9</t>
  </si>
  <si>
    <t>J04554535+3019389</t>
  </si>
  <si>
    <t>2MASS J04554535+3019389</t>
  </si>
  <si>
    <t>04 15 57.99</t>
  </si>
  <si>
    <t>+27 46 17.6</t>
  </si>
  <si>
    <t>J04155799+2746175</t>
  </si>
  <si>
    <t>2MASS J04155799+2746175</t>
  </si>
  <si>
    <t>04 30 51.71</t>
  </si>
  <si>
    <t>+24 41 47.5</t>
  </si>
  <si>
    <t>ZZ Tau IRS</t>
  </si>
  <si>
    <t>04 21 09.34</t>
  </si>
  <si>
    <t>+27 50 36.8</t>
  </si>
  <si>
    <t>J04210934+2750368</t>
  </si>
  <si>
    <t>2MASS J04210934+2750368</t>
  </si>
  <si>
    <t>04 19 35.45</t>
  </si>
  <si>
    <t>+28 27 21.8</t>
  </si>
  <si>
    <t>FR Tau</t>
  </si>
  <si>
    <t>04 32 30.25</t>
  </si>
  <si>
    <t>+17 31 30.9</t>
  </si>
  <si>
    <t>GG Tau Ba</t>
  </si>
  <si>
    <t>WDS J04325+1732Ba</t>
  </si>
  <si>
    <t>04 14 17.61</t>
  </si>
  <si>
    <t>+28 06 09.7</t>
  </si>
  <si>
    <t>CIDA 1</t>
  </si>
  <si>
    <t>[BCG93] 1</t>
  </si>
  <si>
    <t>04 32 16.07</t>
  </si>
  <si>
    <t>+18 12 46.4</t>
  </si>
  <si>
    <t>MHO 5</t>
  </si>
  <si>
    <t>[BHS98] MHO 5</t>
  </si>
  <si>
    <t>04 39 47.48</t>
  </si>
  <si>
    <t>+26 01 40.8</t>
  </si>
  <si>
    <t>CFHT 4</t>
  </si>
  <si>
    <t>[MDM2001] CFHT-BD-Tau 4</t>
  </si>
  <si>
    <t>04 54 23.63</t>
  </si>
  <si>
    <t>+17 09 43.5</t>
  </si>
  <si>
    <t>St 34 C</t>
  </si>
  <si>
    <t>2MASS J04542362+1709434</t>
  </si>
  <si>
    <t>04 55 48.01</t>
  </si>
  <si>
    <t>+30 28 05.0</t>
  </si>
  <si>
    <t>J04554801+3028050</t>
  </si>
  <si>
    <t>2MASS J04554801+3028050</t>
  </si>
  <si>
    <t>FU Tau A</t>
  </si>
  <si>
    <t>04 36 21.52</t>
  </si>
  <si>
    <t>+23 51 16.6</t>
  </si>
  <si>
    <t>J04362151+2351165</t>
  </si>
  <si>
    <t>2MASS J04362151+2351165</t>
  </si>
  <si>
    <t>04 42 21.02</t>
  </si>
  <si>
    <t>+25 20 34.4</t>
  </si>
  <si>
    <t>CIDA 7</t>
  </si>
  <si>
    <t>[BCG93] 7</t>
  </si>
  <si>
    <t>04 37 56.70</t>
  </si>
  <si>
    <t>+25 46 22.9</t>
  </si>
  <si>
    <t>ITG 1</t>
  </si>
  <si>
    <t>(M3.5-M6)</t>
  </si>
  <si>
    <t>04 35 40.94</t>
  </si>
  <si>
    <t>+24 11 08.8</t>
  </si>
  <si>
    <t>CoKu Tau/3 B</t>
  </si>
  <si>
    <t>NAME CoKu Tau 3</t>
  </si>
  <si>
    <t>04 43 20.23</t>
  </si>
  <si>
    <t>+29 40 06.1</t>
  </si>
  <si>
    <t>CIDA 14</t>
  </si>
  <si>
    <t>[BCG93] 14</t>
  </si>
  <si>
    <t>04 29 59.51</t>
  </si>
  <si>
    <t>+24 33 07.8</t>
  </si>
  <si>
    <t>J04295950+2433078</t>
  </si>
  <si>
    <t>2MASS J04295950+2433078</t>
  </si>
  <si>
    <t>04 26 57.33</t>
  </si>
  <si>
    <t>+26 06 28.4</t>
  </si>
  <si>
    <t>KPNO 13</t>
  </si>
  <si>
    <t>[BLH2002] KPNO-Tau 13</t>
  </si>
  <si>
    <t>04 46 58.97</t>
  </si>
  <si>
    <t>+17 02 37.8</t>
  </si>
  <si>
    <t>Haro 6-37 B</t>
  </si>
  <si>
    <t>M4±3</t>
  </si>
  <si>
    <t>WDS J04470+1703AB,C</t>
  </si>
  <si>
    <t>04 33 39.35</t>
  </si>
  <si>
    <t>+17 51 52.4</t>
  </si>
  <si>
    <t>HN Tau B</t>
  </si>
  <si>
    <t>04 32 24.16</t>
  </si>
  <si>
    <t>+22 51 08.4</t>
  </si>
  <si>
    <t>J04322415+2251083</t>
  </si>
  <si>
    <t>2MASS J04322415+2251083</t>
  </si>
  <si>
    <t>04 14 14.59</t>
  </si>
  <si>
    <t>+28 27 58.1</t>
  </si>
  <si>
    <t>FN Tau</t>
  </si>
  <si>
    <t>04 20 25.83</t>
  </si>
  <si>
    <t>+28 19 23.7</t>
  </si>
  <si>
    <t>IRAS 04173+2812</t>
  </si>
  <si>
    <t>04 33 41.72</t>
  </si>
  <si>
    <t>+17 50 40.2</t>
  </si>
  <si>
    <t>J04334171+1750402</t>
  </si>
  <si>
    <t>2MASS J04334171+1750402</t>
  </si>
  <si>
    <t>04 33 54.59</t>
  </si>
  <si>
    <t>+26 13 25.6</t>
  </si>
  <si>
    <t>IT Tau B</t>
  </si>
  <si>
    <t>04 32 49.38</t>
  </si>
  <si>
    <t>+22 53 08.2</t>
  </si>
  <si>
    <t>J04324938+2253082</t>
  </si>
  <si>
    <t>2MASS J04324938+2253082</t>
  </si>
  <si>
    <t>04 26 54.41</t>
  </si>
  <si>
    <t>+26 06 51.0</t>
  </si>
  <si>
    <t>FV Tau/c B</t>
  </si>
  <si>
    <t>NAME FV Tau/c</t>
  </si>
  <si>
    <t>04 33 36.79</t>
  </si>
  <si>
    <t>+26 09 49.2</t>
  </si>
  <si>
    <t>IS Tau B</t>
  </si>
  <si>
    <t>(m, e)</t>
  </si>
  <si>
    <t>IS Tau</t>
  </si>
  <si>
    <t>04 19 12.81</t>
  </si>
  <si>
    <t>+28 29 33.1</t>
  </si>
  <si>
    <t>FQ Tau B</t>
  </si>
  <si>
    <t>FQ Tau</t>
  </si>
  <si>
    <t>04 56 01.18</t>
  </si>
  <si>
    <t>+30 26 34.8</t>
  </si>
  <si>
    <t>XEST 26-071</t>
  </si>
  <si>
    <t>04 30 29.61</t>
  </si>
  <si>
    <t>+24 26 45.0</t>
  </si>
  <si>
    <t>FX Tau B</t>
  </si>
  <si>
    <t>FX Tau</t>
  </si>
  <si>
    <t>04 22 02.18</t>
  </si>
  <si>
    <t>+26 57 30.5</t>
  </si>
  <si>
    <t>FS Tau B</t>
  </si>
  <si>
    <t>04 35 56.84</t>
  </si>
  <si>
    <t>+22 54 36.0</t>
  </si>
  <si>
    <t>Haro 6-28 B</t>
  </si>
  <si>
    <t>Haro 6-28</t>
  </si>
  <si>
    <t>04 20 26.07</t>
  </si>
  <si>
    <t>+28 04 08.9</t>
  </si>
  <si>
    <t>J04202606+2804089</t>
  </si>
  <si>
    <t>2MASS J04202606+2804089</t>
  </si>
  <si>
    <t>04 17 49.65</t>
  </si>
  <si>
    <t>+28 29 36.3</t>
  </si>
  <si>
    <t>V410 X-ray 1</t>
  </si>
  <si>
    <t>[SS94] V410 X-ray 1</t>
  </si>
  <si>
    <t>05 04 41.40</t>
  </si>
  <si>
    <t>+25 09 54.4</t>
  </si>
  <si>
    <t>CIDA 8</t>
  </si>
  <si>
    <t>[BCG93] 8</t>
  </si>
  <si>
    <t>04 15 39.16</t>
  </si>
  <si>
    <t>+28 18 58.6</t>
  </si>
  <si>
    <t>J04153916+2818586</t>
  </si>
  <si>
    <t>2MASS J04153916+2818586</t>
  </si>
  <si>
    <t>04 23 18.23</t>
  </si>
  <si>
    <t>+26 41 15.6</t>
  </si>
  <si>
    <t>J04231822+2641156</t>
  </si>
  <si>
    <t>2MASS J04231822+2641156</t>
  </si>
  <si>
    <t>04 41 24.64</t>
  </si>
  <si>
    <t>+25 43 53.0</t>
  </si>
  <si>
    <t>ITG 40</t>
  </si>
  <si>
    <t>04 18 31.13</t>
  </si>
  <si>
    <t>+28 16 29.0</t>
  </si>
  <si>
    <t>DD Tau B</t>
  </si>
  <si>
    <t>DD Tau</t>
  </si>
  <si>
    <t>04 14 49.29</t>
  </si>
  <si>
    <t>+28 12 30.6</t>
  </si>
  <si>
    <t>FO Tau B</t>
  </si>
  <si>
    <t>FQ Tau A</t>
  </si>
  <si>
    <t>DD Tau A</t>
  </si>
  <si>
    <t>04 31 59.00</t>
  </si>
  <si>
    <t>+18 21 42.0</t>
  </si>
  <si>
    <t>LkHalpha 267</t>
  </si>
  <si>
    <t>FO Tau A</t>
  </si>
  <si>
    <t>CZ Tau A</t>
  </si>
  <si>
    <t>04 32 42.78</t>
  </si>
  <si>
    <t>+25 52 31.6</t>
  </si>
  <si>
    <t>UZ Tau Wb</t>
  </si>
  <si>
    <t>NAME UZ TAU W B</t>
  </si>
  <si>
    <t>04 31 39.90</t>
  </si>
  <si>
    <t>+18 13 58.0</t>
  </si>
  <si>
    <t>XZ Tau B</t>
  </si>
  <si>
    <t>04 45 51.34</t>
  </si>
  <si>
    <t>+15 55 36.7</t>
  </si>
  <si>
    <t>IRAS 04429+1550</t>
  </si>
  <si>
    <t>M2.5</t>
  </si>
  <si>
    <t>04 29 36.07</t>
  </si>
  <si>
    <t>+24 35 55.6</t>
  </si>
  <si>
    <t>XEST 13-010</t>
  </si>
  <si>
    <t>04 23 07.77</t>
  </si>
  <si>
    <t>+28 05 57.3</t>
  </si>
  <si>
    <t>IRAS 04200+2759</t>
  </si>
  <si>
    <t>04 39 20.91</t>
  </si>
  <si>
    <t>+25 45 02.1</t>
  </si>
  <si>
    <t>GN Tau B</t>
  </si>
  <si>
    <t>M2.5±1.5</t>
  </si>
  <si>
    <t>GN Tau</t>
  </si>
  <si>
    <t>04 14 47.87</t>
  </si>
  <si>
    <t>+26 48 11.0</t>
  </si>
  <si>
    <t>CX Tau</t>
  </si>
  <si>
    <t>04 42 07.77</t>
  </si>
  <si>
    <t>+25 23 11.8</t>
  </si>
  <si>
    <t>V955 Tau B</t>
  </si>
  <si>
    <t>V955 Tau</t>
  </si>
  <si>
    <t>04 33 39.05</t>
  </si>
  <si>
    <t>+22 27 20.8</t>
  </si>
  <si>
    <t>J04333905+2227207</t>
  </si>
  <si>
    <t>M1.75</t>
  </si>
  <si>
    <t>2MASS J04333905+2227207</t>
  </si>
  <si>
    <t>GN Tau A</t>
  </si>
  <si>
    <t>05 05 22.86</t>
  </si>
  <si>
    <t>+25 31 31.2</t>
  </si>
  <si>
    <t>CIDA 9 B</t>
  </si>
  <si>
    <t>M1.5±2</t>
  </si>
  <si>
    <t>[BCG93] 9</t>
  </si>
  <si>
    <t>04 51 47.37</t>
  </si>
  <si>
    <t>+30 47 13.5</t>
  </si>
  <si>
    <t>UY Aur B</t>
  </si>
  <si>
    <t>FV Tau/c A</t>
  </si>
  <si>
    <t>Haro 6-28 A</t>
  </si>
  <si>
    <t>JH 223 A</t>
  </si>
  <si>
    <t>04 42 37.70</t>
  </si>
  <si>
    <t>+25 15 37.5</t>
  </si>
  <si>
    <t>DP Tau B</t>
  </si>
  <si>
    <t>M2±1.5</t>
  </si>
  <si>
    <t>DP Tau</t>
  </si>
  <si>
    <t>UZ Tau Wa</t>
  </si>
  <si>
    <t>NAME UZ TAU W A</t>
  </si>
  <si>
    <t>04 33 06.22</t>
  </si>
  <si>
    <t>+24 09 34.0</t>
  </si>
  <si>
    <t>GH Tau A</t>
  </si>
  <si>
    <t>GH Tau</t>
  </si>
  <si>
    <t>04 31 40.07</t>
  </si>
  <si>
    <t>+18 13 57.2</t>
  </si>
  <si>
    <t>XZ Tau A</t>
  </si>
  <si>
    <t>XZ Tau</t>
  </si>
  <si>
    <t>GH Tau B</t>
  </si>
  <si>
    <t>04 18 10.78</t>
  </si>
  <si>
    <t>+25 19 57.4</t>
  </si>
  <si>
    <t>V409 Tau</t>
  </si>
  <si>
    <t>04 14 26.27</t>
  </si>
  <si>
    <t>+28 06 03.2</t>
  </si>
  <si>
    <t>MHO 1</t>
  </si>
  <si>
    <t>[BHS98] MHO 1</t>
  </si>
  <si>
    <t>04 22 16.76</t>
  </si>
  <si>
    <t>+26 54 57.1</t>
  </si>
  <si>
    <t>J04221675+2654570</t>
  </si>
  <si>
    <t>2MASS J04221675+2654570</t>
  </si>
  <si>
    <t>CIDA 9 A</t>
  </si>
  <si>
    <t>04 35 20.20</t>
  </si>
  <si>
    <t>+22 32 14.6</t>
  </si>
  <si>
    <t>HO Tau</t>
  </si>
  <si>
    <t>04 17 33.73</t>
  </si>
  <si>
    <t>+28 20 46.8</t>
  </si>
  <si>
    <t>CY Tau</t>
  </si>
  <si>
    <t>04 33 32.79</t>
  </si>
  <si>
    <t>+18 00 43.6</t>
  </si>
  <si>
    <t>J04333278+1800436</t>
  </si>
  <si>
    <t>2MASS J04333278+1800436</t>
  </si>
  <si>
    <t>04 15 42.79</t>
  </si>
  <si>
    <t>+29 09 59.8</t>
  </si>
  <si>
    <t>IRAS 04125+2902</t>
  </si>
  <si>
    <t>M1.25</t>
  </si>
  <si>
    <t>04 24 44.58</t>
  </si>
  <si>
    <t>+26 10 14.1</t>
  </si>
  <si>
    <t>IRAS 04216+2603</t>
  </si>
  <si>
    <t>04 33 48.72</t>
  </si>
  <si>
    <t>+18 10 10.0</t>
  </si>
  <si>
    <t>DM Tau</t>
  </si>
  <si>
    <t>04 30 44.41</t>
  </si>
  <si>
    <t>+26 01 23.8</t>
  </si>
  <si>
    <t>DK Tau B</t>
  </si>
  <si>
    <t>04 13 57.38</t>
  </si>
  <si>
    <t>+29 18 19.3</t>
  </si>
  <si>
    <t>IRAS 04108+2910</t>
  </si>
  <si>
    <t>04 46 59.08</t>
  </si>
  <si>
    <t>+17 02 39.7</t>
  </si>
  <si>
    <t>Haro 6-37 C</t>
  </si>
  <si>
    <t>WDS J04470+1703C</t>
  </si>
  <si>
    <t>04 22 47.87</t>
  </si>
  <si>
    <t>+26 45 53.1</t>
  </si>
  <si>
    <t>IRAS 04196+2638</t>
  </si>
  <si>
    <t>IRAS F04196+2638</t>
  </si>
  <si>
    <t>DP Tau A</t>
  </si>
  <si>
    <t>FX Tau A</t>
  </si>
  <si>
    <t>DH Tau A</t>
  </si>
  <si>
    <t>CoKu Tau/3 A</t>
  </si>
  <si>
    <t>04 43 03.09</t>
  </si>
  <si>
    <t>+25 20 18.7</t>
  </si>
  <si>
    <t>GO Tau</t>
  </si>
  <si>
    <t>04 21 55.64</t>
  </si>
  <si>
    <t>+27 55 06.1</t>
  </si>
  <si>
    <t>DE Tau</t>
  </si>
  <si>
    <t>VY Tau A</t>
  </si>
  <si>
    <t>04 31 14.44</t>
  </si>
  <si>
    <t>+27 10 18.0</t>
  </si>
  <si>
    <t>JH 56</t>
  </si>
  <si>
    <t>04 31 50.55</t>
  </si>
  <si>
    <t>+24 24 18.6</t>
  </si>
  <si>
    <t>HK Tau A</t>
  </si>
  <si>
    <t>04 41 38.82</t>
  </si>
  <si>
    <t>+25 56 26.7</t>
  </si>
  <si>
    <t>IRAS 04385+2550</t>
  </si>
  <si>
    <t>04 14 13.58</t>
  </si>
  <si>
    <t>+28 12 49.2</t>
  </si>
  <si>
    <t>FM Tau</t>
  </si>
  <si>
    <t>04 24 57.08</t>
  </si>
  <si>
    <t>+27 11 56.5</t>
  </si>
  <si>
    <t>IP Tau</t>
  </si>
  <si>
    <t>04 23 39.19</t>
  </si>
  <si>
    <t>+24 56 14.1</t>
  </si>
  <si>
    <t>FT Tau</t>
  </si>
  <si>
    <t>(K6-M3.5)</t>
  </si>
  <si>
    <t>04 31 57.70</t>
  </si>
  <si>
    <t>+18 21 37.0</t>
  </si>
  <si>
    <t>V710 Tau A</t>
  </si>
  <si>
    <t>e</t>
  </si>
  <si>
    <t>NAME V710 Tau A</t>
  </si>
  <si>
    <t>04 29 51.56</t>
  </si>
  <si>
    <t>+26 06 44.9</t>
  </si>
  <si>
    <t>IQ Tau</t>
  </si>
  <si>
    <t>04 40 08.00</t>
  </si>
  <si>
    <t>+26 05 25.4</t>
  </si>
  <si>
    <t>IRAS 04370+2559</t>
  </si>
  <si>
    <t>IS Tau A</t>
  </si>
  <si>
    <t>04 32 15.41</t>
  </si>
  <si>
    <t>+24 28 59.8</t>
  </si>
  <si>
    <t>Haro 6-13</t>
  </si>
  <si>
    <t>04 35 27.38</t>
  </si>
  <si>
    <t>+24 14 58.9</t>
  </si>
  <si>
    <t>DN Tau</t>
  </si>
  <si>
    <t>UY Aur A</t>
  </si>
  <si>
    <t>FS Tau A</t>
  </si>
  <si>
    <t>04 32 31.76</t>
  </si>
  <si>
    <t>+24 20 03.0</t>
  </si>
  <si>
    <t>FZ Tau</t>
  </si>
  <si>
    <t>04 38 28.58</t>
  </si>
  <si>
    <t>+26 10 49.4</t>
  </si>
  <si>
    <t>DO Tau</t>
  </si>
  <si>
    <t>04 21 43.24</t>
  </si>
  <si>
    <t>+19 34 13.3</t>
  </si>
  <si>
    <t>IRAS 04187+1927</t>
  </si>
  <si>
    <t>04 33 19.07</t>
  </si>
  <si>
    <t>+22 46 34.2</t>
  </si>
  <si>
    <t>IRAS 04303+2240</t>
  </si>
  <si>
    <t>05 03 06.59</t>
  </si>
  <si>
    <t>+25 23 19.7</t>
  </si>
  <si>
    <t>V836 Tau</t>
  </si>
  <si>
    <t>04 33 39.06</t>
  </si>
  <si>
    <t>+25 20 38.2</t>
  </si>
  <si>
    <t>DL Tau</t>
  </si>
  <si>
    <t>Haro 6-37 A</t>
  </si>
  <si>
    <t>WDS J04470+1703AB</t>
  </si>
  <si>
    <t>04 18 34.45</t>
  </si>
  <si>
    <t>+28 30 30.2</t>
  </si>
  <si>
    <t>V410 X-ray 2</t>
  </si>
  <si>
    <t>[SS94] V410 X-ray 2</t>
  </si>
  <si>
    <t>04 34 55.42</t>
  </si>
  <si>
    <t>+24 28 53.2</t>
  </si>
  <si>
    <t>AA Tau</t>
  </si>
  <si>
    <t>04 19 26.26</t>
  </si>
  <si>
    <t>+28 26 14.3</t>
  </si>
  <si>
    <t>V819 Tau</t>
  </si>
  <si>
    <t>04 33 52.01</t>
  </si>
  <si>
    <t>+22 50 30.2</t>
  </si>
  <si>
    <t>CI Tau</t>
  </si>
  <si>
    <t>04 19 15.84</t>
  </si>
  <si>
    <t>+29 06 26.9</t>
  </si>
  <si>
    <t>BP Tau</t>
  </si>
  <si>
    <t>V955 Tau A</t>
  </si>
  <si>
    <t>04 30 44.25</t>
  </si>
  <si>
    <t>+26 01 24.5</t>
  </si>
  <si>
    <t>DK Tau A</t>
  </si>
  <si>
    <t>HN Tau A</t>
  </si>
  <si>
    <t>04 33 34.06</t>
  </si>
  <si>
    <t>+24 21 17.0</t>
  </si>
  <si>
    <t>GI Tau</t>
  </si>
  <si>
    <t>04 47 48.59</t>
  </si>
  <si>
    <t>+29 25 11.5</t>
  </si>
  <si>
    <t>DS Tau</t>
  </si>
  <si>
    <t>04 33 34.56</t>
  </si>
  <si>
    <t>+24 21 05.8</t>
  </si>
  <si>
    <t>GK Tau</t>
  </si>
  <si>
    <t>04 33 06.63</t>
  </si>
  <si>
    <t>+24 09 55.0</t>
  </si>
  <si>
    <t>V807 Tau A</t>
  </si>
  <si>
    <t>V807 Tau</t>
  </si>
  <si>
    <t>05 07 49.47</t>
  </si>
  <si>
    <t>+30 24 04.8</t>
  </si>
  <si>
    <t>RW Aur B</t>
  </si>
  <si>
    <t>04 39 17.80</t>
  </si>
  <si>
    <t>+22 21 03.5</t>
  </si>
  <si>
    <t>LkCa 15</t>
  </si>
  <si>
    <t>04 26 53.53</t>
  </si>
  <si>
    <t>+26 06 54.4</t>
  </si>
  <si>
    <t>FV Tau B</t>
  </si>
  <si>
    <t>FV Tau</t>
  </si>
  <si>
    <t>04 27 04.70</t>
  </si>
  <si>
    <t>+26 06 16.3</t>
  </si>
  <si>
    <t>DG Tau</t>
  </si>
  <si>
    <t>04 32 30.58</t>
  </si>
  <si>
    <t>+24 19 57.3</t>
  </si>
  <si>
    <t>FY Tau</t>
  </si>
  <si>
    <t>04 55 10.98</t>
  </si>
  <si>
    <t>+30 21 59.5</t>
  </si>
  <si>
    <t>GM Aur</t>
  </si>
  <si>
    <t>04 47 06.21</t>
  </si>
  <si>
    <t>+16 58 42.8</t>
  </si>
  <si>
    <t>DR Tau</t>
  </si>
  <si>
    <t>FV Tau A</t>
  </si>
  <si>
    <t>04 18 41.33</t>
  </si>
  <si>
    <t>+28 27 25.0</t>
  </si>
  <si>
    <t>LR 1</t>
  </si>
  <si>
    <t>K4.5</t>
  </si>
  <si>
    <t>04 33 54.70</t>
  </si>
  <si>
    <t>+26 13 27.5</t>
  </si>
  <si>
    <t>IT Tau A</t>
  </si>
  <si>
    <t>05 07 49.57</t>
  </si>
  <si>
    <t>+30 24 05.2</t>
  </si>
  <si>
    <t>RW Aur A</t>
  </si>
  <si>
    <t>K2.5</t>
  </si>
  <si>
    <t>04 58 46.27</t>
  </si>
  <si>
    <t>+29 50 37.0</t>
  </si>
  <si>
    <t>MWC 480</t>
  </si>
  <si>
    <t>A4.5±2</t>
  </si>
  <si>
    <t>1, 19</t>
  </si>
  <si>
    <t>04 35 52.78</t>
  </si>
  <si>
    <t>+22 54 23.1</t>
  </si>
  <si>
    <t>HP Tau</t>
  </si>
  <si>
    <t>04 14 17.00</t>
  </si>
  <si>
    <t>+28 10 57.8</t>
  </si>
  <si>
    <t>CW Tau</t>
  </si>
  <si>
    <t>04 30 03.99</t>
  </si>
  <si>
    <t>+18 13 49.4</t>
  </si>
  <si>
    <t>UX Tau A</t>
  </si>
  <si>
    <t>04 55 45.85</t>
  </si>
  <si>
    <t>+30 33 04.3</t>
  </si>
  <si>
    <t>AB Aur</t>
  </si>
  <si>
    <t>A0.5±1.5</t>
  </si>
  <si>
    <t>1, 17</t>
  </si>
  <si>
    <t>04 35 47.34</t>
  </si>
  <si>
    <t>+22 50 21.7</t>
  </si>
  <si>
    <t>HQ Tau</t>
  </si>
  <si>
    <t>04 21 57.41</t>
  </si>
  <si>
    <t>+28 26 35.6</t>
  </si>
  <si>
    <t>RY Tau</t>
  </si>
  <si>
    <t>04 21 59.42</t>
  </si>
  <si>
    <t>+19 32 06.5</t>
  </si>
  <si>
    <t>T Tau N</t>
  </si>
  <si>
    <t>04 55 59.39</t>
  </si>
  <si>
    <t>+30 34 01.5</t>
  </si>
  <si>
    <t>SU Aur</t>
  </si>
  <si>
    <t>G8±2</t>
  </si>
  <si>
    <t>04 20 21.44</t>
  </si>
  <si>
    <t>+28 13 49.2</t>
  </si>
  <si>
    <t>J04202144+2813491</t>
  </si>
  <si>
    <t>2MASS J04202144+2813491</t>
  </si>
  <si>
    <t>b</t>
  </si>
  <si>
    <t>04 31 50.58</t>
  </si>
  <si>
    <t>+24 24 16.4</t>
  </si>
  <si>
    <t>HK Tau B</t>
  </si>
  <si>
    <t>04 38 35.48</t>
  </si>
  <si>
    <t>+26 10 41.5</t>
  </si>
  <si>
    <t>HV Tau C</t>
  </si>
  <si>
    <t>04 33 14.36</t>
  </si>
  <si>
    <t>+26 14 23.5</t>
  </si>
  <si>
    <t>IRAS 04301+2608</t>
  </si>
  <si>
    <t>IRAS S04301+2608</t>
  </si>
  <si>
    <t>04 29 04.99</t>
  </si>
  <si>
    <t>+26 49 07.3</t>
  </si>
  <si>
    <t>IRAS 04260+2642</t>
  </si>
  <si>
    <t>K5.5</t>
  </si>
  <si>
    <t>04 41 08.26</t>
  </si>
  <si>
    <t>+25 56 07.5</t>
  </si>
  <si>
    <t>ITG 33A</t>
  </si>
  <si>
    <t>04 14 26.40</t>
  </si>
  <si>
    <t>+28 05 59.7</t>
  </si>
  <si>
    <t>MHO 2 AB</t>
  </si>
  <si>
    <t>M2.5, M5.5±3</t>
  </si>
  <si>
    <t>1, est</t>
  </si>
  <si>
    <t>[BHS98] MHO 2</t>
  </si>
  <si>
    <t>04 14 30.55</t>
  </si>
  <si>
    <t>+28 05 14.7</t>
  </si>
  <si>
    <t>MHO 3 AB</t>
  </si>
  <si>
    <t>K7, M2±3</t>
  </si>
  <si>
    <t>[BHS98] MHO 3</t>
  </si>
  <si>
    <t>04 18 40.62</t>
  </si>
  <si>
    <t>+28 19 15.5</t>
  </si>
  <si>
    <t>V892 Tau AB</t>
  </si>
  <si>
    <t>B8±3, B8±3</t>
  </si>
  <si>
    <t>V892 Tau</t>
  </si>
  <si>
    <t>04 18 42.50</t>
  </si>
  <si>
    <t>+28 18 49.8</t>
  </si>
  <si>
    <t>V410 X-ray 7 AB</t>
  </si>
  <si>
    <t>M0.75, M2.75±2</t>
  </si>
  <si>
    <t>[SS94] V410 X-ray 7</t>
  </si>
  <si>
    <t>04 27 02.79</t>
  </si>
  <si>
    <t>+25 42 22.4</t>
  </si>
  <si>
    <t>DF Tau AB</t>
  </si>
  <si>
    <t>M2, M2.5</t>
  </si>
  <si>
    <t>2, 2</t>
  </si>
  <si>
    <t>DF Tau</t>
  </si>
  <si>
    <t>04 29 00.68</t>
  </si>
  <si>
    <t>+27 55 03.4</t>
  </si>
  <si>
    <t>J04290068+2755033</t>
  </si>
  <si>
    <t>2MASS J04290068+2755033</t>
  </si>
  <si>
    <t>04 30 51.38</t>
  </si>
  <si>
    <t>+24 42 22.3</t>
  </si>
  <si>
    <t>ZZ Tau AB</t>
  </si>
  <si>
    <t>M3, M4.5±2</t>
  </si>
  <si>
    <t>ZZ Tau</t>
  </si>
  <si>
    <t>+17 31 41.0</t>
  </si>
  <si>
    <t>GG Tau Aab</t>
  </si>
  <si>
    <t>K7, M0.5</t>
  </si>
  <si>
    <t>10, 10</t>
  </si>
  <si>
    <t>WDS J04325+1732Aa,Ab</t>
  </si>
  <si>
    <t>04 32 43.04</t>
  </si>
  <si>
    <t>+25 52 31.1</t>
  </si>
  <si>
    <t>UZ Tau Eab</t>
  </si>
  <si>
    <t>M1, M4</t>
  </si>
  <si>
    <t>11, 11</t>
  </si>
  <si>
    <t>NAME UZ TAU E</t>
  </si>
  <si>
    <t>04 40 39.79</t>
  </si>
  <si>
    <t>+25 19 06.1</t>
  </si>
  <si>
    <t>J04403979+2519061 AB</t>
  </si>
  <si>
    <t>M5.25, M7±2</t>
  </si>
  <si>
    <t>2MASS J04403979+2519061</t>
  </si>
  <si>
    <t>04 41 16.81</t>
  </si>
  <si>
    <t>+28 40 00.1</t>
  </si>
  <si>
    <t>CoKu Tau/4 AB</t>
  </si>
  <si>
    <t>M1.5, M2±2</t>
  </si>
  <si>
    <t>NAME CoKu Tau 4</t>
  </si>
  <si>
    <t>04 46 53.06</t>
  </si>
  <si>
    <t>+17 00 00.1</t>
  </si>
  <si>
    <t>DQ Tau AB</t>
  </si>
  <si>
    <t>M0, M0</t>
  </si>
  <si>
    <t>14, 14</t>
  </si>
  <si>
    <t>DQ Tau</t>
  </si>
  <si>
    <t>04 54 23.68</t>
  </si>
  <si>
    <t>+17 09 53.5</t>
  </si>
  <si>
    <t>St 34 AB</t>
  </si>
  <si>
    <t>M3, M3</t>
  </si>
  <si>
    <t>15, 15</t>
  </si>
  <si>
    <t>EM* StHA 34</t>
  </si>
  <si>
    <t>JH 112 B</t>
  </si>
  <si>
    <t>M8.5±2</t>
  </si>
  <si>
    <t>WDS J04328+2253B</t>
  </si>
  <si>
    <t>05 06 23.33</t>
  </si>
  <si>
    <t>+24 32 19.9</t>
  </si>
  <si>
    <t>CIDA 11 B</t>
  </si>
  <si>
    <t>M4.5±1.5</t>
  </si>
  <si>
    <t>[BCG93] 11</t>
  </si>
  <si>
    <t>CIDA 11 A</t>
  </si>
  <si>
    <t>04 32 49.11</t>
  </si>
  <si>
    <t>+22 53 02.8</t>
  </si>
  <si>
    <t>JH 112 A</t>
  </si>
  <si>
    <t>WDS J04328+2253A</t>
  </si>
  <si>
    <t>BINARY</t>
  </si>
  <si>
    <t>UNCERTAIN SPTY</t>
  </si>
  <si>
    <t>A0.5</t>
  </si>
  <si>
    <t>A4.5</t>
  </si>
  <si>
    <t>B8</t>
  </si>
  <si>
    <t>TargetName</t>
  </si>
  <si>
    <t>2MASS?</t>
  </si>
  <si>
    <t>SpTyNum</t>
  </si>
  <si>
    <t>Teff</t>
  </si>
  <si>
    <t>Mass</t>
  </si>
  <si>
    <t>Andrews2013Mass?</t>
  </si>
  <si>
    <t>Mass_b15 (1 Myr)</t>
  </si>
  <si>
    <t>Mass_b98 (1Myr)</t>
  </si>
  <si>
    <t>1Myr</t>
  </si>
  <si>
    <t>2Myr</t>
  </si>
  <si>
    <t>Mass_b15 (2 Myr)</t>
  </si>
  <si>
    <t>Mass_b98 (2Myr)</t>
  </si>
  <si>
    <t>AndrewsLogAge_b98</t>
  </si>
  <si>
    <t>ShortName</t>
  </si>
  <si>
    <t>J04292165</t>
  </si>
  <si>
    <t>J04141188</t>
  </si>
  <si>
    <t>J04230607</t>
  </si>
  <si>
    <t>J04262939</t>
  </si>
  <si>
    <t>J04381486</t>
  </si>
  <si>
    <t>J04382134</t>
  </si>
  <si>
    <t>J04390163</t>
  </si>
  <si>
    <t>J04390396</t>
  </si>
  <si>
    <t>J04400067</t>
  </si>
  <si>
    <t>J04414825</t>
  </si>
  <si>
    <t>J04144730</t>
  </si>
  <si>
    <t>J04161210</t>
  </si>
  <si>
    <t>J04181710</t>
  </si>
  <si>
    <t>J04202555</t>
  </si>
  <si>
    <t>J04284263</t>
  </si>
  <si>
    <t>J04322210</t>
  </si>
  <si>
    <t>J04334465</t>
  </si>
  <si>
    <t>J04385859</t>
  </si>
  <si>
    <t>J04393364</t>
  </si>
  <si>
    <t>J04394488</t>
  </si>
  <si>
    <t>J04555605</t>
  </si>
  <si>
    <t>J05075496</t>
  </si>
  <si>
    <t>J04213459</t>
  </si>
  <si>
    <t>J04190110</t>
  </si>
  <si>
    <t>Target</t>
  </si>
  <si>
    <t>Mass_LowerLim</t>
  </si>
  <si>
    <t>Mass_UpperLim</t>
  </si>
  <si>
    <t>TBOSS_SpTy</t>
  </si>
  <si>
    <t>Mass_lowlim</t>
  </si>
  <si>
    <t>Mass_upplim</t>
  </si>
  <si>
    <t>Name - 2Myr</t>
  </si>
  <si>
    <t>Num. Class II</t>
  </si>
  <si>
    <t>Num. Class III</t>
  </si>
  <si>
    <t> </t>
  </si>
  <si>
    <t>F-stars</t>
  </si>
  <si>
    <t>G-stars</t>
  </si>
  <si>
    <t>K-stars</t>
  </si>
  <si>
    <t>Substellar</t>
  </si>
  <si>
    <t>Mass Range (M$_{\odot}$)</t>
  </si>
  <si>
    <t>\% Submm Detections</t>
  </si>
  <si>
    <t>\% &gt;MMSN</t>
  </si>
  <si>
    <t>1.14-1.59</t>
  </si>
  <si>
    <t>0.9-1.09</t>
  </si>
  <si>
    <t>0.59-0.87</t>
  </si>
  <si>
    <t>0.43-0.58</t>
  </si>
  <si>
    <t>0.25-0.42</t>
  </si>
  <si>
    <t>0.09-0.24</t>
  </si>
  <si>
    <t># submm det. (not in tbl)</t>
  </si>
  <si>
    <t>\textcolor{red}{100}</t>
  </si>
  <si>
    <t>$&lt;$ 0.08</t>
  </si>
  <si>
    <t>Early-M</t>
  </si>
  <si>
    <t>Mid-M</t>
  </si>
  <si>
    <t>Late-M </t>
  </si>
  <si>
    <t>\% &gt;Avg. Heavy Elem. Mass</t>
  </si>
  <si>
    <t># &gt; 30mjup (not in tbl)</t>
  </si>
  <si>
    <t>-</t>
  </si>
  <si>
    <t># &gt; heavy elem. Mass</t>
  </si>
  <si>
    <t>&gt;5</t>
  </si>
  <si>
    <t>&gt;5.4</t>
  </si>
  <si>
    <t>&gt;7.3</t>
  </si>
  <si>
    <t>MBM12 1</t>
  </si>
  <si>
    <t>2MASS J02552579+2004516</t>
  </si>
  <si>
    <t>19 Jan.</t>
  </si>
  <si>
    <t>MBM12 2</t>
  </si>
  <si>
    <t>2MASS J02560799+2003242</t>
  </si>
  <si>
    <t>M0.3</t>
  </si>
  <si>
    <t>MBM12 3</t>
  </si>
  <si>
    <t>HBC 9</t>
  </si>
  <si>
    <t>M2.8</t>
  </si>
  <si>
    <t>MBM12 7</t>
  </si>
  <si>
    <t>RX J0256.3+2005</t>
  </si>
  <si>
    <t>30 Dec.</t>
  </si>
  <si>
    <t>M5.6</t>
  </si>
  <si>
    <t>LkHa 264</t>
  </si>
  <si>
    <t>2MASS J02563755+2005371</t>
  </si>
  <si>
    <t>MBM12 8</t>
  </si>
  <si>
    <t>2MASS J02574903+2036076</t>
  </si>
  <si>
    <t>28 Dec.</t>
  </si>
  <si>
    <t>M5.9</t>
  </si>
  <si>
    <t>MBM12 5</t>
  </si>
  <si>
    <t>2MASS J02581122+2030037</t>
  </si>
  <si>
    <t>K2.0</t>
  </si>
  <si>
    <t>MBM12 9</t>
  </si>
  <si>
    <t>2MASS J02581337+2008248</t>
  </si>
  <si>
    <t>MBM12 6</t>
  </si>
  <si>
    <t>RX J0258.3+1947</t>
  </si>
  <si>
    <t>M3.8</t>
  </si>
  <si>
    <t>MBM12 10</t>
  </si>
  <si>
    <t>2MASS J02582110+2032525</t>
  </si>
  <si>
    <t>M3.4</t>
  </si>
  <si>
    <t>MBM12 11</t>
  </si>
  <si>
    <t>2MASS J02584379+1940381</t>
  </si>
  <si>
    <t>M5.8</t>
  </si>
  <si>
    <t>MBM12 12</t>
  </si>
  <si>
    <t>2MASS J03022104+1710342</t>
  </si>
  <si>
    <t>M2.6</t>
  </si>
  <si>
    <t>2M 0325+2426</t>
  </si>
  <si>
    <t>2MASS J03253316+2426577</t>
  </si>
  <si>
    <t>M4.4</t>
  </si>
  <si>
    <t>c2d 0329+3118</t>
  </si>
  <si>
    <t>2MASS J03292925+3118347</t>
  </si>
  <si>
    <t>M0  c</t>
  </si>
  <si>
    <t>c2d 0330+3032</t>
  </si>
  <si>
    <t>SSTc2dJ033038.2+303212</t>
  </si>
  <si>
    <t>M2.7</t>
  </si>
  <si>
    <t>LkHa 329</t>
  </si>
  <si>
    <t>2MASS J03453685+3225567</t>
  </si>
  <si>
    <t>K5.0</t>
  </si>
  <si>
    <t>LkHa 330</t>
  </si>
  <si>
    <t>2MASS J03454828+3224118</t>
  </si>
  <si>
    <t>HBC 358</t>
  </si>
  <si>
    <t>2MASS J04034930+2610520</t>
  </si>
  <si>
    <t>M3.9</t>
  </si>
  <si>
    <t>HBC 359</t>
  </si>
  <si>
    <t>2MASS J04035084+2610531</t>
  </si>
  <si>
    <t>HBC 360</t>
  </si>
  <si>
    <t>2MASS J04043936+2158186</t>
  </si>
  <si>
    <t>HBC 361</t>
  </si>
  <si>
    <t>2MASS J04043984+2158215</t>
  </si>
  <si>
    <t>M3.2</t>
  </si>
  <si>
    <t>HBC 362</t>
  </si>
  <si>
    <t>2MASS J04053087+2151106</t>
  </si>
  <si>
    <t>2M 0407+2237</t>
  </si>
  <si>
    <t>2MASS J04073502+2237394</t>
  </si>
  <si>
    <t>M4.8</t>
  </si>
  <si>
    <t>LkCa 1</t>
  </si>
  <si>
    <t>2MASS J04131414+2819108</t>
  </si>
  <si>
    <t>21 Jan.</t>
  </si>
  <si>
    <t>M3.6</t>
  </si>
  <si>
    <t>HBC 366</t>
  </si>
  <si>
    <t>2MASS J04132722+2816247</t>
  </si>
  <si>
    <t>V773 Tau</t>
  </si>
  <si>
    <t>2MASS J04141291+2812124</t>
  </si>
  <si>
    <t>K4.0</t>
  </si>
  <si>
    <t>2MASS J04141358+2812492</t>
  </si>
  <si>
    <t>29 Dec.</t>
  </si>
  <si>
    <t>2MASS J04141458+2827580</t>
  </si>
  <si>
    <t>2MASS J04141700+2810578</t>
  </si>
  <si>
    <t>K3  c</t>
  </si>
  <si>
    <t>2MASS J04141760+2806096</t>
  </si>
  <si>
    <t>23 Nov. a</t>
  </si>
  <si>
    <t>MHO 3</t>
  </si>
  <si>
    <t>2MASS J04143054+2805147</t>
  </si>
  <si>
    <t>M2.2</t>
  </si>
  <si>
    <t>FP Tau</t>
  </si>
  <si>
    <t>2MASS J04144730+2646264</t>
  </si>
  <si>
    <t>XEST 20-066</t>
  </si>
  <si>
    <t>2MASS J04144739+2803055</t>
  </si>
  <si>
    <t>M5.2</t>
  </si>
  <si>
    <t>2MASS J04144786+2648110</t>
  </si>
  <si>
    <t>LkCa 3</t>
  </si>
  <si>
    <t>2MASS J04144797+2752346</t>
  </si>
  <si>
    <t>M2.4</t>
  </si>
  <si>
    <t>FO Tau</t>
  </si>
  <si>
    <t>2MASS J04144928+2812305</t>
  </si>
  <si>
    <t>XEST 20-071</t>
  </si>
  <si>
    <t>2MASS J04145234+2805598</t>
  </si>
  <si>
    <t>M3.1</t>
  </si>
  <si>
    <t>2M 0415+2818</t>
  </si>
  <si>
    <t>20 Jan.</t>
  </si>
  <si>
    <t>M4.0</t>
  </si>
  <si>
    <t>2M 0415+2909</t>
  </si>
  <si>
    <t>2MASS J04154278+2909597</t>
  </si>
  <si>
    <t>M0.6</t>
  </si>
  <si>
    <t>2M 0415+2746</t>
  </si>
  <si>
    <t>M5.2r</t>
  </si>
  <si>
    <t>2M 0416+2807</t>
  </si>
  <si>
    <t>2MASS J04162709+2807313</t>
  </si>
  <si>
    <t>M1.4</t>
  </si>
  <si>
    <t>LkCa 4</t>
  </si>
  <si>
    <t>2MASS J04162810+2807358</t>
  </si>
  <si>
    <t>M1.3</t>
  </si>
  <si>
    <t>2MASS J04173372+2820468</t>
  </si>
  <si>
    <t>M2.3</t>
  </si>
  <si>
    <t>LkCa 5</t>
  </si>
  <si>
    <t>2MASS J04173893+2833005</t>
  </si>
  <si>
    <t>2MASS J04174965+2829362</t>
  </si>
  <si>
    <t>M3.7</t>
  </si>
  <si>
    <t>V410 X-ray 3</t>
  </si>
  <si>
    <t>2MASS J04180796+2826036</t>
  </si>
  <si>
    <t>2MASS J04181078+2519574</t>
  </si>
  <si>
    <t>HBC 372</t>
  </si>
  <si>
    <t>2MASS J04182147+1658470</t>
  </si>
  <si>
    <t>KPNO 11</t>
  </si>
  <si>
    <t>2MASS J04183030+2743208</t>
  </si>
  <si>
    <t>2MASS J04183112+2816290</t>
  </si>
  <si>
    <t>2MASS J04183158+2816585</t>
  </si>
  <si>
    <t>M4.2</t>
  </si>
  <si>
    <t>2MASS J04184061+2819155</t>
  </si>
  <si>
    <t>Hubble 4</t>
  </si>
  <si>
    <t>2MASS J04184703+2820073</t>
  </si>
  <si>
    <t>K8.5</t>
  </si>
  <si>
    <t>HBC 376</t>
  </si>
  <si>
    <t>2MASS J04185170+1723165</t>
  </si>
  <si>
    <t>V410 X-ray 6</t>
  </si>
  <si>
    <t>2MASS J04190110+2819420</t>
  </si>
  <si>
    <t>2MASS J04191281+2829330</t>
  </si>
  <si>
    <t>M4.3</t>
  </si>
  <si>
    <t>2MASS J04191583+2906269</t>
  </si>
  <si>
    <t>2MASS J04192625+2826142</t>
  </si>
  <si>
    <t>K8.0</t>
  </si>
  <si>
    <t>2MASS J04193545+2827218</t>
  </si>
  <si>
    <t>M5.3</t>
  </si>
  <si>
    <t>LkCa 7</t>
  </si>
  <si>
    <t>2MASS J04194127+2749484</t>
  </si>
  <si>
    <t>M1.2</t>
  </si>
  <si>
    <t>2M 0420+2804</t>
  </si>
  <si>
    <t>XEST 16-045</t>
  </si>
  <si>
    <t>2MASS J04203918+2717317</t>
  </si>
  <si>
    <t>J2 157</t>
  </si>
  <si>
    <t>2MASS J04205273+1746415</t>
  </si>
  <si>
    <t>M4.6</t>
  </si>
  <si>
    <t>2MASS J04214323+1934133</t>
  </si>
  <si>
    <t>2MASS J04215563+2755060</t>
  </si>
  <si>
    <t>2MASS J04215740+2826355</t>
  </si>
  <si>
    <t>18 Jan.</t>
  </si>
  <si>
    <t>HD 283572</t>
  </si>
  <si>
    <t>2MASS J04215884+2818066</t>
  </si>
  <si>
    <t>T Tau</t>
  </si>
  <si>
    <t>2MASS J04215943+1932063</t>
  </si>
  <si>
    <t>K0.0</t>
  </si>
  <si>
    <t>FS Tau</t>
  </si>
  <si>
    <t>2MASS J04220217+2657304</t>
  </si>
  <si>
    <t>LkCa 21</t>
  </si>
  <si>
    <t>2MASS J04220313+2825389</t>
  </si>
  <si>
    <t>XEST 11-078</t>
  </si>
  <si>
    <t>2MASS J04221568+2657060</t>
  </si>
  <si>
    <t>M0.7</t>
  </si>
  <si>
    <t>CFHT 21</t>
  </si>
  <si>
    <t>Haro 6-7</t>
  </si>
  <si>
    <t>2MASS J04233919+2456141</t>
  </si>
  <si>
    <t>2MASS J04244457+2610141</t>
  </si>
  <si>
    <t>J4423</t>
  </si>
  <si>
    <t>2MASS J04244506+2701447</t>
  </si>
  <si>
    <t>2MASS J04245708+2711565</t>
  </si>
  <si>
    <t>J4872 A</t>
  </si>
  <si>
    <t>2MASS J04251767+2617504</t>
  </si>
  <si>
    <t>J4872 B</t>
  </si>
  <si>
    <t>[HJS91] 4872B</t>
  </si>
  <si>
    <t>2MASS J04265352+2606543</t>
  </si>
  <si>
    <t>M0.0</t>
  </si>
  <si>
    <t>2MASS J04265732+2606284</t>
  </si>
  <si>
    <t>M5.1</t>
  </si>
  <si>
    <t>2MASS J04270280+2542223</t>
  </si>
  <si>
    <t>2MASS J04270469+2606163</t>
  </si>
  <si>
    <t>K7.0</t>
  </si>
  <si>
    <t>HBC 388</t>
  </si>
  <si>
    <t>2MASS J04271056+1750425</t>
  </si>
  <si>
    <t>J507</t>
  </si>
  <si>
    <t>2MASS J04292071+2633406</t>
  </si>
  <si>
    <t>FW Tau</t>
  </si>
  <si>
    <t>2MASS J04292971+2616532</t>
  </si>
  <si>
    <t>GV Tau</t>
  </si>
  <si>
    <t>2MASS J04292373+2433002</t>
  </si>
  <si>
    <t>c</t>
  </si>
  <si>
    <t>XEST 15-034</t>
  </si>
  <si>
    <t>2MASS J04293623+2634238</t>
  </si>
  <si>
    <t>M4.1</t>
  </si>
  <si>
    <t>2MASS J04294155+2632582</t>
  </si>
  <si>
    <t>DI Tau</t>
  </si>
  <si>
    <t>2MASS J04294247+2632493</t>
  </si>
  <si>
    <t>2MASS J04295156+2606448</t>
  </si>
  <si>
    <t>M1.1</t>
  </si>
  <si>
    <t>CFHT 20</t>
  </si>
  <si>
    <t>UX Tau W</t>
  </si>
  <si>
    <t>HBC 42</t>
  </si>
  <si>
    <t>M1.9</t>
  </si>
  <si>
    <t>UX Tau E</t>
  </si>
  <si>
    <t>HBC 43</t>
  </si>
  <si>
    <t>UX Tau C</t>
  </si>
  <si>
    <t>HD 285846C</t>
  </si>
  <si>
    <t>2MASS J04302961+2426450</t>
  </si>
  <si>
    <t>DK Tau</t>
  </si>
  <si>
    <t>2MASS J04304425+2601244</t>
  </si>
  <si>
    <t>K8.5c</t>
  </si>
  <si>
    <t>M1.7</t>
  </si>
  <si>
    <t>2MASS J04305137+2442222</t>
  </si>
  <si>
    <t>2MASS J04305171+2441475</t>
  </si>
  <si>
    <t>2MASS J04311444+2710179</t>
  </si>
  <si>
    <t>V927 Tau</t>
  </si>
  <si>
    <t>2MASS J04312382+2410529</t>
  </si>
  <si>
    <t>M4.9</t>
  </si>
  <si>
    <t>LkHa 358</t>
  </si>
  <si>
    <t>2MASS J04313613+1813432</t>
  </si>
  <si>
    <t>M0.9</t>
  </si>
  <si>
    <t>HL Tau</t>
  </si>
  <si>
    <t>2MASS J04313843+1813576</t>
  </si>
  <si>
    <t>2MASS J04314007+1813571</t>
  </si>
  <si>
    <t>HK Tau</t>
  </si>
  <si>
    <t>2MASS J04315056+2424180</t>
  </si>
  <si>
    <t>M3.3</t>
  </si>
  <si>
    <t>V710 Tau B</t>
  </si>
  <si>
    <t>NAME V710 Tau B</t>
  </si>
  <si>
    <t>J665</t>
  </si>
  <si>
    <t>2MASS J04315844+2543299</t>
  </si>
  <si>
    <t>V1075 Tau</t>
  </si>
  <si>
    <t>2MASS J04320926+1757227</t>
  </si>
  <si>
    <t>K6.0</t>
  </si>
  <si>
    <t>V827 Tau</t>
  </si>
  <si>
    <t>2MASS J04321456+1820147</t>
  </si>
  <si>
    <t>Haro 6-13E</t>
  </si>
  <si>
    <t>2MASS J04321540+2428597</t>
  </si>
  <si>
    <t>M1.6</t>
  </si>
  <si>
    <t>Haro 6-13W</t>
  </si>
  <si>
    <t>V826 Tau</t>
  </si>
  <si>
    <t>2MASS J04321583+1801387</t>
  </si>
  <si>
    <t>2MASS J04321606+1812464</t>
  </si>
  <si>
    <t>CFHT 7</t>
  </si>
  <si>
    <t>2MASS J04321786+2422149</t>
  </si>
  <si>
    <t>M6.7</t>
  </si>
  <si>
    <t>V928 Tau</t>
  </si>
  <si>
    <t>2MASS J04321885+2422271</t>
  </si>
  <si>
    <t>M0.8</t>
  </si>
  <si>
    <t>MHO 6</t>
  </si>
  <si>
    <t>2MASS J04322210+1827426</t>
  </si>
  <si>
    <t>M5.0</t>
  </si>
  <si>
    <t>MHO 7</t>
  </si>
  <si>
    <t>2MASS J04322627+1827521</t>
  </si>
  <si>
    <t>GG Tau B</t>
  </si>
  <si>
    <t>CoKu GG Tau c</t>
  </si>
  <si>
    <t>GG Tau AB</t>
  </si>
  <si>
    <t>2MASS J04323034+1731406</t>
  </si>
  <si>
    <t>K7.5</t>
  </si>
  <si>
    <t>GG Tau A</t>
  </si>
  <si>
    <t>2MASS J04323058+2419572</t>
  </si>
  <si>
    <t>M0.1</t>
  </si>
  <si>
    <t>2MASS J04323176+2420029</t>
  </si>
  <si>
    <t>M0.5c</t>
  </si>
  <si>
    <t>UZ Tau B</t>
  </si>
  <si>
    <t>2MASS J04324282+2552314</t>
  </si>
  <si>
    <t>UZ Tau A</t>
  </si>
  <si>
    <t>2MASS J04324303+2552311</t>
  </si>
  <si>
    <t>HBC 403</t>
  </si>
  <si>
    <t>2MASS J04324373+1802563</t>
  </si>
  <si>
    <t>JH 112A</t>
  </si>
  <si>
    <t>2MASS J04324911+2253027</t>
  </si>
  <si>
    <t>JH 112B</t>
  </si>
  <si>
    <t>2MASS J04330622+2409339</t>
  </si>
  <si>
    <t>2MASS J04330664+2409549</t>
  </si>
  <si>
    <t>V830 Tau</t>
  </si>
  <si>
    <t>2MASS J04331003+2433433</t>
  </si>
  <si>
    <t>2MASS J04333405+2421170</t>
  </si>
  <si>
    <t>M0.4</t>
  </si>
  <si>
    <t>GK Tau AB</t>
  </si>
  <si>
    <t>2MASS J04333456+2421058</t>
  </si>
  <si>
    <t>K6.5</t>
  </si>
  <si>
    <t>GK Tau A</t>
  </si>
  <si>
    <t>GK Tau B</t>
  </si>
  <si>
    <t>K3.0</t>
  </si>
  <si>
    <t>2MASS J04333678+2609492</t>
  </si>
  <si>
    <t>M2.0</t>
  </si>
  <si>
    <t>2MASS J04333906+2520382</t>
  </si>
  <si>
    <t>K5.5c</t>
  </si>
  <si>
    <t>2MASS J04333935+1751523</t>
  </si>
  <si>
    <t>K3c</t>
  </si>
  <si>
    <t>M4.8r</t>
  </si>
  <si>
    <t>2M 0433+2615</t>
  </si>
  <si>
    <t>2MASS J04334465+2615005</t>
  </si>
  <si>
    <t>2MASS J04334871+1810099</t>
  </si>
  <si>
    <t>M3.0</t>
  </si>
  <si>
    <t>2MASS J04335200+2250301</t>
  </si>
  <si>
    <t>XEST 17-059</t>
  </si>
  <si>
    <t>2MASS J04335252+2256269</t>
  </si>
  <si>
    <t>2MASS J04335470+2613275</t>
  </si>
  <si>
    <t>M2.9r</t>
  </si>
  <si>
    <t>J2 2041</t>
  </si>
  <si>
    <t>2MASS J04335546+1838390</t>
  </si>
  <si>
    <t>JH 108</t>
  </si>
  <si>
    <t>2MASS J04341099+2251445</t>
  </si>
  <si>
    <t>HBC 407</t>
  </si>
  <si>
    <t>2MASS J04341803+1830066</t>
  </si>
  <si>
    <t>2MASS J04345542+2428531</t>
  </si>
  <si>
    <t>2MASS J04352020+2232146</t>
  </si>
  <si>
    <t>FF Tau</t>
  </si>
  <si>
    <t>2MASS J04352089+2254242</t>
  </si>
  <si>
    <t>HBC 412</t>
  </si>
  <si>
    <t>2MASS J04352450+1751429</t>
  </si>
  <si>
    <t>2MASS J04352737+2414589</t>
  </si>
  <si>
    <t>CoKu Tau 3A</t>
  </si>
  <si>
    <t>2MASS J04354093+2411087</t>
  </si>
  <si>
    <t>CoKu Tau 3B</t>
  </si>
  <si>
    <t>M4.3r</t>
  </si>
  <si>
    <t>2MASS J04354733+2250216</t>
  </si>
  <si>
    <t>2MASS J04355277+2254231</t>
  </si>
  <si>
    <t>HP Tau G3</t>
  </si>
  <si>
    <t>HBC 414</t>
  </si>
  <si>
    <t>M0.6r</t>
  </si>
  <si>
    <t>HP Tau G2</t>
  </si>
  <si>
    <t>2MASS J04355415+2254134</t>
  </si>
  <si>
    <t>2MASS J04355684+2254360</t>
  </si>
  <si>
    <t>XEST 09-042</t>
  </si>
  <si>
    <t>2MASS J04355892+2238353</t>
  </si>
  <si>
    <t>LkCa 14</t>
  </si>
  <si>
    <t>2MASS J04361909+2542589</t>
  </si>
  <si>
    <t>2M 0436+2351</t>
  </si>
  <si>
    <t>GM Tau</t>
  </si>
  <si>
    <t>2MASS J04382134+2609137</t>
  </si>
  <si>
    <t>2MASS J04382858+2610494</t>
  </si>
  <si>
    <t>HV Tau</t>
  </si>
  <si>
    <t>HBC 418</t>
  </si>
  <si>
    <t>2M 0439+2336</t>
  </si>
  <si>
    <t>2MASS J04390163+2336029</t>
  </si>
  <si>
    <t>2MASS J04391741+2247533</t>
  </si>
  <si>
    <t>2MASS J04391779+2221034</t>
  </si>
  <si>
    <t>2MASS J04392090+2545021</t>
  </si>
  <si>
    <t>ITG 15</t>
  </si>
  <si>
    <t>2MASS J04394488+2601527</t>
  </si>
  <si>
    <t>2MASS J04404950+2551191</t>
  </si>
  <si>
    <t>Haro 6-32</t>
  </si>
  <si>
    <t>2MASS J04410424+2557561</t>
  </si>
  <si>
    <t>IW Tau</t>
  </si>
  <si>
    <t>2MASS J04410470+2451062</t>
  </si>
  <si>
    <t>CoKu Tau 4</t>
  </si>
  <si>
    <t>2MASS J04411681+2840000</t>
  </si>
  <si>
    <t>2M 0441+2301</t>
  </si>
  <si>
    <t>2MASS J04414565+2301580</t>
  </si>
  <si>
    <t>HBC 422</t>
  </si>
  <si>
    <t>2MASS J04420548+2522562</t>
  </si>
  <si>
    <t>HBC 423</t>
  </si>
  <si>
    <t>2MASS J04420732+2523032</t>
  </si>
  <si>
    <t>2MASS J04420777+2523118</t>
  </si>
  <si>
    <t>2MASS J04422101+2520343</t>
  </si>
  <si>
    <t>2MASS J04423769+2515374</t>
  </si>
  <si>
    <t>M0.8c</t>
  </si>
  <si>
    <t>2MASS J04430309+2520187</t>
  </si>
  <si>
    <t>2MASS J04432023+2940060</t>
  </si>
  <si>
    <t>RX J0446.7+2459</t>
  </si>
  <si>
    <t>2MASS J04464260+2459034</t>
  </si>
  <si>
    <t>2MASS J04465305+1700001</t>
  </si>
  <si>
    <t>Haro 6-37A</t>
  </si>
  <si>
    <t>Haro 6-37</t>
  </si>
  <si>
    <t>Haro 6-37B</t>
  </si>
  <si>
    <t>2MASS J04470620+1658428</t>
  </si>
  <si>
    <t>K6.0c</t>
  </si>
  <si>
    <t>HBC 75</t>
  </si>
  <si>
    <t>UY Aur</t>
  </si>
  <si>
    <t>2MASS J04514737+3047134</t>
  </si>
  <si>
    <t>ST 34</t>
  </si>
  <si>
    <t>2MASS J04542368+1709534</t>
  </si>
  <si>
    <t>2MASS J04551098+3021595</t>
  </si>
  <si>
    <t>LkCa 19</t>
  </si>
  <si>
    <t>2MASS J04553695+3017553</t>
  </si>
  <si>
    <t>2M 0455+3019</t>
  </si>
  <si>
    <t>M4.7</t>
  </si>
  <si>
    <t>2MASS J04554582+3033043</t>
  </si>
  <si>
    <t>2M 0455+3028</t>
  </si>
  <si>
    <t>2MASS J04554757+3028077</t>
  </si>
  <si>
    <t>XEST 26-062</t>
  </si>
  <si>
    <t>2MASS J04555605+3036209</t>
  </si>
  <si>
    <t>2MASS J04555938+3034015</t>
  </si>
  <si>
    <t>HBC 427</t>
  </si>
  <si>
    <t>2MASS J04560201+3021037</t>
  </si>
  <si>
    <t>2MASS J05030659+2523197</t>
  </si>
  <si>
    <t>2MASS J05044139+2509544</t>
  </si>
  <si>
    <t>CIDA 9</t>
  </si>
  <si>
    <t>2MASS J05052286+2531312</t>
  </si>
  <si>
    <t>M1.8</t>
  </si>
  <si>
    <t>CIDA 9B</t>
  </si>
  <si>
    <t>M4.6r</t>
  </si>
  <si>
    <t>CIDA 10</t>
  </si>
  <si>
    <t>2MASS J05061674+2446102</t>
  </si>
  <si>
    <t>CIDA 11</t>
  </si>
  <si>
    <t>2MASS J05062332+2432199</t>
  </si>
  <si>
    <t>2M 0506+2104</t>
  </si>
  <si>
    <t>2MASS J05064662+2104296</t>
  </si>
  <si>
    <t>HBC 81</t>
  </si>
  <si>
    <t>2MASS J05074953+3024050</t>
  </si>
  <si>
    <t>K0c</t>
  </si>
  <si>
    <t>CIDA 12</t>
  </si>
  <si>
    <t>2MASS J05075496+2500156</t>
  </si>
  <si>
    <t>2M0516+2214</t>
  </si>
  <si>
    <t>2MASS J05160212+2214528</t>
  </si>
  <si>
    <t>2M 0518+2327</t>
  </si>
  <si>
    <t>2MASS J05180285+2327127</t>
  </si>
  <si>
    <t>CVSO 224</t>
  </si>
  <si>
    <t>2MASS J05254675+0143303</t>
  </si>
  <si>
    <t>2M 0532+2423</t>
  </si>
  <si>
    <t>2MASS J05320210+2423028</t>
  </si>
  <si>
    <t>M6.0</t>
  </si>
  <si>
    <t>2M 0537+2428</t>
  </si>
  <si>
    <t>2MASS J05373850+2428517</t>
  </si>
  <si>
    <t>2M 0539+2322</t>
  </si>
  <si>
    <t>2MASS J05390093+2322079</t>
  </si>
  <si>
    <t>RR Tau</t>
  </si>
  <si>
    <t>2MASS J05393051+2622269</t>
  </si>
  <si>
    <t>2M 0542+2213</t>
  </si>
  <si>
    <t>2MASS J05422002+2213481</t>
  </si>
  <si>
    <t>AT Pyx</t>
  </si>
  <si>
    <t>2MASS J08284070-3346222</t>
  </si>
  <si>
    <t>TWA 6</t>
  </si>
  <si>
    <t>2MASS J10182870-3150029</t>
  </si>
  <si>
    <t>TWA 7</t>
  </si>
  <si>
    <t>2MASS J10423011-3340162</t>
  </si>
  <si>
    <t>TWA 1</t>
  </si>
  <si>
    <t>2MASS J11015191-3442170</t>
  </si>
  <si>
    <t>TWA 2</t>
  </si>
  <si>
    <t>2MASS J11091380-3001398</t>
  </si>
  <si>
    <t>TWA 3A</t>
  </si>
  <si>
    <t>WDS J11105-3732A</t>
  </si>
  <si>
    <t>TWA 3B</t>
  </si>
  <si>
    <t>WDS J11105-3732B</t>
  </si>
  <si>
    <t>TWA 14</t>
  </si>
  <si>
    <t>2MASS J11132622-4523427</t>
  </si>
  <si>
    <t>TWA 13 NW</t>
  </si>
  <si>
    <t>2MASS J11211723-3446454</t>
  </si>
  <si>
    <t>TWA 13 SE</t>
  </si>
  <si>
    <t>2MASS J11211745-3446497</t>
  </si>
  <si>
    <t>M1.0</t>
  </si>
  <si>
    <t>TWA 4</t>
  </si>
  <si>
    <t>2MASS J11220530-2446393</t>
  </si>
  <si>
    <t>TWA 5</t>
  </si>
  <si>
    <t>2MASS J11315526-3436272</t>
  </si>
  <si>
    <t>TWA 8B</t>
  </si>
  <si>
    <t>2MASS J11324116-2652090</t>
  </si>
  <si>
    <t>TWA 8A</t>
  </si>
  <si>
    <t>2MASS J11324124-2651559</t>
  </si>
  <si>
    <t>M2.9</t>
  </si>
  <si>
    <t>TWA 9B</t>
  </si>
  <si>
    <t>2MASS J11482373-3728485</t>
  </si>
  <si>
    <t>TWA 9A</t>
  </si>
  <si>
    <t>2MASS J11482422-3728491</t>
  </si>
  <si>
    <t>TWA 23</t>
  </si>
  <si>
    <t>2MASS J12072738-3247002</t>
  </si>
  <si>
    <t>TWA 25</t>
  </si>
  <si>
    <t>2MASS J12153072-3948426</t>
  </si>
  <si>
    <t>HR 4796</t>
  </si>
  <si>
    <t>HD 109573</t>
  </si>
  <si>
    <t>Sz 65</t>
  </si>
  <si>
    <t>2MASS J15392776-3446171</t>
  </si>
  <si>
    <t>Sz 66</t>
  </si>
  <si>
    <t>2MASS J15392828-3446180</t>
  </si>
  <si>
    <t>Sz 68 A</t>
  </si>
  <si>
    <t>2MASS J15451286-3417305</t>
  </si>
  <si>
    <t>Sz 68 B</t>
  </si>
  <si>
    <t>GW Lup</t>
  </si>
  <si>
    <t>2MASS J15464473-3430354</t>
  </si>
  <si>
    <t>HM Lup</t>
  </si>
  <si>
    <t>2MASS J15475062-3528353</t>
  </si>
  <si>
    <t>Sz 73</t>
  </si>
  <si>
    <t>2MASS J15475693-3514346</t>
  </si>
  <si>
    <t>GQ Lup</t>
  </si>
  <si>
    <t>2MASS J15491210-3539051</t>
  </si>
  <si>
    <t>Sz 76</t>
  </si>
  <si>
    <t>2MASS J15493074-3549514</t>
  </si>
  <si>
    <t>Sz 77</t>
  </si>
  <si>
    <t>2MASS J15514695-3556440</t>
  </si>
  <si>
    <t>Sz 81A</t>
  </si>
  <si>
    <t>2MASS J15555030-3801329</t>
  </si>
  <si>
    <t>Sz 81B</t>
  </si>
  <si>
    <t>Sz 81 B</t>
  </si>
  <si>
    <t>RX J1556.1-3655</t>
  </si>
  <si>
    <t>2MASS J15560210-3655282</t>
  </si>
  <si>
    <t>IM Lup</t>
  </si>
  <si>
    <t>2MASS J15560921-3756057</t>
  </si>
  <si>
    <t>Sz 84</t>
  </si>
  <si>
    <t>2MASS J15580252-3736026</t>
  </si>
  <si>
    <t>UScoCTIO 33</t>
  </si>
  <si>
    <t>2MASS J15582981-2310077</t>
  </si>
  <si>
    <t>HD 143006</t>
  </si>
  <si>
    <t>2MASS J15583692-2257153</t>
  </si>
  <si>
    <t>2M 1558-1758</t>
  </si>
  <si>
    <t>2MASS J15584772-1757595</t>
  </si>
  <si>
    <t>UScoCTIO 128</t>
  </si>
  <si>
    <t>2MASS J15591135-2338002</t>
  </si>
  <si>
    <t>M6.2</t>
  </si>
  <si>
    <t>UScoCTIO 112</t>
  </si>
  <si>
    <t>2MASS J16002669-2056316</t>
  </si>
  <si>
    <t>UScoCTIO 100</t>
  </si>
  <si>
    <t>2MASS J16020429-2050425</t>
  </si>
  <si>
    <t>M5.7</t>
  </si>
  <si>
    <t>2M 1605-1933</t>
  </si>
  <si>
    <t>2MASS J16053215-1933159</t>
  </si>
  <si>
    <t>2M 1606-2056</t>
  </si>
  <si>
    <t>2MASS J16060391-2056443</t>
  </si>
  <si>
    <t>M6.9</t>
  </si>
  <si>
    <t>Sz 91</t>
  </si>
  <si>
    <t>2MASS J16071159-3903475</t>
  </si>
  <si>
    <t>Sz 96</t>
  </si>
  <si>
    <t>2MASS J16081263-3908334</t>
  </si>
  <si>
    <t>Sz 98</t>
  </si>
  <si>
    <t>2MASS J16082249-3904464</t>
  </si>
  <si>
    <t>Sz 102</t>
  </si>
  <si>
    <t>2MASS J16082972-3903110</t>
  </si>
  <si>
    <t>Sz 104</t>
  </si>
  <si>
    <t>2MASS J16083081-3905488</t>
  </si>
  <si>
    <t>Sz 111</t>
  </si>
  <si>
    <t>2MASS J16085468-3937431</t>
  </si>
  <si>
    <t>AS 205 B</t>
  </si>
  <si>
    <t>HBC 632</t>
  </si>
  <si>
    <t>AS 205 A</t>
  </si>
  <si>
    <t>2MASS J16113134-1838259</t>
  </si>
  <si>
    <t>SST Lup3 1</t>
  </si>
  <si>
    <t>2MASS J16115979-3823383</t>
  </si>
  <si>
    <t>2M 1614-2305</t>
  </si>
  <si>
    <t>2MASS J16141107-2305362</t>
  </si>
  <si>
    <t>V892 Sco</t>
  </si>
  <si>
    <t>2MASS J16141470-2259269</t>
  </si>
  <si>
    <t>DoAr 21</t>
  </si>
  <si>
    <t>2MASS J16260302-2423360</t>
  </si>
  <si>
    <t>SR 21</t>
  </si>
  <si>
    <t>2MASS J16271027-2419127</t>
  </si>
  <si>
    <t>SR 21 B</t>
  </si>
  <si>
    <t>2MASS J16271031-2419188</t>
  </si>
  <si>
    <t>M3.6r</t>
  </si>
  <si>
    <t>IRS 48</t>
  </si>
  <si>
    <t>2MASS J16273718-2430350</t>
  </si>
  <si>
    <t>A0  r</t>
  </si>
  <si>
    <t>SR 9</t>
  </si>
  <si>
    <t>2MASS J16274028-2422040</t>
  </si>
  <si>
    <t>RNO 91</t>
  </si>
  <si>
    <t>HBC 650</t>
  </si>
  <si>
    <t>K3.0c</t>
  </si>
  <si>
    <t>RXJ 1842.9-3532</t>
  </si>
  <si>
    <t>2MASS J18425797-3532427</t>
  </si>
  <si>
    <t>RXJ 1852.3-3700</t>
  </si>
  <si>
    <t>2MASS J18521730-3700119</t>
  </si>
  <si>
    <t>DG CrA</t>
  </si>
  <si>
    <t>HBC 289</t>
  </si>
  <si>
    <t>HBC 680</t>
  </si>
  <si>
    <t>2MASS J19022708-3658132</t>
  </si>
  <si>
    <t>VV CrA</t>
  </si>
  <si>
    <t>2MASS J19030674-3712494</t>
  </si>
  <si>
    <t>2MASS (unless no 2MASS)</t>
  </si>
  <si>
    <t>2008Obs</t>
  </si>
  <si>
    <t>Dist</t>
  </si>
  <si>
    <t>AV</t>
  </si>
  <si>
    <t>logF</t>
  </si>
  <si>
    <t>r7510</t>
  </si>
  <si>
    <t>LogL</t>
  </si>
  <si>
    <t>Radius</t>
  </si>
  <si>
    <t>LogAge</t>
  </si>
  <si>
    <t>N</t>
  </si>
  <si>
    <t>typed ident</t>
  </si>
  <si>
    <t>Otype</t>
  </si>
  <si>
    <t>ICRS (J2000)</t>
  </si>
  <si>
    <t>RA</t>
  </si>
  <si>
    <t>DEC</t>
  </si>
  <si>
    <t>Proper motions</t>
  </si>
  <si>
    <t>Parallaxes</t>
  </si>
  <si>
    <t>Mag V</t>
  </si>
  <si>
    <t>Mag J</t>
  </si>
  <si>
    <t>Mag K</t>
  </si>
  <si>
    <t>Sp type</t>
  </si>
  <si>
    <t>#ref</t>
  </si>
  <si>
    <t>1850 - 2016</t>
  </si>
  <si>
    <t>#notes</t>
  </si>
  <si>
    <t>V* BS Ari</t>
  </si>
  <si>
    <t>TT*</t>
  </si>
  <si>
    <t>02 55 25.788</t>
  </si>
  <si>
    <t>+20 04 51.58</t>
  </si>
  <si>
    <t>17.8 -8.0</t>
  </si>
  <si>
    <t>~</t>
  </si>
  <si>
    <t>V* BU Ari</t>
  </si>
  <si>
    <t>Or*</t>
  </si>
  <si>
    <t>02 56 08.00</t>
  </si>
  <si>
    <t>+20 03 24.2</t>
  </si>
  <si>
    <t>~ ~</t>
  </si>
  <si>
    <t>M1IIIe</t>
  </si>
  <si>
    <t>EM* LkHA 263</t>
  </si>
  <si>
    <t>Em*</t>
  </si>
  <si>
    <t>02 56 08.433</t>
  </si>
  <si>
    <t>+20 03 38.63</t>
  </si>
  <si>
    <t>02 56 18.3</t>
  </si>
  <si>
    <t>+20 06 00</t>
  </si>
  <si>
    <t>M5.7...</t>
  </si>
  <si>
    <t>V* WY Ari</t>
  </si>
  <si>
    <t>02 56 37.56</t>
  </si>
  <si>
    <t>+20 05 37.1</t>
  </si>
  <si>
    <t>K5/6e</t>
  </si>
  <si>
    <t>02 57 49.03</t>
  </si>
  <si>
    <t>+20 36 07.7</t>
  </si>
  <si>
    <t>V* BX Ari</t>
  </si>
  <si>
    <t>02 58 11.233</t>
  </si>
  <si>
    <t>+20 30 03.15</t>
  </si>
  <si>
    <t>4.8 -6.6</t>
  </si>
  <si>
    <t>K4V</t>
  </si>
  <si>
    <t>02 58 13.37</t>
  </si>
  <si>
    <t>+20 08 24.8</t>
  </si>
  <si>
    <t>02 58 15.9</t>
  </si>
  <si>
    <t>+19 47 17</t>
  </si>
  <si>
    <t>02 58 21.10</t>
  </si>
  <si>
    <t>+20 32 52.5</t>
  </si>
  <si>
    <t>M3.2...</t>
  </si>
  <si>
    <t>02 58 43.79</t>
  </si>
  <si>
    <t>+19 40 38.1</t>
  </si>
  <si>
    <t>03 02 21.05</t>
  </si>
  <si>
    <t>+17 10 34.2</t>
  </si>
  <si>
    <t>pr*</t>
  </si>
  <si>
    <t>03 25 33.17</t>
  </si>
  <si>
    <t>+24 26 57.7</t>
  </si>
  <si>
    <t>Y*O</t>
  </si>
  <si>
    <t>03 29 29.256</t>
  </si>
  <si>
    <t>+31 18 34.78</t>
  </si>
  <si>
    <t>[EDJ2009] 268</t>
  </si>
  <si>
    <t>Y*?</t>
  </si>
  <si>
    <t>03 30 38.20</t>
  </si>
  <si>
    <t>+30 32 11.9</t>
  </si>
  <si>
    <t>EM* LkHA 329</t>
  </si>
  <si>
    <t>03 45 36.85</t>
  </si>
  <si>
    <t>+32 25 56.8</t>
  </si>
  <si>
    <t>K5IV-Ve</t>
  </si>
  <si>
    <t>IRAS 03426+3214</t>
  </si>
  <si>
    <t>cor</t>
  </si>
  <si>
    <t>03 45 48.28</t>
  </si>
  <si>
    <t>+32 24 11.9</t>
  </si>
  <si>
    <t>Fl*</t>
  </si>
  <si>
    <t>04 03 49.308</t>
  </si>
  <si>
    <t>+26 10 52.03</t>
  </si>
  <si>
    <t>8.18 -45.90</t>
  </si>
  <si>
    <t>04 03 50.84</t>
  </si>
  <si>
    <t>+26 10 53.2</t>
  </si>
  <si>
    <t>04 04 39.37</t>
  </si>
  <si>
    <t>+21 58 18.6</t>
  </si>
  <si>
    <t>04 04 39.85</t>
  </si>
  <si>
    <t>+21 58 21.5</t>
  </si>
  <si>
    <t>04 05 30.88</t>
  </si>
  <si>
    <t>+21 51 10.7</t>
  </si>
  <si>
    <t>04 07 35.03</t>
  </si>
  <si>
    <t>+22 37 39.4</t>
  </si>
  <si>
    <t>V* V1095 Tau</t>
  </si>
  <si>
    <t>BY*</t>
  </si>
  <si>
    <t>04 13 14.142</t>
  </si>
  <si>
    <t>+28 19 10.84</t>
  </si>
  <si>
    <t>V* V1096 Tau</t>
  </si>
  <si>
    <t>04 13 27.227</t>
  </si>
  <si>
    <t>+28 16 24.78</t>
  </si>
  <si>
    <t>15.3 -31.8</t>
  </si>
  <si>
    <t>HD 283447</t>
  </si>
  <si>
    <t>04 14 12.92168</t>
  </si>
  <si>
    <t>+28 12 12.2960</t>
  </si>
  <si>
    <t>4.11 -24.48</t>
  </si>
  <si>
    <t>K3Ve</t>
  </si>
  <si>
    <t>V* FM Tau</t>
  </si>
  <si>
    <t>04 14 13.582</t>
  </si>
  <si>
    <t>+28 12 49.24</t>
  </si>
  <si>
    <t>7.3 -33.8</t>
  </si>
  <si>
    <t>M0/2e</t>
  </si>
  <si>
    <t>V* FN Tau</t>
  </si>
  <si>
    <t>04 14 14.590</t>
  </si>
  <si>
    <t>+28 27 58.06</t>
  </si>
  <si>
    <t>9.5 -26.9</t>
  </si>
  <si>
    <t>V* CW Tau</t>
  </si>
  <si>
    <t>04 14 17.003</t>
  </si>
  <si>
    <t>+28 10 57.84</t>
  </si>
  <si>
    <t>15.2 -27.5</t>
  </si>
  <si>
    <t>K0Ve</t>
  </si>
  <si>
    <t>04 14 17.609</t>
  </si>
  <si>
    <t>+28 06 09.70</t>
  </si>
  <si>
    <t>NAME IRAS 04114+2757G</t>
  </si>
  <si>
    <t>04 14 30.546</t>
  </si>
  <si>
    <t>+28 05 14.73</t>
  </si>
  <si>
    <t>V* FP Tau</t>
  </si>
  <si>
    <t>04 14 47.309</t>
  </si>
  <si>
    <t>+26 46 26.44</t>
  </si>
  <si>
    <t>M4Ve</t>
  </si>
  <si>
    <t>04 14 47.40</t>
  </si>
  <si>
    <t>+28 03 05.5</t>
  </si>
  <si>
    <t>V* CX Tau</t>
  </si>
  <si>
    <t>04 14 47.865</t>
  </si>
  <si>
    <t>+26 48 11.01</t>
  </si>
  <si>
    <t>M1.5Ve</t>
  </si>
  <si>
    <t>V* V1098 Tau</t>
  </si>
  <si>
    <t>04 14 47.973</t>
  </si>
  <si>
    <t>+27 52 34.65</t>
  </si>
  <si>
    <t>16.4 -26.7</t>
  </si>
  <si>
    <t>V* FO Tau</t>
  </si>
  <si>
    <t>04 14 49.292</t>
  </si>
  <si>
    <t>+28 12 30.57</t>
  </si>
  <si>
    <t>21.7 -21.4</t>
  </si>
  <si>
    <t>*</t>
  </si>
  <si>
    <t>04 14 52.34</t>
  </si>
  <si>
    <t>+28 05 59.8</t>
  </si>
  <si>
    <t>04 15 39.163</t>
  </si>
  <si>
    <t>+28 18 58.62</t>
  </si>
  <si>
    <t>04 15 42.787</t>
  </si>
  <si>
    <t>+29 09 59.77</t>
  </si>
  <si>
    <t>13.1 -15.9</t>
  </si>
  <si>
    <t>04 15 57.994</t>
  </si>
  <si>
    <t>+27 46 17.57</t>
  </si>
  <si>
    <t>EM* LkCa 4</t>
  </si>
  <si>
    <t>04 16 28.109</t>
  </si>
  <si>
    <t>+28 07 35.81</t>
  </si>
  <si>
    <t>7.8 -29.9</t>
  </si>
  <si>
    <t>K7:Ve</t>
  </si>
  <si>
    <t>V* CY Tau</t>
  </si>
  <si>
    <t>04 17 33.726</t>
  </si>
  <si>
    <t>+28 20 46.85</t>
  </si>
  <si>
    <t>8.9 -24.7</t>
  </si>
  <si>
    <t>V* V1312 Tau</t>
  </si>
  <si>
    <t>04 17 38.940</t>
  </si>
  <si>
    <t>+28 33 00.51</t>
  </si>
  <si>
    <t>5.20 -58.56</t>
  </si>
  <si>
    <t>IRAS F04147+2822</t>
  </si>
  <si>
    <t>04 17 49.655</t>
  </si>
  <si>
    <t>+28 29 36.27</t>
  </si>
  <si>
    <t>[SS94] V410 X-ray 3</t>
  </si>
  <si>
    <t>04 18 07.965</t>
  </si>
  <si>
    <t>+28 26 03.70</t>
  </si>
  <si>
    <t>V* V409 Tau</t>
  </si>
  <si>
    <t>04 18 10.785</t>
  </si>
  <si>
    <t>+25 19 57.39</t>
  </si>
  <si>
    <t>5.6 -25.0</t>
  </si>
  <si>
    <t>04 18 21.47</t>
  </si>
  <si>
    <t>+16 58 47.0</t>
  </si>
  <si>
    <t>04 18 30.306</t>
  </si>
  <si>
    <t>+27 43 20.83</t>
  </si>
  <si>
    <t>V* DD Tau</t>
  </si>
  <si>
    <t>04 18 31.128</t>
  </si>
  <si>
    <t>+28 16 29.02</t>
  </si>
  <si>
    <t>M3.5e+M3.5e</t>
  </si>
  <si>
    <t>V* CZ Tau</t>
  </si>
  <si>
    <t>04 18 31.587</t>
  </si>
  <si>
    <t>+28 16 58.53</t>
  </si>
  <si>
    <t>5.0 -28.5</t>
  </si>
  <si>
    <t>V* V892 Tau</t>
  </si>
  <si>
    <t>Ae*</t>
  </si>
  <si>
    <t>04 18 40.598</t>
  </si>
  <si>
    <t>+28 19 15.51</t>
  </si>
  <si>
    <t>4.2 -27.7</t>
  </si>
  <si>
    <t>A0Ve</t>
  </si>
  <si>
    <t>V* V1023 Tau</t>
  </si>
  <si>
    <t>04 18 47.037</t>
  </si>
  <si>
    <t>+28 20 07.32</t>
  </si>
  <si>
    <t>1.8 -33.1</t>
  </si>
  <si>
    <t>04 18 51.701</t>
  </si>
  <si>
    <t>+17 23 16.57</t>
  </si>
  <si>
    <t>K7e</t>
  </si>
  <si>
    <t>04 19 01.106</t>
  </si>
  <si>
    <t>+28 19 42.05</t>
  </si>
  <si>
    <t>V* FQ Tau</t>
  </si>
  <si>
    <t>04 19 12.811</t>
  </si>
  <si>
    <t>+28 29 33.10</t>
  </si>
  <si>
    <t>9.1 -28.8</t>
  </si>
  <si>
    <t>V* BP Tau</t>
  </si>
  <si>
    <t>04 19 15.83527</t>
  </si>
  <si>
    <t>+29 06 26.8927</t>
  </si>
  <si>
    <t>10.59 -29.10</t>
  </si>
  <si>
    <t>K5/7Ve</t>
  </si>
  <si>
    <t>WK81 1</t>
  </si>
  <si>
    <t>04 19 26.260</t>
  </si>
  <si>
    <t>+28 26 14.30</t>
  </si>
  <si>
    <t>3.1 -29.1</t>
  </si>
  <si>
    <t>V* FR Tau</t>
  </si>
  <si>
    <t>04 19 35.455</t>
  </si>
  <si>
    <t>+28 27 21.81</t>
  </si>
  <si>
    <t>7.3 -22.6</t>
  </si>
  <si>
    <t>V* V1070 Tau</t>
  </si>
  <si>
    <t>04 19 41.272</t>
  </si>
  <si>
    <t>+27 49 48.49</t>
  </si>
  <si>
    <t>[XCR2012] TrES J042026+280407</t>
  </si>
  <si>
    <t>04 20 26.066</t>
  </si>
  <si>
    <t>+28 04 08.95</t>
  </si>
  <si>
    <t>USNO-B1.0 1172-00072216</t>
  </si>
  <si>
    <t>V*</t>
  </si>
  <si>
    <t>04 20 39.18</t>
  </si>
  <si>
    <t>+27 17 31.7</t>
  </si>
  <si>
    <t>M4.0:</t>
  </si>
  <si>
    <t>04 20 52.731</t>
  </si>
  <si>
    <t>+17 46 41.55</t>
  </si>
  <si>
    <t>04 21 43.236</t>
  </si>
  <si>
    <t>+19 34 13.34</t>
  </si>
  <si>
    <t>12.9 -9.2</t>
  </si>
  <si>
    <t>V* DE Tau</t>
  </si>
  <si>
    <t>04 21 55.636</t>
  </si>
  <si>
    <t>+27 55 06.06</t>
  </si>
  <si>
    <t>M3Ve</t>
  </si>
  <si>
    <t>V* RY Tau</t>
  </si>
  <si>
    <t>04 21 57.41003</t>
  </si>
  <si>
    <t>+28 26 35.5709</t>
  </si>
  <si>
    <t>10.89 -22.14</t>
  </si>
  <si>
    <t>K1IV/Ve</t>
  </si>
  <si>
    <t>04 21 58.84711</t>
  </si>
  <si>
    <t>+28 18 06.5052</t>
  </si>
  <si>
    <t>6.84 -27.15</t>
  </si>
  <si>
    <t>G5IVe</t>
  </si>
  <si>
    <t>V* T Tau</t>
  </si>
  <si>
    <t>04 21 59.43445</t>
  </si>
  <si>
    <t>+19 32 06.4182</t>
  </si>
  <si>
    <t>15.51 -13.67</t>
  </si>
  <si>
    <t>K0IV/Ve</t>
  </si>
  <si>
    <t>V* FS Tau</t>
  </si>
  <si>
    <t>04 22 02.177</t>
  </si>
  <si>
    <t>+26 57 30.49</t>
  </si>
  <si>
    <t>30.7 -39.0</t>
  </si>
  <si>
    <t>M3.5e+M0e</t>
  </si>
  <si>
    <t>EM* LkCa 21</t>
  </si>
  <si>
    <t>04 22 03.138</t>
  </si>
  <si>
    <t>+28 25 38.99</t>
  </si>
  <si>
    <t>M3/4Ve</t>
  </si>
  <si>
    <t>04 22 15.68</t>
  </si>
  <si>
    <t>+26 57 06.1</t>
  </si>
  <si>
    <t>TT?</t>
  </si>
  <si>
    <t>04 22 16.759</t>
  </si>
  <si>
    <t>+26 54 57.08</t>
  </si>
  <si>
    <t>M1.2...</t>
  </si>
  <si>
    <t>V* FU Tau</t>
  </si>
  <si>
    <t>04 23 35.386</t>
  </si>
  <si>
    <t>+25 03 03.05</t>
  </si>
  <si>
    <t>V* FT Tau</t>
  </si>
  <si>
    <t>04 23 39.193</t>
  </si>
  <si>
    <t>+24 56 14.11</t>
  </si>
  <si>
    <t>10.3 -21.4</t>
  </si>
  <si>
    <t>C</t>
  </si>
  <si>
    <t>04 24 44.579</t>
  </si>
  <si>
    <t>+26 10 14.26</t>
  </si>
  <si>
    <t>M1:Ve</t>
  </si>
  <si>
    <t>04 24 45.062</t>
  </si>
  <si>
    <t>+27 01 44.73</t>
  </si>
  <si>
    <t>M5V</t>
  </si>
  <si>
    <t>V* IP Tau</t>
  </si>
  <si>
    <t>04 24 57.080</t>
  </si>
  <si>
    <t>+27 11 56.50</t>
  </si>
  <si>
    <t>7.2 -34.1</t>
  </si>
  <si>
    <t>M0:Ve</t>
  </si>
  <si>
    <t>[HJS91] 4872</t>
  </si>
  <si>
    <t>04 25 17.678</t>
  </si>
  <si>
    <t>+26 17 50.41</t>
  </si>
  <si>
    <t>04 25 17.67</t>
  </si>
  <si>
    <t>+26 17 50.4</t>
  </si>
  <si>
    <t>K9</t>
  </si>
  <si>
    <t>V* FV Tau</t>
  </si>
  <si>
    <t>04 26 53.529</t>
  </si>
  <si>
    <t>+26 06 54.37</t>
  </si>
  <si>
    <t>25.1 -19.7</t>
  </si>
  <si>
    <t>04 26 57.326</t>
  </si>
  <si>
    <t>+26 06 28.41</t>
  </si>
  <si>
    <t>M5Ve</t>
  </si>
  <si>
    <t>V* DF Tau</t>
  </si>
  <si>
    <t>04 27 02.79419</t>
  </si>
  <si>
    <t>+25 42 22.3956</t>
  </si>
  <si>
    <t>12.82 -19.09</t>
  </si>
  <si>
    <t>M1V+M1V</t>
  </si>
  <si>
    <t>V* DG Tau</t>
  </si>
  <si>
    <t>04 27 04.698</t>
  </si>
  <si>
    <t>+26 06 16.31</t>
  </si>
  <si>
    <t>2.9 -18.2</t>
  </si>
  <si>
    <t>K6Ve</t>
  </si>
  <si>
    <t>HD 285778</t>
  </si>
  <si>
    <t>04 27 10.5721</t>
  </si>
  <si>
    <t>+17 50 42.640</t>
  </si>
  <si>
    <t>1.0 -15.2</t>
  </si>
  <si>
    <t>K1e</t>
  </si>
  <si>
    <t>[HJS91] 507</t>
  </si>
  <si>
    <t>04 29 20.711</t>
  </si>
  <si>
    <t>+26 33 40.69</t>
  </si>
  <si>
    <t>V* FW Tau</t>
  </si>
  <si>
    <t>04 29 29.704</t>
  </si>
  <si>
    <t>+26 16 53.06</t>
  </si>
  <si>
    <t>8.3 -15.5</t>
  </si>
  <si>
    <t>V* GV Tau</t>
  </si>
  <si>
    <t>04 29 23.734</t>
  </si>
  <si>
    <t>+24 33 00.28</t>
  </si>
  <si>
    <t>LP 358-731</t>
  </si>
  <si>
    <t>PM*</t>
  </si>
  <si>
    <t>04 29 36.23</t>
  </si>
  <si>
    <t>+26 34 23.8</t>
  </si>
  <si>
    <t>100 -62</t>
  </si>
  <si>
    <t>M4.25V</t>
  </si>
  <si>
    <t>V* DH Tau</t>
  </si>
  <si>
    <t>04 29 41.558</t>
  </si>
  <si>
    <t>+26 32 58.27</t>
  </si>
  <si>
    <t>8.5 -22.3</t>
  </si>
  <si>
    <t>M1Ve</t>
  </si>
  <si>
    <t>V* DI Tau</t>
  </si>
  <si>
    <t>04 29 42.475</t>
  </si>
  <si>
    <t>+26 32 49.31</t>
  </si>
  <si>
    <t>10.4 -20.5</t>
  </si>
  <si>
    <t>M0Ve</t>
  </si>
  <si>
    <t>V* IQ Tau</t>
  </si>
  <si>
    <t>04 29 51.563</t>
  </si>
  <si>
    <t>+26 06 44.90</t>
  </si>
  <si>
    <t>7.3 -28.8</t>
  </si>
  <si>
    <t>BD*</t>
  </si>
  <si>
    <t>04 29 59.508</t>
  </si>
  <si>
    <t>+24 33 07.85</t>
  </si>
  <si>
    <t>NAME UX TAU B</t>
  </si>
  <si>
    <t>04 30 03.579</t>
  </si>
  <si>
    <t>+18 13 49.49</t>
  </si>
  <si>
    <t>NAME UX TAU A</t>
  </si>
  <si>
    <t>04 30 03.988</t>
  </si>
  <si>
    <t>+18 13 49.61</t>
  </si>
  <si>
    <t>7.7 -12.0</t>
  </si>
  <si>
    <t>K2Ve</t>
  </si>
  <si>
    <t>NAME UX TAU C</t>
  </si>
  <si>
    <t>+18 13 46.7</t>
  </si>
  <si>
    <t>V* FX Tau</t>
  </si>
  <si>
    <t>04 30 29.614</t>
  </si>
  <si>
    <t>+24 26 45.05</t>
  </si>
  <si>
    <t>4.6 -30.4</t>
  </si>
  <si>
    <t>V* DK Tau</t>
  </si>
  <si>
    <t>04 30 44.251</t>
  </si>
  <si>
    <t>+26 01 24.47</t>
  </si>
  <si>
    <t>0.9 -15.8</t>
  </si>
  <si>
    <t>K7e+K7e</t>
  </si>
  <si>
    <t>NAME DK Tau B</t>
  </si>
  <si>
    <t>V* ZZ Tau</t>
  </si>
  <si>
    <t>04 30 51.378</t>
  </si>
  <si>
    <t>+24 42 22.27</t>
  </si>
  <si>
    <t>2.2 -25.1</t>
  </si>
  <si>
    <t>M2.5V+M3.5V</t>
  </si>
  <si>
    <t>NAME ZZ TAU IRS</t>
  </si>
  <si>
    <t>04 30 51.714</t>
  </si>
  <si>
    <t>+24 41 47.51</t>
  </si>
  <si>
    <t>M5.2v...</t>
  </si>
  <si>
    <t>V* V1320 Tau</t>
  </si>
  <si>
    <t>Ro*</t>
  </si>
  <si>
    <t>04 31 14.440</t>
  </si>
  <si>
    <t>+27 10 17.99</t>
  </si>
  <si>
    <t>V* V927 Tau</t>
  </si>
  <si>
    <t>04 31 23.822</t>
  </si>
  <si>
    <t>+24 10 52.93</t>
  </si>
  <si>
    <t>04 31 36.135</t>
  </si>
  <si>
    <t>+18 13 43.27</t>
  </si>
  <si>
    <t>V* HL Tau</t>
  </si>
  <si>
    <t>04 31 38.437</t>
  </si>
  <si>
    <t>+18 13 57.65</t>
  </si>
  <si>
    <t>8.0 -21.8</t>
  </si>
  <si>
    <t>V* XZ Tau</t>
  </si>
  <si>
    <t>04 31 40.072</t>
  </si>
  <si>
    <t>+18 13 57.18</t>
  </si>
  <si>
    <t>9.1 -17.8</t>
  </si>
  <si>
    <t>M2e+M2e</t>
  </si>
  <si>
    <t>V* HK Tau</t>
  </si>
  <si>
    <t>04 31 50.566</t>
  </si>
  <si>
    <t>+24 24 18.07</t>
  </si>
  <si>
    <t>EM* LkHA 266</t>
  </si>
  <si>
    <t>04 31 57.803</t>
  </si>
  <si>
    <t>+18 21 34.82</t>
  </si>
  <si>
    <t>12.1 -46.2</t>
  </si>
  <si>
    <t>M2/3e</t>
  </si>
  <si>
    <t>EM* LkHA 267</t>
  </si>
  <si>
    <t>04 31 57.791</t>
  </si>
  <si>
    <t>+18 21 38.08</t>
  </si>
  <si>
    <t>9.5 65.9</t>
  </si>
  <si>
    <t>M0.5/1e</t>
  </si>
  <si>
    <t>04 31 58.444</t>
  </si>
  <si>
    <t>+25 43 29.92</t>
  </si>
  <si>
    <t>[FK83] LDN 1551 51</t>
  </si>
  <si>
    <t>04 32 09.269</t>
  </si>
  <si>
    <t>+17 57 22.75</t>
  </si>
  <si>
    <t>12.7 -15.8</t>
  </si>
  <si>
    <t>V* V827 Tau</t>
  </si>
  <si>
    <t>04 32 14.569</t>
  </si>
  <si>
    <t>+18 20 14.74</t>
  </si>
  <si>
    <t>8.4 -15.7</t>
  </si>
  <si>
    <t>V* V806 Tau</t>
  </si>
  <si>
    <t>04 32 15.410</t>
  </si>
  <si>
    <t>+24 28 59.75</t>
  </si>
  <si>
    <t>V* V826 Tau</t>
  </si>
  <si>
    <t>04 32 15.84</t>
  </si>
  <si>
    <t>+18 01 38.7</t>
  </si>
  <si>
    <t>9.9 -10.9</t>
  </si>
  <si>
    <t>K7V</t>
  </si>
  <si>
    <t>04 32 16.067</t>
  </si>
  <si>
    <t>+18 12 46.45</t>
  </si>
  <si>
    <t>04 32 17.862</t>
  </si>
  <si>
    <t>+24 22 14.98</t>
  </si>
  <si>
    <t>V* V928 Tau</t>
  </si>
  <si>
    <t>04 32 18.858</t>
  </si>
  <si>
    <t>+24 22 27.15</t>
  </si>
  <si>
    <t>04 32 22.109</t>
  </si>
  <si>
    <t>+18 27 42.64</t>
  </si>
  <si>
    <t>04 32 26.276</t>
  </si>
  <si>
    <t>+18 27 52.15</t>
  </si>
  <si>
    <t>M6+M7.5</t>
  </si>
  <si>
    <t>V* GG Tau</t>
  </si>
  <si>
    <t>04 32 30.346</t>
  </si>
  <si>
    <t>+17 31 40.64</t>
  </si>
  <si>
    <t>15.6 -21.1</t>
  </si>
  <si>
    <t>M0e+M2.0e</t>
  </si>
  <si>
    <t>V* FY Tau</t>
  </si>
  <si>
    <t>04 32 30.580</t>
  </si>
  <si>
    <t>+24 19 57.28</t>
  </si>
  <si>
    <t>V* FZ Tau</t>
  </si>
  <si>
    <t>04 32 31.764</t>
  </si>
  <si>
    <t>+24 20 03.00</t>
  </si>
  <si>
    <t>9.6 -28.1</t>
  </si>
  <si>
    <t>NAME UZ TAU B</t>
  </si>
  <si>
    <t>04 32 42.830</t>
  </si>
  <si>
    <t>+25 52 31.41</t>
  </si>
  <si>
    <t>M1/3Ve</t>
  </si>
  <si>
    <t>NAME UZ TAU A</t>
  </si>
  <si>
    <t>SB*</t>
  </si>
  <si>
    <t>04 32 43.036</t>
  </si>
  <si>
    <t>+25 52 31.13</t>
  </si>
  <si>
    <t>79.9 -32.4</t>
  </si>
  <si>
    <t>M2.0e+M3.0e</t>
  </si>
  <si>
    <t>V* V1076 Tau</t>
  </si>
  <si>
    <t>04 32 43.732</t>
  </si>
  <si>
    <t>+18 02 56.33</t>
  </si>
  <si>
    <t>13.7 -23.0</t>
  </si>
  <si>
    <t>JH 112</t>
  </si>
  <si>
    <t>04 32 49.113</t>
  </si>
  <si>
    <t>+22 53 02.80</t>
  </si>
  <si>
    <t>8.0 -11.8</t>
  </si>
  <si>
    <t>V* GH Tau</t>
  </si>
  <si>
    <t>04 33 06.224</t>
  </si>
  <si>
    <t>+24 09 33.99</t>
  </si>
  <si>
    <t>V* V807 Tau</t>
  </si>
  <si>
    <t>04 33 06.641</t>
  </si>
  <si>
    <t>+24 09 54.99</t>
  </si>
  <si>
    <t>10.3 -19.2</t>
  </si>
  <si>
    <t>V* V830 Tau</t>
  </si>
  <si>
    <t>04 33 10.033</t>
  </si>
  <si>
    <t>+24 33 43.38</t>
  </si>
  <si>
    <t>M0-1</t>
  </si>
  <si>
    <t>V* GI Tau</t>
  </si>
  <si>
    <t>04 33 34.057</t>
  </si>
  <si>
    <t>+24 21 17.04</t>
  </si>
  <si>
    <t>K5Ve</t>
  </si>
  <si>
    <t>V* GK Tau</t>
  </si>
  <si>
    <t>04 33 34.560</t>
  </si>
  <si>
    <t>+24 21 05.85</t>
  </si>
  <si>
    <t>6.9 -4.3</t>
  </si>
  <si>
    <t>V* IS Tau</t>
  </si>
  <si>
    <t>04 33 36.786</t>
  </si>
  <si>
    <t>+26 09 49.22</t>
  </si>
  <si>
    <t>33.3 -16.7</t>
  </si>
  <si>
    <t>V* DL Tau</t>
  </si>
  <si>
    <t>04 33 39.062</t>
  </si>
  <si>
    <t>+25 20 38.23</t>
  </si>
  <si>
    <t>7.3 -21.6</t>
  </si>
  <si>
    <t>K7Ve</t>
  </si>
  <si>
    <t>V* HN Tau</t>
  </si>
  <si>
    <t>04 33 39.352</t>
  </si>
  <si>
    <t>+17 51 52.37</t>
  </si>
  <si>
    <t>8.3 -15.4</t>
  </si>
  <si>
    <t>K5e</t>
  </si>
  <si>
    <t>NAME HN Tau B</t>
  </si>
  <si>
    <t>04 33 39.225</t>
  </si>
  <si>
    <t>+17 51 49.74</t>
  </si>
  <si>
    <t>M4e</t>
  </si>
  <si>
    <t>04 33 44.652</t>
  </si>
  <si>
    <t>+26 15 00.53</t>
  </si>
  <si>
    <t>V* DM Tau</t>
  </si>
  <si>
    <t>04 33 48.718</t>
  </si>
  <si>
    <t>+18 10 09.99</t>
  </si>
  <si>
    <t>12.4 -18.4</t>
  </si>
  <si>
    <t>M2Ve</t>
  </si>
  <si>
    <t>V* CI Tau</t>
  </si>
  <si>
    <t>04 33 52.005</t>
  </si>
  <si>
    <t>+22 50 30.18</t>
  </si>
  <si>
    <t>K4IVe</t>
  </si>
  <si>
    <t>04 33 52.52</t>
  </si>
  <si>
    <t>+22 56 26.9</t>
  </si>
  <si>
    <t>V* IT Tau</t>
  </si>
  <si>
    <t>04 33 54.701</t>
  </si>
  <si>
    <t>+26 13 27.52</t>
  </si>
  <si>
    <t>NAME IT TAU B</t>
  </si>
  <si>
    <t>04 33 55.467</t>
  </si>
  <si>
    <t>+18 38 39.06</t>
  </si>
  <si>
    <t>04 34 10.993</t>
  </si>
  <si>
    <t>+22 51 44.54</t>
  </si>
  <si>
    <t>V* V1077 Tau</t>
  </si>
  <si>
    <t>04 34 18.032</t>
  </si>
  <si>
    <t>+18 30 06.54</t>
  </si>
  <si>
    <t>V* AA Tau</t>
  </si>
  <si>
    <t>04 34 55.424</t>
  </si>
  <si>
    <t>+24 28 53.16</t>
  </si>
  <si>
    <t>1.6 -14.7</t>
  </si>
  <si>
    <t>V* HO Tau</t>
  </si>
  <si>
    <t>04 35 20.204</t>
  </si>
  <si>
    <t>+22 32 14.60</t>
  </si>
  <si>
    <t>V* FF Tau</t>
  </si>
  <si>
    <t>04 35 20.902</t>
  </si>
  <si>
    <t>+22 54 24.25</t>
  </si>
  <si>
    <t>M9V:</t>
  </si>
  <si>
    <t>04 35 24.515</t>
  </si>
  <si>
    <t>+17 51 42.87</t>
  </si>
  <si>
    <t>13.90 -19.60</t>
  </si>
  <si>
    <t>V* DN Tau</t>
  </si>
  <si>
    <t>04 35 27.375</t>
  </si>
  <si>
    <t>+24 14 58.93</t>
  </si>
  <si>
    <t>4.0 -21.5</t>
  </si>
  <si>
    <t>04 35 40.938</t>
  </si>
  <si>
    <t>+24 11 08.76</t>
  </si>
  <si>
    <t>V* HQ Tau</t>
  </si>
  <si>
    <t>04 35 47.336</t>
  </si>
  <si>
    <t>+22 50 21.70</t>
  </si>
  <si>
    <t>V* HP Tau</t>
  </si>
  <si>
    <t>04 35 52.777</t>
  </si>
  <si>
    <t>+22 54 23.11</t>
  </si>
  <si>
    <t>K2-5e</t>
  </si>
  <si>
    <t>CoKu HP Tau G3</t>
  </si>
  <si>
    <t>04 35 53.50</t>
  </si>
  <si>
    <t>+22 54 09.0</t>
  </si>
  <si>
    <t>CoKu HP Tau G2</t>
  </si>
  <si>
    <t>04 35 54.152</t>
  </si>
  <si>
    <t>+22 54 13.57</t>
  </si>
  <si>
    <t>10.8 -15.4</t>
  </si>
  <si>
    <t>G2e</t>
  </si>
  <si>
    <t>V* V1026 Tau</t>
  </si>
  <si>
    <t>04 35 56.841</t>
  </si>
  <si>
    <t>+22 54 36.02</t>
  </si>
  <si>
    <t>04 35 58.93</t>
  </si>
  <si>
    <t>+22 38 35.3</t>
  </si>
  <si>
    <t>V* V1115 Tau</t>
  </si>
  <si>
    <t>04 36 19.093</t>
  </si>
  <si>
    <t>+25 42 59.08</t>
  </si>
  <si>
    <t>2.8 -19.0</t>
  </si>
  <si>
    <t>M0:V</t>
  </si>
  <si>
    <t>M5.25...</t>
  </si>
  <si>
    <t>V* GM Tau</t>
  </si>
  <si>
    <t>04 38 21.340</t>
  </si>
  <si>
    <t>+26 09 13.74</t>
  </si>
  <si>
    <t>V* DO Tau</t>
  </si>
  <si>
    <t>04 38 28.582</t>
  </si>
  <si>
    <t>+26 10 49.44</t>
  </si>
  <si>
    <t>4.8 -31.2</t>
  </si>
  <si>
    <t>V* HV Tau</t>
  </si>
  <si>
    <t>04 38 35.3</t>
  </si>
  <si>
    <t>+26 10 39</t>
  </si>
  <si>
    <t>04 39 01.63</t>
  </si>
  <si>
    <t>+23 36 03.0</t>
  </si>
  <si>
    <t>V* VY Tau</t>
  </si>
  <si>
    <t>04 39 17.412</t>
  </si>
  <si>
    <t>+22 47 53.40</t>
  </si>
  <si>
    <t>EM* LkCa 15</t>
  </si>
  <si>
    <t>04 39 17.796</t>
  </si>
  <si>
    <t>+22 21 03.48</t>
  </si>
  <si>
    <t>9.4 -13.2</t>
  </si>
  <si>
    <t>K5:Ve</t>
  </si>
  <si>
    <t>V* GN Tau</t>
  </si>
  <si>
    <t>04 39 20.910</t>
  </si>
  <si>
    <t>+25 45 02.11</t>
  </si>
  <si>
    <t>IRAS F04366+2555</t>
  </si>
  <si>
    <t>04 39 44.883</t>
  </si>
  <si>
    <t>+26 01 52.79</t>
  </si>
  <si>
    <t>04 40 49.508</t>
  </si>
  <si>
    <t>+25 51 19.18</t>
  </si>
  <si>
    <t>04 41 04.244</t>
  </si>
  <si>
    <t>+25 57 56.12</t>
  </si>
  <si>
    <t>V* IW Tau</t>
  </si>
  <si>
    <t>04 41 04.708</t>
  </si>
  <si>
    <t>+24 51 06.24</t>
  </si>
  <si>
    <t>CoKu Tau-Aur Star 4</t>
  </si>
  <si>
    <t>04 41 16.808</t>
  </si>
  <si>
    <t>+28 40 00.07</t>
  </si>
  <si>
    <t>4.2 -18.8</t>
  </si>
  <si>
    <t>M1.5e</t>
  </si>
  <si>
    <t>**</t>
  </si>
  <si>
    <t>04 41 45.653</t>
  </si>
  <si>
    <t>+23 01 58.02</t>
  </si>
  <si>
    <t>5.6 -22.1</t>
  </si>
  <si>
    <t>V* V999 Tau</t>
  </si>
  <si>
    <t>04 42 05.485</t>
  </si>
  <si>
    <t>+25 22 56.30</t>
  </si>
  <si>
    <t>V* V1000 Tau</t>
  </si>
  <si>
    <t>04 42 07.326</t>
  </si>
  <si>
    <t>+25 23 03.23</t>
  </si>
  <si>
    <t>V* V955 Tau</t>
  </si>
  <si>
    <t>04 42 07.774</t>
  </si>
  <si>
    <t>+25 23 11.80</t>
  </si>
  <si>
    <t>K7+M2.5</t>
  </si>
  <si>
    <t>04 42 21.017</t>
  </si>
  <si>
    <t>+25 20 34.38</t>
  </si>
  <si>
    <t>V* DP Tau</t>
  </si>
  <si>
    <t>04 42 37.698</t>
  </si>
  <si>
    <t>+25 15 37.46</t>
  </si>
  <si>
    <t>3.3 -14.3</t>
  </si>
  <si>
    <t>M0V:e</t>
  </si>
  <si>
    <t>V* GO Tau</t>
  </si>
  <si>
    <t>04 43 03.095</t>
  </si>
  <si>
    <t>+25 20 18.75</t>
  </si>
  <si>
    <t>K5V:e</t>
  </si>
  <si>
    <t>Haro 6-36</t>
  </si>
  <si>
    <t>04 43 20.234</t>
  </si>
  <si>
    <t>+29 40 06.05</t>
  </si>
  <si>
    <t>04 46 42.601</t>
  </si>
  <si>
    <t>+24 59 03.40</t>
  </si>
  <si>
    <t>V* DQ Tau</t>
  </si>
  <si>
    <t>04 46 53.063</t>
  </si>
  <si>
    <t>+17 00 00.10</t>
  </si>
  <si>
    <t>4.2 -24.6</t>
  </si>
  <si>
    <t>04 46 58.980</t>
  </si>
  <si>
    <t>+17 02 38.19</t>
  </si>
  <si>
    <t>K7e+M1e</t>
  </si>
  <si>
    <t>V* DR Tau</t>
  </si>
  <si>
    <t>04 47 06.209</t>
  </si>
  <si>
    <t>+16 58 42.81</t>
  </si>
  <si>
    <t>12.6 -17.1</t>
  </si>
  <si>
    <t>V* DS Tau</t>
  </si>
  <si>
    <t>04 47 48.593</t>
  </si>
  <si>
    <t>+29 25 11.15</t>
  </si>
  <si>
    <t>15.2 -34.2</t>
  </si>
  <si>
    <t>K4Ve</t>
  </si>
  <si>
    <t>V* UY Aur</t>
  </si>
  <si>
    <t>04 51 47.375</t>
  </si>
  <si>
    <t>+30 47 13.46</t>
  </si>
  <si>
    <t>7.2 -21.9</t>
  </si>
  <si>
    <t>M0e+M2.5e</t>
  </si>
  <si>
    <t>04 54 23.683</t>
  </si>
  <si>
    <t>+17 09 53.47</t>
  </si>
  <si>
    <t>V* GM Aur</t>
  </si>
  <si>
    <t>04 55 10.983</t>
  </si>
  <si>
    <t>+30 21 59.54</t>
  </si>
  <si>
    <t>HD 282630</t>
  </si>
  <si>
    <t>04 55 36.956</t>
  </si>
  <si>
    <t>+30 17 55.31</t>
  </si>
  <si>
    <t>2.8 -19.8</t>
  </si>
  <si>
    <t>04 55 45.350</t>
  </si>
  <si>
    <t>+30 19 38.92</t>
  </si>
  <si>
    <t>M4.7...</t>
  </si>
  <si>
    <t>V* AB Aur</t>
  </si>
  <si>
    <t>04 55 45.84521</t>
  </si>
  <si>
    <t>+30 33 04.2867</t>
  </si>
  <si>
    <t>2.63 -24.73</t>
  </si>
  <si>
    <t>04 55 47.573</t>
  </si>
  <si>
    <t>+30 28 07.73</t>
  </si>
  <si>
    <t>04 55 56.055</t>
  </si>
  <si>
    <t>+30 36 20.96</t>
  </si>
  <si>
    <t>V* SU Aur</t>
  </si>
  <si>
    <t>04 55 59.38527</t>
  </si>
  <si>
    <t>+30 34 01.5190</t>
  </si>
  <si>
    <t>1.18 -22.24</t>
  </si>
  <si>
    <t>G2IIIne</t>
  </si>
  <si>
    <t>V* V397 Aur</t>
  </si>
  <si>
    <t>04 56 02.022</t>
  </si>
  <si>
    <t>+30 21 03.68</t>
  </si>
  <si>
    <t>V* V836 Tau</t>
  </si>
  <si>
    <t>05 03 06.595</t>
  </si>
  <si>
    <t>+25 23 19.71</t>
  </si>
  <si>
    <t>K7/M0Ve</t>
  </si>
  <si>
    <t>05 04 41.399</t>
  </si>
  <si>
    <t>+25 09 54.40</t>
  </si>
  <si>
    <t>05 05 22.861</t>
  </si>
  <si>
    <t>+25 31 31.23</t>
  </si>
  <si>
    <t>05 06 16.747</t>
  </si>
  <si>
    <t>+24 46 10.23</t>
  </si>
  <si>
    <t>M4:...</t>
  </si>
  <si>
    <t>05 06 23.327</t>
  </si>
  <si>
    <t>+24 32 19.95</t>
  </si>
  <si>
    <t>05 06 46.63</t>
  </si>
  <si>
    <t>+21 04 29.6</t>
  </si>
  <si>
    <t>V* RW Aur</t>
  </si>
  <si>
    <t>05 07 49.56625</t>
  </si>
  <si>
    <t>+30 24 05.1774</t>
  </si>
  <si>
    <t>7.23 -20.33</t>
  </si>
  <si>
    <t>K1/5e+K5e</t>
  </si>
  <si>
    <t>05 07 54.966</t>
  </si>
  <si>
    <t>+25 00 15.61</t>
  </si>
  <si>
    <t>05 16 02.13</t>
  </si>
  <si>
    <t>+22 14 52.8</t>
  </si>
  <si>
    <t>05 18 02.85</t>
  </si>
  <si>
    <t>+23 27 12.8</t>
  </si>
  <si>
    <t>05 25 46.753</t>
  </si>
  <si>
    <t>+01 43 30.35</t>
  </si>
  <si>
    <t>M3.5Ve</t>
  </si>
  <si>
    <t>05 32 02.10</t>
  </si>
  <si>
    <t>+24 23 02.9</t>
  </si>
  <si>
    <t>05 37 38.50</t>
  </si>
  <si>
    <t>+24 28 51.8</t>
  </si>
  <si>
    <t>05 39 00.94</t>
  </si>
  <si>
    <t>+23 22 08.0</t>
  </si>
  <si>
    <t>V* RR Tau</t>
  </si>
  <si>
    <t>05 39 30.516</t>
  </si>
  <si>
    <t>+26 22 26.97</t>
  </si>
  <si>
    <t>0.3 0.0</t>
  </si>
  <si>
    <t>A0:IVe</t>
  </si>
  <si>
    <t>05 42 20.03</t>
  </si>
  <si>
    <t>+22 13 48.2</t>
  </si>
  <si>
    <t>V* AT Pyx</t>
  </si>
  <si>
    <t>08 28 40.70</t>
  </si>
  <si>
    <t>-33 46 22.2</t>
  </si>
  <si>
    <t>V* BX Ant</t>
  </si>
  <si>
    <t>10 18 28.700</t>
  </si>
  <si>
    <t>-31 50 02.85</t>
  </si>
  <si>
    <t>V* CE Ant</t>
  </si>
  <si>
    <t>10 42 30.112</t>
  </si>
  <si>
    <t>-33 40 16.21</t>
  </si>
  <si>
    <t>V* TW Hya</t>
  </si>
  <si>
    <t>11 01 51.90671</t>
  </si>
  <si>
    <t>-34 42 17.0323</t>
  </si>
  <si>
    <t>CD-29 8887</t>
  </si>
  <si>
    <t>11 09 13.797</t>
  </si>
  <si>
    <t>-30 01 39.88</t>
  </si>
  <si>
    <t>11 10 28.00</t>
  </si>
  <si>
    <t>-37 31 51.0</t>
  </si>
  <si>
    <t>-109.3 0.8</t>
  </si>
  <si>
    <t>11 10 27.80</t>
  </si>
  <si>
    <t>-37 31 53.0</t>
  </si>
  <si>
    <t>V* V1215 Cen</t>
  </si>
  <si>
    <t>11 13 26.221</t>
  </si>
  <si>
    <t>-45 23 42.74</t>
  </si>
  <si>
    <t>CD-34 7390A</t>
  </si>
  <si>
    <t>11 21 17.219</t>
  </si>
  <si>
    <t>-34 46 45.47</t>
  </si>
  <si>
    <t>CD-34 7390B</t>
  </si>
  <si>
    <t>11 21 17.446</t>
  </si>
  <si>
    <t>-34 46 49.83</t>
  </si>
  <si>
    <t>HD 98800</t>
  </si>
  <si>
    <t>RS*</t>
  </si>
  <si>
    <t>11 22 05.28975</t>
  </si>
  <si>
    <t>-24 46 39.7571</t>
  </si>
  <si>
    <t>K5V(e)</t>
  </si>
  <si>
    <t>11 31 55.260</t>
  </si>
  <si>
    <t>-34 36 27.24</t>
  </si>
  <si>
    <t>CD-26 8623B</t>
  </si>
  <si>
    <t>11 32 41.16</t>
  </si>
  <si>
    <t>-26 52 09.0</t>
  </si>
  <si>
    <t>CD-26 8623</t>
  </si>
  <si>
    <t>11 32 41.25</t>
  </si>
  <si>
    <t>-26 51 55.9</t>
  </si>
  <si>
    <t>CD-36 7429B</t>
  </si>
  <si>
    <t>11 48 23.732</t>
  </si>
  <si>
    <t>-37 28 48.50</t>
  </si>
  <si>
    <t>M1V</t>
  </si>
  <si>
    <t>CD-36 7429A</t>
  </si>
  <si>
    <t>11 48 24.223</t>
  </si>
  <si>
    <t>-37 28 49.13</t>
  </si>
  <si>
    <t>K5V</t>
  </si>
  <si>
    <t>12 07 27.38</t>
  </si>
  <si>
    <t>-32 47 00.3</t>
  </si>
  <si>
    <t>V* V1249 Cen</t>
  </si>
  <si>
    <t>12 15 30.718</t>
  </si>
  <si>
    <t>-39 48 42.56</t>
  </si>
  <si>
    <t>12 36 01.03100</t>
  </si>
  <si>
    <t>-39 52 10.2270</t>
  </si>
  <si>
    <t>A0V</t>
  </si>
  <si>
    <t>15 39 27.766</t>
  </si>
  <si>
    <t>-34 46 17.17</t>
  </si>
  <si>
    <t>15 39 28.281</t>
  </si>
  <si>
    <t>-34 46 18.03</t>
  </si>
  <si>
    <t>CD-33 10685</t>
  </si>
  <si>
    <t>15 45 12.86945</t>
  </si>
  <si>
    <t>-34 17 30.5939</t>
  </si>
  <si>
    <t>V* GW Lup</t>
  </si>
  <si>
    <t>15 46 44.731</t>
  </si>
  <si>
    <t>-34 30 35.50</t>
  </si>
  <si>
    <t>V* HM Lup</t>
  </si>
  <si>
    <t>15 47 50.626</t>
  </si>
  <si>
    <t>-35 28 35.41</t>
  </si>
  <si>
    <t>M3e</t>
  </si>
  <si>
    <t>THA 15-5</t>
  </si>
  <si>
    <t>15 47 56.944</t>
  </si>
  <si>
    <t>-35 14 34.76</t>
  </si>
  <si>
    <t>CD-35 10525</t>
  </si>
  <si>
    <t>15 49 12.102</t>
  </si>
  <si>
    <t>-35 39 05.12</t>
  </si>
  <si>
    <t>15 49 30.743</t>
  </si>
  <si>
    <t>-35 49 51.44</t>
  </si>
  <si>
    <t>15 51 46.954</t>
  </si>
  <si>
    <t>-35 56 44.09</t>
  </si>
  <si>
    <t>THA 15-10</t>
  </si>
  <si>
    <t>15 55 50.30</t>
  </si>
  <si>
    <t>-38 01 33.0</t>
  </si>
  <si>
    <t>15 56 02.099</t>
  </si>
  <si>
    <t>-36 55 28.28</t>
  </si>
  <si>
    <t>THA 15-12</t>
  </si>
  <si>
    <t>15 56 09.17658</t>
  </si>
  <si>
    <t>-37 56 06.1193</t>
  </si>
  <si>
    <t>M0e</t>
  </si>
  <si>
    <t>15 58 02.53</t>
  </si>
  <si>
    <t>-37 36 02.7</t>
  </si>
  <si>
    <t>M5.0e</t>
  </si>
  <si>
    <t>*iA</t>
  </si>
  <si>
    <t>15 58 29.813</t>
  </si>
  <si>
    <t>-23 10 07.72</t>
  </si>
  <si>
    <t>15 58 36.913</t>
  </si>
  <si>
    <t>-22 57 15.25</t>
  </si>
  <si>
    <t>G8e</t>
  </si>
  <si>
    <t>15 58 47.721</t>
  </si>
  <si>
    <t>-17 57 59.68</t>
  </si>
  <si>
    <t>15 59 11.359</t>
  </si>
  <si>
    <t>-23 38 00.24</t>
  </si>
  <si>
    <t>16 00 26.699</t>
  </si>
  <si>
    <t>-20 56 31.61</t>
  </si>
  <si>
    <t>16 02 04.296</t>
  </si>
  <si>
    <t>-20 50 42.57</t>
  </si>
  <si>
    <t>16 05 32.152</t>
  </si>
  <si>
    <t>-19 33 15.99</t>
  </si>
  <si>
    <t>16 06 03.910</t>
  </si>
  <si>
    <t>-20 56 44.37</t>
  </si>
  <si>
    <t>THA 15-20</t>
  </si>
  <si>
    <t>16 07 11.592</t>
  </si>
  <si>
    <t>-39 03 47.54</t>
  </si>
  <si>
    <t>16 08 12.635</t>
  </si>
  <si>
    <t>-39 08 33.48</t>
  </si>
  <si>
    <t>V* V1279 Sco</t>
  </si>
  <si>
    <t>16 08 22.493</t>
  </si>
  <si>
    <t>-39 04 46.46</t>
  </si>
  <si>
    <t>V* V1190 Sco</t>
  </si>
  <si>
    <t>16 08 29.729</t>
  </si>
  <si>
    <t>-39 03 11.01</t>
  </si>
  <si>
    <t>4.6 -31.0</t>
  </si>
  <si>
    <t>K0:</t>
  </si>
  <si>
    <t>THA 15-30</t>
  </si>
  <si>
    <t>16 08 30.815</t>
  </si>
  <si>
    <t>-39 05 48.87</t>
  </si>
  <si>
    <t>THA 15-33</t>
  </si>
  <si>
    <t>16 08 54.687</t>
  </si>
  <si>
    <t>-39 37 43.11</t>
  </si>
  <si>
    <t>M1IVe</t>
  </si>
  <si>
    <t>EM* AS 205B</t>
  </si>
  <si>
    <t>16 11 31.4</t>
  </si>
  <si>
    <t>-18 38 26</t>
  </si>
  <si>
    <t>EM* AS 205</t>
  </si>
  <si>
    <t>16 11 31.402</t>
  </si>
  <si>
    <t>-18 38 24.54</t>
  </si>
  <si>
    <t>16 11 59.798</t>
  </si>
  <si>
    <t>-38 23 38.34</t>
  </si>
  <si>
    <t>CD-22 11432</t>
  </si>
  <si>
    <t>16 14 11.077</t>
  </si>
  <si>
    <t>-23 05 36.24</t>
  </si>
  <si>
    <t>K2IV</t>
  </si>
  <si>
    <t>V* V892 Sco</t>
  </si>
  <si>
    <t>16 14 14.70</t>
  </si>
  <si>
    <t>-22 59 27.0</t>
  </si>
  <si>
    <t>Haro 1-6</t>
  </si>
  <si>
    <t>16 26 03.023</t>
  </si>
  <si>
    <t>-24 23 36.04</t>
  </si>
  <si>
    <t>EM* SR 21A</t>
  </si>
  <si>
    <t>16 27 10.278</t>
  </si>
  <si>
    <t>-24 19 12.74</t>
  </si>
  <si>
    <t>EM* SR 21B</t>
  </si>
  <si>
    <t>16 27 10.31</t>
  </si>
  <si>
    <t>-24 19 18.9</t>
  </si>
  <si>
    <t>16 27 37.190</t>
  </si>
  <si>
    <t>-24 30 35.03</t>
  </si>
  <si>
    <t>EM* SR 9</t>
  </si>
  <si>
    <t>16 27 40.286</t>
  </si>
  <si>
    <t>-24 22 04.03</t>
  </si>
  <si>
    <t>16 34 29.32</t>
  </si>
  <si>
    <t>-15 47 01.4</t>
  </si>
  <si>
    <t>G7-M3</t>
  </si>
  <si>
    <t>18 42 57.948</t>
  </si>
  <si>
    <t>-35 32 42.69</t>
  </si>
  <si>
    <t>18 52 17.299</t>
  </si>
  <si>
    <t>-37 00 11.95</t>
  </si>
  <si>
    <t>0.5 -27.4</t>
  </si>
  <si>
    <t>V* DG CrA</t>
  </si>
  <si>
    <t>19 01 55.238</t>
  </si>
  <si>
    <t>-37 23 40.79</t>
  </si>
  <si>
    <t>19 02 27.089</t>
  </si>
  <si>
    <t>-36 58 13.21</t>
  </si>
  <si>
    <t>22 -24</t>
  </si>
  <si>
    <t>V* VV CrA</t>
  </si>
  <si>
    <t>19 03 06.739</t>
  </si>
  <si>
    <t>-37 12 49.68</t>
  </si>
  <si>
    <t>2.1 -25.1</t>
  </si>
  <si>
    <t>SimbadIdentifier</t>
  </si>
  <si>
    <t>ALMA_TBOSS_Target?</t>
  </si>
  <si>
    <t>AndrewsClassII?</t>
  </si>
  <si>
    <t>HHIndex</t>
  </si>
  <si>
    <t>OurSpTy</t>
  </si>
  <si>
    <t>Herczeg&amp;Hill.2014</t>
  </si>
  <si>
    <t>SONYC-RhoOph-8</t>
  </si>
  <si>
    <t>ISO-Oph023</t>
  </si>
  <si>
    <t>ISO-Oph030</t>
  </si>
  <si>
    <t>ISO-Oph032</t>
  </si>
  <si>
    <t>ISO-Oph033</t>
  </si>
  <si>
    <t>ISO-Oph042</t>
  </si>
  <si>
    <t>ISO-Oph102</t>
  </si>
  <si>
    <t>ISO-Oph138</t>
  </si>
  <si>
    <t>GY92-264</t>
  </si>
  <si>
    <t>ISO-Oph160</t>
  </si>
  <si>
    <t>ISO-Oph193</t>
  </si>
  <si>
    <t>Name_detections</t>
  </si>
  <si>
    <t>SpTyClass</t>
  </si>
  <si>
    <t>SubClass</t>
  </si>
  <si>
    <t>2MASSJ15354856-2958551</t>
  </si>
  <si>
    <t>2MASSJ15514032-2146103</t>
  </si>
  <si>
    <t>2MASSJ15521088-2125372</t>
  </si>
  <si>
    <t>2MASSJ15530132-2114135</t>
  </si>
  <si>
    <t>2MASSJ15534211-2049282</t>
  </si>
  <si>
    <t>2MASSJ15551704-2322165</t>
  </si>
  <si>
    <t>2MASSJ15554883-2512240</t>
  </si>
  <si>
    <t>2MASSJ15562477-2225552</t>
  </si>
  <si>
    <t>2MASSJ15570641-2206060</t>
  </si>
  <si>
    <t>2MASSJ15572986-2258438</t>
  </si>
  <si>
    <t>2MASSJ15581270-2328364</t>
  </si>
  <si>
    <t>2MASSJ15582981-2310077</t>
  </si>
  <si>
    <t>2MASSJ15583692-2257153</t>
  </si>
  <si>
    <t>2MASSJ15584772-1757595</t>
  </si>
  <si>
    <t>2MASSJ16001330-2418106</t>
  </si>
  <si>
    <t>2MASSJ16001730-2236504</t>
  </si>
  <si>
    <t>2MASSJ16001844-2230114</t>
  </si>
  <si>
    <t>2MASSJ16014086-2258103</t>
  </si>
  <si>
    <t>2MASSJ16014157-2111380</t>
  </si>
  <si>
    <t>2MASSJ16020039-2221237</t>
  </si>
  <si>
    <t>2MASSJ16020287-2236139</t>
  </si>
  <si>
    <t>2MASSJ16020757-2257467</t>
  </si>
  <si>
    <t>2MASSJ16024152-2138245</t>
  </si>
  <si>
    <t>2MASSJ16025123-2401574</t>
  </si>
  <si>
    <t>2MASSJ16030161-2207523</t>
  </si>
  <si>
    <t>2MASSJ16031329-2112569</t>
  </si>
  <si>
    <t>2MASSJ16032225-2413111</t>
  </si>
  <si>
    <t>2MASSJ16035767-2031055</t>
  </si>
  <si>
    <t>2MASSJ16035793-1942108</t>
  </si>
  <si>
    <t>2MASSJ16041740-1942287</t>
  </si>
  <si>
    <t>2MASSJ16042165-2130284</t>
  </si>
  <si>
    <t>2MASSJ16043916-1942459</t>
  </si>
  <si>
    <t>2MASSJ16050231-1941554</t>
  </si>
  <si>
    <t>2MASSJ16052459-1954419</t>
  </si>
  <si>
    <t>2MASSJ16052556-2035397</t>
  </si>
  <si>
    <t>2MASSJ16052661-1957050</t>
  </si>
  <si>
    <t>2MASSJ16053215-1933159</t>
  </si>
  <si>
    <t>2MASSJ16054540-2023088</t>
  </si>
  <si>
    <t>2MASSJ16055863-1949029</t>
  </si>
  <si>
    <t>2MASSJ16060061-1957114</t>
  </si>
  <si>
    <t>2MASSJ16061330-2212537</t>
  </si>
  <si>
    <t>2MASSJ16062196-1928445</t>
  </si>
  <si>
    <t>2MASSJ16062277-2011243</t>
  </si>
  <si>
    <t>2MASSJ16063539-2516510</t>
  </si>
  <si>
    <t>2MASSJ16064102-2455489</t>
  </si>
  <si>
    <t>2MASSJ16064115-2517044</t>
  </si>
  <si>
    <t>2MASSJ16064385-1908056</t>
  </si>
  <si>
    <t>2MASSJ16070014-2033092</t>
  </si>
  <si>
    <t>2MASSJ16070211-2019387</t>
  </si>
  <si>
    <t>2MASSJ16070873-1927341</t>
  </si>
  <si>
    <t>2MASSJ16071971-2020555</t>
  </si>
  <si>
    <t>2MASSJ16072625-2432079</t>
  </si>
  <si>
    <t>2MASSJ16072747-2059442</t>
  </si>
  <si>
    <t>2MASSJ16073939-1917472</t>
  </si>
  <si>
    <t>2MASSJ16075796-2040087</t>
  </si>
  <si>
    <t>2MASSJ16080555-2218070</t>
  </si>
  <si>
    <t>2MASSJ16081566-2222199</t>
  </si>
  <si>
    <t>2MASSJ16082324-1930009</t>
  </si>
  <si>
    <t>2MASSJ16082751-1949047</t>
  </si>
  <si>
    <t>2MASSJ16083455-2211559</t>
  </si>
  <si>
    <t>2MASSJ16084894-2400045</t>
  </si>
  <si>
    <t>2MASSJ16090002-1908368</t>
  </si>
  <si>
    <t>2MASSJ16090075-1908526</t>
  </si>
  <si>
    <t>2MASSJ16093558-1828232</t>
  </si>
  <si>
    <t>2MASSJ16094098-2217594</t>
  </si>
  <si>
    <t>2MASSJ16095361-1754474</t>
  </si>
  <si>
    <t>2MASSJ16095441-1906551</t>
  </si>
  <si>
    <t>2MASSJ16095933-1800090</t>
  </si>
  <si>
    <t>2MASSJ16101473-1919095</t>
  </si>
  <si>
    <t>2MASSJ16101888-2502325</t>
  </si>
  <si>
    <t>2MASSJ16102174-1904067</t>
  </si>
  <si>
    <t>2MASSJ16102819-1910444</t>
  </si>
  <si>
    <t>2MASSJ16102857-1904469</t>
  </si>
  <si>
    <t>2MASSJ16103956-1916524</t>
  </si>
  <si>
    <t>2MASSJ16104202-2101319</t>
  </si>
  <si>
    <t>2MASSJ16104636-1840598</t>
  </si>
  <si>
    <t>2MASSJ16111330-2019029</t>
  </si>
  <si>
    <t>2MASSJ16111534-1757214</t>
  </si>
  <si>
    <t>2MASSJ16112057-1820549</t>
  </si>
  <si>
    <t>2MASSJ16113134-1838259</t>
  </si>
  <si>
    <t>2MASSJ16115091-2012098</t>
  </si>
  <si>
    <t>2MASSJ16122737-2009596</t>
  </si>
  <si>
    <t>2MASSJ16123916-1859284</t>
  </si>
  <si>
    <t>2MASSJ16124893-1800525</t>
  </si>
  <si>
    <t>2MASSJ16125533-2319456</t>
  </si>
  <si>
    <t>2MASSJ16130996-1904269</t>
  </si>
  <si>
    <t>2MASSJ16133650-2503473</t>
  </si>
  <si>
    <t>2MASSJ16135434-2320342</t>
  </si>
  <si>
    <t>2MASSJ16141107-2305362</t>
  </si>
  <si>
    <t>2MASSJ16142029-1906481</t>
  </si>
  <si>
    <t>2MASSJ16142893-1857224</t>
  </si>
  <si>
    <t>2MASSJ16143367-1900133</t>
  </si>
  <si>
    <t>2MASSJ16145918-2750230</t>
  </si>
  <si>
    <t>2MASSJ16145928-2459308</t>
  </si>
  <si>
    <t>2MASSJ16151239-2420091</t>
  </si>
  <si>
    <t>2MASSJ16153456-2242421</t>
  </si>
  <si>
    <t>2MASSJ16154416-1921171</t>
  </si>
  <si>
    <t>2MASSJ16163345-2521505</t>
  </si>
  <si>
    <t>2MASSJ16181618-2619080</t>
  </si>
  <si>
    <t>2MASSJ16181904-2028479</t>
  </si>
  <si>
    <t>2MASSJ16215466-2043091</t>
  </si>
  <si>
    <t>2MASSJ16220961-1953005</t>
  </si>
  <si>
    <t>2MASSJ16230783-2300596</t>
  </si>
  <si>
    <t>K3.5</t>
  </si>
  <si>
    <t>2MASSJ16235385-2946401</t>
  </si>
  <si>
    <t>G2.5</t>
  </si>
  <si>
    <t>2MASSJ16270942-2148457</t>
  </si>
  <si>
    <t>2MASSJ16303390-2428062</t>
  </si>
  <si>
    <t xml:space="preserve"> usd155556   </t>
  </si>
  <si>
    <t xml:space="preserve"> M6.5	</t>
  </si>
  <si>
    <t xml:space="preserve">	usd155601   </t>
  </si>
  <si>
    <t xml:space="preserve">	usco128	    </t>
  </si>
  <si>
    <t xml:space="preserve"> M7  	</t>
  </si>
  <si>
    <t xml:space="preserve"> usco55	    </t>
  </si>
  <si>
    <t xml:space="preserve"> M5.5	</t>
  </si>
  <si>
    <t xml:space="preserve">	usd160603   </t>
  </si>
  <si>
    <t xml:space="preserve"> M7.5	</t>
  </si>
  <si>
    <t xml:space="preserve">	usd161005   </t>
  </si>
  <si>
    <t xml:space="preserve"> M7	</t>
  </si>
  <si>
    <t xml:space="preserve">	usd161939   </t>
  </si>
  <si>
    <t xml:space="preserve">	Allers 8    </t>
  </si>
  <si>
    <t xml:space="preserve"> M3	</t>
  </si>
  <si>
    <t>usd155556</t>
  </si>
  <si>
    <t>usd155601</t>
  </si>
  <si>
    <t>usco128</t>
  </si>
  <si>
    <t>usco55</t>
  </si>
  <si>
    <t>usd160603</t>
  </si>
  <si>
    <t>usd161005</t>
  </si>
  <si>
    <t>usd161939</t>
  </si>
  <si>
    <t>Allers8</t>
  </si>
  <si>
    <t>HIP76310</t>
  </si>
  <si>
    <t>[PBB2002]J160545.4-202308</t>
  </si>
  <si>
    <t>[PBB2002]J161420.3-190648</t>
  </si>
  <si>
    <t>[PZ99]J160421.7-213028</t>
  </si>
  <si>
    <t>ScoPMS31</t>
  </si>
  <si>
    <t>[PZ99]J161411.0-230536</t>
  </si>
  <si>
    <t>[PBB2002]J160823.2-193001</t>
  </si>
  <si>
    <t>[PBB2002]J160900.7-190852</t>
  </si>
  <si>
    <t>M0.5V</t>
  </si>
  <si>
    <t>Source</t>
  </si>
  <si>
    <t>Pb</t>
  </si>
  <si>
    <t>Hernandez</t>
  </si>
  <si>
    <t>SpTyErr</t>
  </si>
  <si>
    <t>(ignoring since Herczeg relations don't go this massive)</t>
  </si>
  <si>
    <t>[PZ99]J160357.6-203105</t>
  </si>
  <si>
    <t>[PBB2002]J155624.8-222555</t>
  </si>
  <si>
    <t>[PBB2002]J155706.4-220606</t>
  </si>
  <si>
    <t>[PBB2002]J155729.9-225843</t>
  </si>
  <si>
    <t>[PBB2002]J155829.8-231007</t>
  </si>
  <si>
    <t>[PBB2002]J160357.9-194210</t>
  </si>
  <si>
    <t>[PBB2002]J160600.6-195711</t>
  </si>
  <si>
    <t>[PBB2002]J160622.8-201124</t>
  </si>
  <si>
    <t>[PBB2002]J160702.1-201938</t>
  </si>
  <si>
    <t>[PBB2002]J160900.0-190836</t>
  </si>
  <si>
    <t>[PBB2002]J160953.6-175446</t>
  </si>
  <si>
    <t>[PBB2002]J160959.4-180009</t>
  </si>
  <si>
    <t>[PBB2002]J161115.3-175721</t>
  </si>
  <si>
    <t>UL Flag</t>
  </si>
  <si>
    <t>Y</t>
  </si>
  <si>
    <t>Limit_A0</t>
  </si>
  <si>
    <t>Limit_A1</t>
  </si>
  <si>
    <t>Limit_A2</t>
  </si>
  <si>
    <t>Limit_A3</t>
  </si>
  <si>
    <t>Limit_A4</t>
  </si>
  <si>
    <t>Limit_A5</t>
  </si>
  <si>
    <t>Limit_A6</t>
  </si>
  <si>
    <t>Limit_A7</t>
  </si>
  <si>
    <t>Limit_A8</t>
  </si>
  <si>
    <t>Limit_A9</t>
  </si>
  <si>
    <t>Limit_F0</t>
  </si>
  <si>
    <t>Limit_F1</t>
  </si>
  <si>
    <t>Limit_F2</t>
  </si>
  <si>
    <t>Limit_F3</t>
  </si>
  <si>
    <t>Limit_F4</t>
  </si>
  <si>
    <t>Limit_F5</t>
  </si>
  <si>
    <t>Limit_F6</t>
  </si>
  <si>
    <t>Limit_F7</t>
  </si>
  <si>
    <t>Limit_F8</t>
  </si>
  <si>
    <t>Limit_F9</t>
  </si>
  <si>
    <t>Limit_G1</t>
  </si>
  <si>
    <t>Limit_G2</t>
  </si>
  <si>
    <t>Limit_G2.5</t>
  </si>
  <si>
    <t>Limit_G3</t>
  </si>
  <si>
    <t>Limit_G4</t>
  </si>
  <si>
    <t>Limit_G5</t>
  </si>
  <si>
    <t>Limit_G6</t>
  </si>
  <si>
    <t>Limit_G7</t>
  </si>
  <si>
    <t>Limit_G8</t>
  </si>
  <si>
    <t>Limit_G9</t>
  </si>
  <si>
    <t>Limit_K0</t>
  </si>
  <si>
    <t>Limit_K2</t>
  </si>
  <si>
    <t>Limit_K3</t>
  </si>
  <si>
    <t>Limit_K3.5</t>
  </si>
  <si>
    <t>Limit_K4</t>
  </si>
  <si>
    <t>Limit_K5</t>
  </si>
  <si>
    <t>Limit_K6</t>
  </si>
  <si>
    <t>Limit_K7</t>
  </si>
  <si>
    <t>Limit_K8</t>
  </si>
  <si>
    <t>Limit_K9</t>
  </si>
  <si>
    <t>Limit_M0</t>
  </si>
  <si>
    <t>Limit_M0.5</t>
  </si>
  <si>
    <t>Limit_M1</t>
  </si>
  <si>
    <t>Limit_M2</t>
  </si>
  <si>
    <t>Limit_M2.5</t>
  </si>
  <si>
    <t>Limit_M2.75</t>
  </si>
  <si>
    <t>Limit_M3</t>
  </si>
  <si>
    <t>Limit_M3.25</t>
  </si>
  <si>
    <t>Limit_M3.5</t>
  </si>
  <si>
    <t>Limit_M3.75</t>
  </si>
  <si>
    <t>Limit_M4</t>
  </si>
  <si>
    <t>Limit_M4.25</t>
  </si>
  <si>
    <t>Limit_M4.5</t>
  </si>
  <si>
    <t>Limit_M4.75</t>
  </si>
  <si>
    <t>Limit_M5</t>
  </si>
  <si>
    <t>Limit_M5.5</t>
  </si>
  <si>
    <t>Limit_M6</t>
  </si>
  <si>
    <t>Limit_M6.5</t>
  </si>
  <si>
    <t>Limit_M7</t>
  </si>
  <si>
    <t>Limit_M7.5</t>
  </si>
  <si>
    <t>Limit_M7.75</t>
  </si>
  <si>
    <t>Limit_M8</t>
  </si>
  <si>
    <t>Limit_M9</t>
  </si>
  <si>
    <t>Name_nondetections</t>
  </si>
  <si>
    <t>ISO-Oph035</t>
  </si>
  <si>
    <t>CRBR2322.3-1143</t>
  </si>
  <si>
    <t>GY92-202</t>
  </si>
  <si>
    <t>ISO-Oph164</t>
  </si>
  <si>
    <t>GY92-320</t>
  </si>
  <si>
    <t>ISO-Oph176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</si>
</sst>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2"/>
      <color rgb="FFFF6600"/>
      <name val="Calibri"/>
      <scheme val="minor"/>
    </font>
    <font>
      <b/>
      <sz val="12"/>
      <color rgb="FF008000"/>
      <name val="Calibri"/>
      <scheme val="minor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9" fillId="0" borderId="0" xfId="0" applyFont="1"/>
    <xf numFmtId="16" fontId="0" fillId="0" borderId="0" xfId="0" applyNumberFormat="1"/>
    <xf numFmtId="0" fontId="2" fillId="0" borderId="0" xfId="0" applyFont="1"/>
    <xf numFmtId="0" fontId="10" fillId="0" borderId="1" xfId="0" applyFont="1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left"/>
    </xf>
    <xf numFmtId="0" fontId="11" fillId="0" borderId="0" xfId="0" applyFont="1"/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externalLink" Target="externalLinks/externalLink1.xml"/><Relationship Id="rId23" Type="http://schemas.openxmlformats.org/officeDocument/2006/relationships/externalLink" Target="externalLinks/externalLink2.xml"/><Relationship Id="rId24" Type="http://schemas.openxmlformats.org/officeDocument/2006/relationships/externalLink" Target="externalLinks/externalLink3.xml"/><Relationship Id="rId25" Type="http://schemas.openxmlformats.org/officeDocument/2006/relationships/externalLink" Target="externalLinks/externalLink4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/Library/Application%20Support/Microsoft/Office/Office%202011%20AutoRecovery/Andrews2013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/Library/Application%20Support/Microsoft/Office/Office%202011%20AutoRecovery/TaurusDustMassCompari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/Library/Application%20Support/Microsoft/Office/Office%202011%20AutoRecovery/DustMassCalculations/ReferenceDustMas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ustMassCalculations/ReferenceDustMas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OSS_Andrews_xref"/>
      <sheetName val="AndrewsTable4"/>
      <sheetName val="AndrewsTable3"/>
      <sheetName val="AndrewsAll"/>
      <sheetName val="tmp"/>
      <sheetName val="AndrewsDustMassCalc"/>
      <sheetName val="toTxt"/>
      <sheetName val="Sheet8"/>
      <sheetName val="andrews40-100au"/>
      <sheetName val="FullSpTyMassAge"/>
      <sheetName val="Nondetections-check"/>
      <sheetName val="tboss_simbad"/>
      <sheetName val="andrews_simbad"/>
      <sheetName val="AndrewsAll_wBinaries"/>
      <sheetName val="xref_dust"/>
      <sheetName val="combo_100au_tdustrange"/>
    </sheetNames>
    <sheetDataSet>
      <sheetData sheetId="0">
        <row r="1">
          <cell r="C1" t="str">
            <v>ShortName</v>
          </cell>
        </row>
      </sheetData>
      <sheetData sheetId="1"/>
      <sheetData sheetId="2">
        <row r="1">
          <cell r="B1" t="str">
            <v>Name</v>
          </cell>
          <cell r="C1" t="str">
            <v>f_</v>
          </cell>
          <cell r="D1" t="str">
            <v>All</v>
          </cell>
          <cell r="E1" t="str">
            <v>logM* (DM)</v>
          </cell>
          <cell r="F1" t="str">
            <v>b_</v>
          </cell>
          <cell r="G1" t="str">
            <v>B_</v>
          </cell>
          <cell r="H1" t="str">
            <v>logt*</v>
          </cell>
          <cell r="I1" t="str">
            <v>b_</v>
          </cell>
          <cell r="J1" t="str">
            <v>B_</v>
          </cell>
          <cell r="K1" t="str">
            <v>logM*2 (BARAFFE)</v>
          </cell>
        </row>
        <row r="2">
          <cell r="E2" t="str">
            <v>[Msun]</v>
          </cell>
          <cell r="F2" t="str">
            <v>(...)</v>
          </cell>
          <cell r="G2" t="str">
            <v>(...)</v>
          </cell>
          <cell r="H2" t="str">
            <v>[Myr]</v>
          </cell>
          <cell r="I2" t="str">
            <v>(...)</v>
          </cell>
          <cell r="J2" t="str">
            <v>(...)</v>
          </cell>
          <cell r="K2" t="str">
            <v>[Msun]</v>
          </cell>
        </row>
        <row r="3">
          <cell r="B3" t="str">
            <v>IRAS 04108+2910</v>
          </cell>
          <cell r="D3" t="str">
            <v>All</v>
          </cell>
          <cell r="E3">
            <v>-0.22</v>
          </cell>
          <cell r="F3">
            <v>-0.44</v>
          </cell>
          <cell r="G3">
            <v>-0.18</v>
          </cell>
          <cell r="H3">
            <v>0.8</v>
          </cell>
          <cell r="I3">
            <v>0.13</v>
          </cell>
          <cell r="J3">
            <v>1.23</v>
          </cell>
          <cell r="K3">
            <v>-0.14000000000000001</v>
          </cell>
        </row>
        <row r="4">
          <cell r="B4" t="str">
            <v>J04141188+2811535</v>
          </cell>
          <cell r="D4" t="str">
            <v>All</v>
          </cell>
          <cell r="E4">
            <v>-0.93</v>
          </cell>
          <cell r="F4">
            <v>-1.23</v>
          </cell>
          <cell r="G4">
            <v>-0.83</v>
          </cell>
          <cell r="H4">
            <v>0.82</v>
          </cell>
          <cell r="I4">
            <v>0.5</v>
          </cell>
          <cell r="J4">
            <v>1.17</v>
          </cell>
          <cell r="K4">
            <v>-1.32</v>
          </cell>
        </row>
        <row r="5">
          <cell r="B5" t="str">
            <v>FM Tau</v>
          </cell>
          <cell r="D5" t="str">
            <v>All</v>
          </cell>
          <cell r="E5">
            <v>-0.33</v>
          </cell>
          <cell r="F5">
            <v>-0.5</v>
          </cell>
          <cell r="G5">
            <v>-0.2</v>
          </cell>
          <cell r="H5">
            <v>0.15</v>
          </cell>
          <cell r="I5">
            <v>-0.18</v>
          </cell>
          <cell r="J5">
            <v>0.62</v>
          </cell>
          <cell r="K5">
            <v>-0.05</v>
          </cell>
        </row>
        <row r="6">
          <cell r="B6" t="str">
            <v>FN Tau</v>
          </cell>
          <cell r="D6" t="str">
            <v>All</v>
          </cell>
          <cell r="E6">
            <v>-0.92</v>
          </cell>
          <cell r="F6">
            <v>-0.96</v>
          </cell>
          <cell r="G6">
            <v>-0.79</v>
          </cell>
          <cell r="H6">
            <v>-1.57</v>
          </cell>
          <cell r="I6">
            <v>-2.41</v>
          </cell>
          <cell r="J6">
            <v>-1.23</v>
          </cell>
          <cell r="K6">
            <v>-0.64</v>
          </cell>
        </row>
        <row r="7">
          <cell r="B7" t="str">
            <v>CW Tau</v>
          </cell>
          <cell r="D7" t="str">
            <v>All</v>
          </cell>
          <cell r="E7">
            <v>0.02</v>
          </cell>
          <cell r="F7">
            <v>-0.13</v>
          </cell>
          <cell r="G7">
            <v>0.1</v>
          </cell>
          <cell r="H7">
            <v>-0.13</v>
          </cell>
          <cell r="I7">
            <v>-0.5</v>
          </cell>
          <cell r="J7">
            <v>0.27</v>
          </cell>
          <cell r="K7">
            <v>0.3</v>
          </cell>
        </row>
        <row r="8">
          <cell r="B8" t="str">
            <v>CIDA 1</v>
          </cell>
          <cell r="D8" t="str">
            <v>All</v>
          </cell>
          <cell r="E8">
            <v>-0.87</v>
          </cell>
          <cell r="F8">
            <v>-0.93</v>
          </cell>
          <cell r="G8">
            <v>-0.76</v>
          </cell>
          <cell r="H8">
            <v>0.15</v>
          </cell>
          <cell r="I8">
            <v>-0.52</v>
          </cell>
          <cell r="J8">
            <v>0.25</v>
          </cell>
          <cell r="K8">
            <v>-1.04</v>
          </cell>
        </row>
        <row r="9">
          <cell r="B9" t="str">
            <v>MHO 1</v>
          </cell>
          <cell r="D9" t="str">
            <v>All</v>
          </cell>
          <cell r="E9">
            <v>-0.71</v>
          </cell>
          <cell r="F9">
            <v>-0.76</v>
          </cell>
          <cell r="G9">
            <v>-0.48</v>
          </cell>
          <cell r="H9">
            <v>-0.1</v>
          </cell>
          <cell r="I9">
            <v>-2.27</v>
          </cell>
          <cell r="J9">
            <v>0.54</v>
          </cell>
          <cell r="K9">
            <v>-0.2</v>
          </cell>
        </row>
        <row r="10">
          <cell r="B10" t="str">
            <v>MHO 2 AB</v>
          </cell>
          <cell r="C10" t="str">
            <v>a</v>
          </cell>
          <cell r="D10" t="str">
            <v>All</v>
          </cell>
          <cell r="E10">
            <v>-0.49</v>
          </cell>
          <cell r="F10">
            <v>-0.54</v>
          </cell>
          <cell r="G10">
            <v>-0.25</v>
          </cell>
          <cell r="H10">
            <v>-1.17</v>
          </cell>
          <cell r="I10">
            <v>-1.78</v>
          </cell>
          <cell r="J10">
            <v>-0.5</v>
          </cell>
          <cell r="K10">
            <v>-0.09</v>
          </cell>
        </row>
        <row r="11">
          <cell r="B11" t="str">
            <v>MHO 3 AB</v>
          </cell>
          <cell r="C11" t="str">
            <v>a</v>
          </cell>
          <cell r="D11" t="str">
            <v>All</v>
          </cell>
          <cell r="E11">
            <v>-0.12</v>
          </cell>
          <cell r="F11">
            <v>-0.25</v>
          </cell>
          <cell r="G11">
            <v>0.02</v>
          </cell>
          <cell r="H11">
            <v>-0.28999999999999998</v>
          </cell>
          <cell r="I11">
            <v>-0.84</v>
          </cell>
          <cell r="J11">
            <v>0.22</v>
          </cell>
          <cell r="K11">
            <v>0.16</v>
          </cell>
        </row>
        <row r="12">
          <cell r="B12" t="str">
            <v>FP Tau</v>
          </cell>
          <cell r="D12" t="str">
            <v>All</v>
          </cell>
          <cell r="E12">
            <v>-0.74</v>
          </cell>
          <cell r="F12">
            <v>-0.82</v>
          </cell>
          <cell r="G12">
            <v>-0.64</v>
          </cell>
          <cell r="H12">
            <v>-0.09</v>
          </cell>
          <cell r="I12">
            <v>-0.88</v>
          </cell>
          <cell r="J12">
            <v>-0.05</v>
          </cell>
          <cell r="K12">
            <v>-0.54</v>
          </cell>
        </row>
        <row r="13">
          <cell r="B13" t="str">
            <v>CX Tau</v>
          </cell>
          <cell r="D13" t="str">
            <v>All</v>
          </cell>
          <cell r="E13">
            <v>-0.66</v>
          </cell>
          <cell r="F13">
            <v>-0.71</v>
          </cell>
          <cell r="G13">
            <v>-0.46</v>
          </cell>
          <cell r="H13">
            <v>-0.09</v>
          </cell>
          <cell r="I13">
            <v>-0.65</v>
          </cell>
          <cell r="J13">
            <v>0.13</v>
          </cell>
          <cell r="K13">
            <v>-0.31</v>
          </cell>
        </row>
        <row r="14">
          <cell r="B14" t="str">
            <v>FO Tau A</v>
          </cell>
          <cell r="D14" t="str">
            <v>All</v>
          </cell>
          <cell r="E14">
            <v>-0.7</v>
          </cell>
          <cell r="F14">
            <v>-0.79</v>
          </cell>
          <cell r="G14">
            <v>-0.61</v>
          </cell>
          <cell r="H14">
            <v>-0.17</v>
          </cell>
          <cell r="I14">
            <v>-1.04</v>
          </cell>
          <cell r="J14">
            <v>-0.15</v>
          </cell>
          <cell r="K14">
            <v>-0.42</v>
          </cell>
        </row>
        <row r="15">
          <cell r="B15" t="str">
            <v>FO Tau B</v>
          </cell>
          <cell r="D15" t="str">
            <v>All</v>
          </cell>
          <cell r="E15">
            <v>-0.72</v>
          </cell>
          <cell r="F15">
            <v>-0.78</v>
          </cell>
          <cell r="G15">
            <v>-0.56999999999999995</v>
          </cell>
          <cell r="H15">
            <v>-0.06</v>
          </cell>
          <cell r="I15">
            <v>-0.82</v>
          </cell>
          <cell r="J15">
            <v>0.08</v>
          </cell>
          <cell r="K15">
            <v>-0.45</v>
          </cell>
        </row>
        <row r="16">
          <cell r="B16" t="str">
            <v>J04153916+2818586</v>
          </cell>
          <cell r="D16" t="str">
            <v>All</v>
          </cell>
          <cell r="E16">
            <v>-0.73</v>
          </cell>
          <cell r="F16">
            <v>-0.8</v>
          </cell>
          <cell r="G16">
            <v>-0.61</v>
          </cell>
          <cell r="H16">
            <v>-0.08</v>
          </cell>
          <cell r="I16">
            <v>-0.83</v>
          </cell>
          <cell r="J16">
            <v>0</v>
          </cell>
          <cell r="K16">
            <v>-0.48</v>
          </cell>
        </row>
        <row r="17">
          <cell r="B17" t="str">
            <v>IRAS 04125+2902</v>
          </cell>
          <cell r="D17" t="str">
            <v>All</v>
          </cell>
          <cell r="E17">
            <v>-0.39</v>
          </cell>
          <cell r="F17">
            <v>-0.54</v>
          </cell>
          <cell r="G17">
            <v>-0.28999999999999998</v>
          </cell>
          <cell r="H17">
            <v>0.13</v>
          </cell>
          <cell r="I17">
            <v>-0.08</v>
          </cell>
          <cell r="J17">
            <v>0.53</v>
          </cell>
          <cell r="K17">
            <v>-0.16</v>
          </cell>
        </row>
        <row r="18">
          <cell r="B18" t="str">
            <v>J04155799+2746175</v>
          </cell>
          <cell r="D18" t="str">
            <v>All</v>
          </cell>
          <cell r="E18">
            <v>-0.89</v>
          </cell>
          <cell r="F18">
            <v>-0.96</v>
          </cell>
          <cell r="G18">
            <v>-0.72</v>
          </cell>
          <cell r="H18">
            <v>0.31</v>
          </cell>
          <cell r="I18">
            <v>-0.19</v>
          </cell>
          <cell r="J18">
            <v>0.54</v>
          </cell>
          <cell r="K18">
            <v>-1.05</v>
          </cell>
        </row>
        <row r="19">
          <cell r="B19" t="str">
            <v>J04161210+2756385</v>
          </cell>
          <cell r="D19" t="str">
            <v>All</v>
          </cell>
          <cell r="E19">
            <v>-0.74</v>
          </cell>
          <cell r="F19">
            <v>-0.87</v>
          </cell>
          <cell r="G19">
            <v>-0.62</v>
          </cell>
          <cell r="H19">
            <v>0.36</v>
          </cell>
          <cell r="I19">
            <v>0.11</v>
          </cell>
          <cell r="J19">
            <v>0.72</v>
          </cell>
          <cell r="K19">
            <v>-1.05</v>
          </cell>
        </row>
        <row r="20">
          <cell r="B20" t="str">
            <v>J04163911+2858491</v>
          </cell>
          <cell r="D20" t="str">
            <v>All</v>
          </cell>
          <cell r="E20">
            <v>-0.8</v>
          </cell>
          <cell r="F20">
            <v>-0.98</v>
          </cell>
          <cell r="G20">
            <v>-0.7</v>
          </cell>
          <cell r="H20">
            <v>0.45</v>
          </cell>
          <cell r="I20">
            <v>0.19</v>
          </cell>
          <cell r="J20">
            <v>0.77</v>
          </cell>
          <cell r="K20">
            <v>-1.0900000000000001</v>
          </cell>
        </row>
        <row r="21">
          <cell r="B21" t="str">
            <v>CY Tau</v>
          </cell>
          <cell r="D21" t="str">
            <v>All</v>
          </cell>
          <cell r="E21">
            <v>-0.44</v>
          </cell>
          <cell r="F21">
            <v>-0.62</v>
          </cell>
          <cell r="G21">
            <v>-0.35</v>
          </cell>
          <cell r="H21">
            <v>-0.06</v>
          </cell>
          <cell r="I21">
            <v>-0.41</v>
          </cell>
          <cell r="J21">
            <v>0.31</v>
          </cell>
          <cell r="K21">
            <v>-0.18</v>
          </cell>
        </row>
        <row r="22">
          <cell r="B22" t="str">
            <v>KPNO 10</v>
          </cell>
          <cell r="D22" t="str">
            <v>All</v>
          </cell>
          <cell r="E22">
            <v>-0.76</v>
          </cell>
          <cell r="F22">
            <v>-0.91</v>
          </cell>
          <cell r="G22">
            <v>-0.65</v>
          </cell>
          <cell r="H22">
            <v>0.37</v>
          </cell>
          <cell r="I22">
            <v>0.12</v>
          </cell>
          <cell r="J22">
            <v>0.71</v>
          </cell>
          <cell r="K22">
            <v>-1.05</v>
          </cell>
        </row>
        <row r="23">
          <cell r="B23" t="str">
            <v>V410 X-ray 1</v>
          </cell>
          <cell r="D23" t="str">
            <v>All</v>
          </cell>
          <cell r="E23">
            <v>-0.72</v>
          </cell>
          <cell r="F23">
            <v>-0.84</v>
          </cell>
          <cell r="G23">
            <v>-0.65</v>
          </cell>
          <cell r="H23">
            <v>-0.84</v>
          </cell>
          <cell r="I23">
            <v>-1.17</v>
          </cell>
          <cell r="J23">
            <v>-0.24</v>
          </cell>
          <cell r="K23">
            <v>-0.49</v>
          </cell>
        </row>
        <row r="24">
          <cell r="B24" t="str">
            <v>V409 Tau</v>
          </cell>
          <cell r="D24" t="str">
            <v>All</v>
          </cell>
          <cell r="E24">
            <v>-0.4</v>
          </cell>
          <cell r="F24">
            <v>-0.54</v>
          </cell>
          <cell r="G24">
            <v>-0.28999999999999998</v>
          </cell>
          <cell r="H24">
            <v>0.27</v>
          </cell>
          <cell r="I24">
            <v>0.02</v>
          </cell>
          <cell r="J24">
            <v>0.68</v>
          </cell>
          <cell r="K24">
            <v>-0.2</v>
          </cell>
        </row>
        <row r="25">
          <cell r="B25" t="str">
            <v>V410 Anon 13</v>
          </cell>
          <cell r="D25" t="str">
            <v>All</v>
          </cell>
          <cell r="E25">
            <v>-0.89</v>
          </cell>
          <cell r="F25">
            <v>-0.96</v>
          </cell>
          <cell r="G25">
            <v>-0.78</v>
          </cell>
          <cell r="H25">
            <v>0.2</v>
          </cell>
          <cell r="I25">
            <v>-0.44</v>
          </cell>
          <cell r="J25">
            <v>0.32</v>
          </cell>
          <cell r="K25">
            <v>-1.05</v>
          </cell>
        </row>
        <row r="26">
          <cell r="B26" t="str">
            <v>DD Tau A</v>
          </cell>
          <cell r="D26" t="str">
            <v>All</v>
          </cell>
          <cell r="E26">
            <v>-0.71</v>
          </cell>
          <cell r="F26">
            <v>-0.79</v>
          </cell>
          <cell r="G26">
            <v>-0.56999999999999995</v>
          </cell>
          <cell r="H26">
            <v>-0.06</v>
          </cell>
          <cell r="I26">
            <v>-0.96</v>
          </cell>
          <cell r="J26">
            <v>0.13</v>
          </cell>
          <cell r="K26">
            <v>-0.44</v>
          </cell>
        </row>
        <row r="27">
          <cell r="B27" t="str">
            <v>DD Tau B</v>
          </cell>
          <cell r="D27" t="str">
            <v>All</v>
          </cell>
          <cell r="E27">
            <v>-0.72</v>
          </cell>
          <cell r="F27">
            <v>-0.78</v>
          </cell>
          <cell r="G27">
            <v>-0.54</v>
          </cell>
          <cell r="H27">
            <v>0</v>
          </cell>
          <cell r="I27">
            <v>-0.76</v>
          </cell>
          <cell r="J27">
            <v>0.28999999999999998</v>
          </cell>
          <cell r="K27">
            <v>-0.46</v>
          </cell>
        </row>
        <row r="28">
          <cell r="B28" t="str">
            <v>CZ Tau A</v>
          </cell>
          <cell r="D28" t="str">
            <v>All</v>
          </cell>
          <cell r="E28">
            <v>-0.56000000000000005</v>
          </cell>
          <cell r="F28">
            <v>-0.72</v>
          </cell>
          <cell r="G28">
            <v>-0.43</v>
          </cell>
          <cell r="H28">
            <v>0.19</v>
          </cell>
          <cell r="I28">
            <v>-0.11</v>
          </cell>
          <cell r="J28">
            <v>0.6</v>
          </cell>
          <cell r="K28">
            <v>-0.41</v>
          </cell>
        </row>
        <row r="29">
          <cell r="B29" t="str">
            <v>CZ Tau B</v>
          </cell>
          <cell r="D29" t="str">
            <v>All</v>
          </cell>
          <cell r="E29">
            <v>-1.22</v>
          </cell>
          <cell r="F29">
            <v>-1.36</v>
          </cell>
          <cell r="G29">
            <v>-0.53</v>
          </cell>
          <cell r="H29">
            <v>0.37</v>
          </cell>
          <cell r="I29">
            <v>-1.75</v>
          </cell>
          <cell r="J29">
            <v>0.92</v>
          </cell>
          <cell r="K29">
            <v>-1.0900000000000001</v>
          </cell>
        </row>
        <row r="30">
          <cell r="B30" t="str">
            <v>V410 X-ray 2</v>
          </cell>
          <cell r="D30" t="str">
            <v>All</v>
          </cell>
          <cell r="E30">
            <v>-0.52</v>
          </cell>
          <cell r="F30">
            <v>-0.66</v>
          </cell>
          <cell r="G30">
            <v>-0.42</v>
          </cell>
          <cell r="H30">
            <v>-1.54</v>
          </cell>
          <cell r="I30">
            <v>-1.97</v>
          </cell>
          <cell r="J30">
            <v>-0.99</v>
          </cell>
          <cell r="K30">
            <v>0.05</v>
          </cell>
        </row>
        <row r="31">
          <cell r="B31" t="str">
            <v>V892 Tau AB</v>
          </cell>
          <cell r="D31" t="str">
            <v>All</v>
          </cell>
          <cell r="E31">
            <v>0.82</v>
          </cell>
          <cell r="F31">
            <v>0.75</v>
          </cell>
          <cell r="G31">
            <v>1.1000000000000001</v>
          </cell>
          <cell r="H31">
            <v>1.03</v>
          </cell>
          <cell r="I31">
            <v>0.32</v>
          </cell>
          <cell r="J31">
            <v>1.74</v>
          </cell>
          <cell r="K31">
            <v>1.42</v>
          </cell>
        </row>
        <row r="32">
          <cell r="B32" t="str">
            <v>LR 1</v>
          </cell>
          <cell r="D32" t="str">
            <v>All</v>
          </cell>
          <cell r="E32">
            <v>-0.26</v>
          </cell>
          <cell r="F32">
            <v>-0.32</v>
          </cell>
          <cell r="G32">
            <v>-0.03</v>
          </cell>
          <cell r="H32">
            <v>-0.48</v>
          </cell>
          <cell r="I32">
            <v>-0.95</v>
          </cell>
          <cell r="J32">
            <v>-0.08</v>
          </cell>
          <cell r="K32">
            <v>0.22</v>
          </cell>
        </row>
        <row r="33">
          <cell r="B33" t="str">
            <v>V410 X-ray 7 AB</v>
          </cell>
          <cell r="C33" t="str">
            <v>a</v>
          </cell>
          <cell r="D33" t="str">
            <v>All</v>
          </cell>
          <cell r="E33">
            <v>-0.17</v>
          </cell>
          <cell r="F33">
            <v>-0.32</v>
          </cell>
          <cell r="G33">
            <v>-0.05</v>
          </cell>
          <cell r="H33">
            <v>-0.1</v>
          </cell>
          <cell r="I33">
            <v>-0.55000000000000004</v>
          </cell>
          <cell r="J33">
            <v>0.37</v>
          </cell>
          <cell r="K33">
            <v>0.06</v>
          </cell>
        </row>
        <row r="34">
          <cell r="B34" t="str">
            <v>V410 X-ray 6</v>
          </cell>
          <cell r="D34" t="str">
            <v>All</v>
          </cell>
          <cell r="E34">
            <v>-0.89</v>
          </cell>
          <cell r="F34">
            <v>-0.95</v>
          </cell>
          <cell r="G34">
            <v>-0.77</v>
          </cell>
          <cell r="H34">
            <v>-0.98</v>
          </cell>
          <cell r="I34">
            <v>-1.39</v>
          </cell>
          <cell r="J34">
            <v>-0.49</v>
          </cell>
          <cell r="K34">
            <v>-0.76</v>
          </cell>
        </row>
        <row r="35">
          <cell r="B35" t="str">
            <v>KPNO 12</v>
          </cell>
          <cell r="D35" t="str">
            <v>All</v>
          </cell>
          <cell r="E35">
            <v>-2.1</v>
          </cell>
          <cell r="F35">
            <v>-2.19</v>
          </cell>
          <cell r="G35">
            <v>-1.69</v>
          </cell>
          <cell r="H35">
            <v>-0.25</v>
          </cell>
          <cell r="I35">
            <v>-2.1800000000000002</v>
          </cell>
          <cell r="J35">
            <v>0.84</v>
          </cell>
          <cell r="K35">
            <v>-1.93</v>
          </cell>
        </row>
        <row r="36">
          <cell r="B36" t="str">
            <v>FQ Tau A</v>
          </cell>
          <cell r="D36" t="str">
            <v>All</v>
          </cell>
          <cell r="E36">
            <v>-0.55000000000000004</v>
          </cell>
          <cell r="F36">
            <v>-0.65</v>
          </cell>
          <cell r="G36">
            <v>-0.39</v>
          </cell>
          <cell r="H36">
            <v>0.72</v>
          </cell>
          <cell r="I36">
            <v>0.41</v>
          </cell>
          <cell r="J36">
            <v>1.1599999999999999</v>
          </cell>
          <cell r="K36">
            <v>-0.44</v>
          </cell>
        </row>
        <row r="37">
          <cell r="B37" t="str">
            <v>FQ Tau B</v>
          </cell>
          <cell r="D37" t="str">
            <v>All</v>
          </cell>
          <cell r="E37">
            <v>-0.62</v>
          </cell>
          <cell r="F37">
            <v>-0.73</v>
          </cell>
          <cell r="G37">
            <v>-0.47</v>
          </cell>
          <cell r="H37">
            <v>0.38</v>
          </cell>
          <cell r="I37">
            <v>0.12</v>
          </cell>
          <cell r="J37">
            <v>0.82</v>
          </cell>
          <cell r="K37">
            <v>-0.51</v>
          </cell>
        </row>
        <row r="38">
          <cell r="B38" t="str">
            <v>BP Tau</v>
          </cell>
          <cell r="D38" t="str">
            <v>All</v>
          </cell>
          <cell r="E38">
            <v>-0.31</v>
          </cell>
          <cell r="F38">
            <v>-0.49</v>
          </cell>
          <cell r="G38">
            <v>-0.22</v>
          </cell>
          <cell r="H38">
            <v>-0.31</v>
          </cell>
          <cell r="I38">
            <v>-0.79</v>
          </cell>
          <cell r="J38">
            <v>0.1</v>
          </cell>
          <cell r="K38">
            <v>0.06</v>
          </cell>
        </row>
        <row r="39">
          <cell r="B39" t="str">
            <v>V819 Tau</v>
          </cell>
          <cell r="D39" t="str">
            <v>All</v>
          </cell>
          <cell r="E39">
            <v>-0.31</v>
          </cell>
          <cell r="F39">
            <v>-0.48</v>
          </cell>
          <cell r="G39">
            <v>-0.21</v>
          </cell>
          <cell r="H39">
            <v>-0.28000000000000003</v>
          </cell>
          <cell r="I39">
            <v>-0.63</v>
          </cell>
          <cell r="J39">
            <v>0.12</v>
          </cell>
          <cell r="K39">
            <v>0.06</v>
          </cell>
        </row>
        <row r="40">
          <cell r="B40" t="str">
            <v>FR Tau</v>
          </cell>
          <cell r="D40" t="str">
            <v>All</v>
          </cell>
          <cell r="E40">
            <v>-0.87</v>
          </cell>
          <cell r="F40">
            <v>-0.92</v>
          </cell>
          <cell r="G40">
            <v>-0.71</v>
          </cell>
          <cell r="H40">
            <v>0.2</v>
          </cell>
          <cell r="I40">
            <v>-0.36</v>
          </cell>
          <cell r="J40">
            <v>0.37</v>
          </cell>
          <cell r="K40">
            <v>-1.05</v>
          </cell>
        </row>
        <row r="41">
          <cell r="B41" t="str">
            <v>J04201611+2821325</v>
          </cell>
          <cell r="D41" t="str">
            <v>All</v>
          </cell>
          <cell r="E41">
            <v>-0.99</v>
          </cell>
          <cell r="F41">
            <v>-1.35</v>
          </cell>
          <cell r="G41">
            <v>-0.87</v>
          </cell>
          <cell r="H41">
            <v>0.85</v>
          </cell>
          <cell r="I41">
            <v>0.36</v>
          </cell>
          <cell r="J41">
            <v>1.25</v>
          </cell>
          <cell r="K41">
            <v>-1.39</v>
          </cell>
        </row>
        <row r="42">
          <cell r="B42" t="str">
            <v>J04202144+2813491</v>
          </cell>
          <cell r="C42" t="str">
            <v>b</v>
          </cell>
          <cell r="D42" t="str">
            <v>All</v>
          </cell>
          <cell r="E42">
            <v>-0.37</v>
          </cell>
          <cell r="F42">
            <v>-0.57999999999999996</v>
          </cell>
          <cell r="G42">
            <v>-0.27</v>
          </cell>
          <cell r="H42">
            <v>0.52</v>
          </cell>
          <cell r="I42">
            <v>-0.84</v>
          </cell>
          <cell r="J42">
            <v>1.02</v>
          </cell>
          <cell r="K42">
            <v>-0.14000000000000001</v>
          </cell>
        </row>
        <row r="43">
          <cell r="B43" t="str">
            <v>J04202555+2700355</v>
          </cell>
          <cell r="D43" t="str">
            <v>All</v>
          </cell>
          <cell r="E43">
            <v>-0.78</v>
          </cell>
          <cell r="F43">
            <v>-0.93</v>
          </cell>
          <cell r="G43">
            <v>-0.67</v>
          </cell>
          <cell r="H43">
            <v>0.57999999999999996</v>
          </cell>
          <cell r="I43">
            <v>0.39</v>
          </cell>
          <cell r="J43">
            <v>0.94</v>
          </cell>
          <cell r="K43">
            <v>-1.1499999999999999</v>
          </cell>
        </row>
        <row r="44">
          <cell r="B44" t="str">
            <v>IRAS 04173+2812</v>
          </cell>
          <cell r="D44" t="str">
            <v>All</v>
          </cell>
          <cell r="E44">
            <v>-0.66</v>
          </cell>
          <cell r="F44">
            <v>-0.77</v>
          </cell>
          <cell r="G44">
            <v>-0.52</v>
          </cell>
          <cell r="H44">
            <v>0.43</v>
          </cell>
          <cell r="I44">
            <v>0.19</v>
          </cell>
          <cell r="J44">
            <v>0.86</v>
          </cell>
          <cell r="K44">
            <v>-0.59</v>
          </cell>
        </row>
        <row r="45">
          <cell r="B45" t="str">
            <v>J04202606+2804089</v>
          </cell>
          <cell r="D45" t="str">
            <v>All</v>
          </cell>
          <cell r="E45">
            <v>-0.76</v>
          </cell>
          <cell r="F45">
            <v>-0.78</v>
          </cell>
          <cell r="G45">
            <v>-0.49</v>
          </cell>
          <cell r="H45">
            <v>0.11</v>
          </cell>
          <cell r="I45">
            <v>-0.24</v>
          </cell>
          <cell r="J45">
            <v>0.43</v>
          </cell>
          <cell r="K45">
            <v>-0.49</v>
          </cell>
        </row>
        <row r="46">
          <cell r="B46" t="str">
            <v>J04210795+2702204</v>
          </cell>
          <cell r="D46" t="str">
            <v>All</v>
          </cell>
          <cell r="E46">
            <v>-0.78</v>
          </cell>
          <cell r="F46">
            <v>-0.94</v>
          </cell>
          <cell r="G46">
            <v>-0.68</v>
          </cell>
          <cell r="H46">
            <v>0.44</v>
          </cell>
          <cell r="I46">
            <v>0.15</v>
          </cell>
          <cell r="J46">
            <v>0.79</v>
          </cell>
          <cell r="K46">
            <v>-1.05</v>
          </cell>
        </row>
        <row r="47">
          <cell r="B47" t="str">
            <v>J04210934+2750368</v>
          </cell>
          <cell r="D47" t="str">
            <v>All</v>
          </cell>
          <cell r="E47">
            <v>-0.87</v>
          </cell>
          <cell r="F47">
            <v>-0.92</v>
          </cell>
          <cell r="G47">
            <v>-0.71</v>
          </cell>
          <cell r="H47">
            <v>0.21</v>
          </cell>
          <cell r="I47">
            <v>-0.36</v>
          </cell>
          <cell r="J47">
            <v>0.42</v>
          </cell>
          <cell r="K47">
            <v>-1.05</v>
          </cell>
        </row>
        <row r="48">
          <cell r="B48" t="str">
            <v>J04213459+2701388</v>
          </cell>
          <cell r="D48" t="str">
            <v>All</v>
          </cell>
          <cell r="E48">
            <v>-0.87</v>
          </cell>
          <cell r="F48">
            <v>-0.93</v>
          </cell>
          <cell r="G48">
            <v>-0.76</v>
          </cell>
          <cell r="H48">
            <v>0.16</v>
          </cell>
          <cell r="I48">
            <v>-0.5</v>
          </cell>
          <cell r="J48">
            <v>0.26</v>
          </cell>
          <cell r="K48">
            <v>-1.04</v>
          </cell>
        </row>
        <row r="49">
          <cell r="B49" t="str">
            <v>IRAS 04187+1927</v>
          </cell>
          <cell r="D49" t="str">
            <v>All</v>
          </cell>
          <cell r="E49">
            <v>-0.49</v>
          </cell>
          <cell r="F49">
            <v>-0.61</v>
          </cell>
          <cell r="G49">
            <v>-0.4</v>
          </cell>
          <cell r="H49">
            <v>-0.45</v>
          </cell>
          <cell r="I49">
            <v>-1.38</v>
          </cell>
          <cell r="J49">
            <v>-0.43</v>
          </cell>
          <cell r="K49">
            <v>0.01</v>
          </cell>
        </row>
        <row r="50">
          <cell r="B50" t="str">
            <v>J04214631+2659296</v>
          </cell>
          <cell r="D50" t="str">
            <v>All</v>
          </cell>
          <cell r="E50">
            <v>-0.84</v>
          </cell>
          <cell r="F50">
            <v>-1.07</v>
          </cell>
          <cell r="G50">
            <v>-0.74</v>
          </cell>
          <cell r="H50">
            <v>0.71</v>
          </cell>
          <cell r="I50">
            <v>0.46</v>
          </cell>
          <cell r="J50">
            <v>1.05</v>
          </cell>
          <cell r="K50">
            <v>-1.2</v>
          </cell>
        </row>
        <row r="51">
          <cell r="B51" t="str">
            <v>DE Tau</v>
          </cell>
          <cell r="D51" t="str">
            <v>All</v>
          </cell>
          <cell r="E51">
            <v>-0.53</v>
          </cell>
          <cell r="F51">
            <v>-0.63</v>
          </cell>
          <cell r="G51">
            <v>-0.47</v>
          </cell>
          <cell r="H51">
            <v>-0.97</v>
          </cell>
          <cell r="I51">
            <v>-1.21</v>
          </cell>
          <cell r="J51">
            <v>-0.38</v>
          </cell>
          <cell r="K51">
            <v>-0.09</v>
          </cell>
        </row>
        <row r="52">
          <cell r="B52" t="str">
            <v>RY Tau</v>
          </cell>
          <cell r="D52" t="str">
            <v>All</v>
          </cell>
          <cell r="E52">
            <v>0.34</v>
          </cell>
          <cell r="F52">
            <v>0.21</v>
          </cell>
          <cell r="G52">
            <v>0.43</v>
          </cell>
          <cell r="H52">
            <v>-0.43</v>
          </cell>
          <cell r="I52">
            <v>-0.7</v>
          </cell>
          <cell r="J52">
            <v>-0.16</v>
          </cell>
          <cell r="K52">
            <v>0.4</v>
          </cell>
        </row>
        <row r="53">
          <cell r="B53" t="str">
            <v>T Tau N</v>
          </cell>
          <cell r="D53" t="str">
            <v>All</v>
          </cell>
          <cell r="E53">
            <v>0.4</v>
          </cell>
          <cell r="F53">
            <v>0.31</v>
          </cell>
          <cell r="G53">
            <v>0.48</v>
          </cell>
          <cell r="H53">
            <v>-0.26</v>
          </cell>
          <cell r="I53">
            <v>-0.49</v>
          </cell>
          <cell r="J53">
            <v>-0.01</v>
          </cell>
          <cell r="K53">
            <v>0.45</v>
          </cell>
        </row>
        <row r="54">
          <cell r="B54" t="str">
            <v>FS Tau A</v>
          </cell>
          <cell r="D54" t="str">
            <v>All</v>
          </cell>
          <cell r="E54">
            <v>-0.5</v>
          </cell>
          <cell r="F54">
            <v>-0.59</v>
          </cell>
          <cell r="G54">
            <v>-0.36</v>
          </cell>
          <cell r="H54">
            <v>-0.37</v>
          </cell>
          <cell r="I54">
            <v>-1.22</v>
          </cell>
          <cell r="J54">
            <v>-0.23</v>
          </cell>
          <cell r="K54">
            <v>0</v>
          </cell>
        </row>
        <row r="55">
          <cell r="B55" t="str">
            <v>FS Tau B</v>
          </cell>
          <cell r="D55" t="str">
            <v>All</v>
          </cell>
          <cell r="E55">
            <v>-0.62</v>
          </cell>
          <cell r="F55">
            <v>-0.75</v>
          </cell>
          <cell r="G55">
            <v>-0.47</v>
          </cell>
          <cell r="H55">
            <v>0.32</v>
          </cell>
          <cell r="I55">
            <v>-0.01</v>
          </cell>
          <cell r="J55">
            <v>0.78</v>
          </cell>
          <cell r="K55">
            <v>-0.5</v>
          </cell>
        </row>
        <row r="56">
          <cell r="B56" t="str">
            <v>J04221675+2654570</v>
          </cell>
          <cell r="D56" t="str">
            <v>All</v>
          </cell>
          <cell r="E56">
            <v>-0.42</v>
          </cell>
          <cell r="F56">
            <v>-0.57999999999999996</v>
          </cell>
          <cell r="G56">
            <v>-0.31</v>
          </cell>
          <cell r="H56">
            <v>0.11</v>
          </cell>
          <cell r="I56">
            <v>-0.15</v>
          </cell>
          <cell r="J56">
            <v>0.56000000000000005</v>
          </cell>
          <cell r="K56">
            <v>-0.19</v>
          </cell>
        </row>
        <row r="57">
          <cell r="B57" t="str">
            <v>IRAS 04196+2638</v>
          </cell>
          <cell r="D57" t="str">
            <v>All</v>
          </cell>
          <cell r="E57">
            <v>-0.39</v>
          </cell>
          <cell r="F57">
            <v>-0.55000000000000004</v>
          </cell>
          <cell r="G57">
            <v>-0.28999999999999998</v>
          </cell>
          <cell r="H57">
            <v>0.04</v>
          </cell>
          <cell r="I57">
            <v>-0.23</v>
          </cell>
          <cell r="J57">
            <v>0.47</v>
          </cell>
          <cell r="K57">
            <v>-0.13</v>
          </cell>
        </row>
        <row r="58">
          <cell r="B58" t="str">
            <v>J04230607+2801194</v>
          </cell>
          <cell r="D58" t="str">
            <v>All</v>
          </cell>
          <cell r="E58">
            <v>-0.85</v>
          </cell>
          <cell r="F58">
            <v>-1.08</v>
          </cell>
          <cell r="G58">
            <v>-0.77</v>
          </cell>
          <cell r="H58">
            <v>0.47</v>
          </cell>
          <cell r="I58">
            <v>0.06</v>
          </cell>
          <cell r="J58">
            <v>0.74</v>
          </cell>
          <cell r="K58">
            <v>-1.1599999999999999</v>
          </cell>
        </row>
        <row r="59">
          <cell r="B59" t="str">
            <v>IRAS 04200+2759</v>
          </cell>
          <cell r="D59" t="str">
            <v>All</v>
          </cell>
          <cell r="E59">
            <v>-0.41</v>
          </cell>
          <cell r="F59">
            <v>-0.54</v>
          </cell>
          <cell r="G59">
            <v>-0.32</v>
          </cell>
          <cell r="H59">
            <v>1.27</v>
          </cell>
          <cell r="I59">
            <v>0.74</v>
          </cell>
          <cell r="J59">
            <v>1.63</v>
          </cell>
          <cell r="K59">
            <v>-0.33</v>
          </cell>
        </row>
        <row r="60">
          <cell r="B60" t="str">
            <v>J04231822+2641156</v>
          </cell>
          <cell r="D60" t="str">
            <v>All</v>
          </cell>
          <cell r="E60">
            <v>-0.75</v>
          </cell>
          <cell r="F60">
            <v>-0.78</v>
          </cell>
          <cell r="G60">
            <v>-0.52</v>
          </cell>
          <cell r="H60">
            <v>0.03</v>
          </cell>
          <cell r="I60">
            <v>-0.49</v>
          </cell>
          <cell r="J60">
            <v>0.27</v>
          </cell>
          <cell r="K60">
            <v>-0.47</v>
          </cell>
        </row>
        <row r="61">
          <cell r="B61" t="str">
            <v>FU Tau A</v>
          </cell>
          <cell r="D61" t="str">
            <v>All</v>
          </cell>
          <cell r="E61">
            <v>-1.03</v>
          </cell>
          <cell r="F61">
            <v>-1.0900000000000001</v>
          </cell>
          <cell r="G61">
            <v>-0.86</v>
          </cell>
          <cell r="H61">
            <v>-1.06</v>
          </cell>
          <cell r="I61">
            <v>-2.0299999999999998</v>
          </cell>
          <cell r="J61">
            <v>-0.52</v>
          </cell>
          <cell r="K61">
            <v>-0.99</v>
          </cell>
        </row>
        <row r="62">
          <cell r="B62" t="str">
            <v>FU Tau B</v>
          </cell>
          <cell r="D62" t="str">
            <v>All</v>
          </cell>
          <cell r="E62">
            <v>-1.76</v>
          </cell>
          <cell r="F62">
            <v>-1.81</v>
          </cell>
          <cell r="G62">
            <v>-1.45</v>
          </cell>
          <cell r="H62">
            <v>-0.51</v>
          </cell>
          <cell r="I62">
            <v>-2.0299999999999998</v>
          </cell>
          <cell r="J62">
            <v>-0.52</v>
          </cell>
          <cell r="K62">
            <v>-1.7</v>
          </cell>
        </row>
        <row r="63">
          <cell r="B63" t="str">
            <v>FT Tau</v>
          </cell>
          <cell r="D63" t="str">
            <v>All</v>
          </cell>
          <cell r="E63">
            <v>-0.57999999999999996</v>
          </cell>
          <cell r="F63">
            <v>-0.74</v>
          </cell>
          <cell r="G63">
            <v>-0.22</v>
          </cell>
          <cell r="H63">
            <v>-0.15</v>
          </cell>
          <cell r="I63">
            <v>-1.1000000000000001</v>
          </cell>
          <cell r="J63">
            <v>0.41</v>
          </cell>
          <cell r="K63">
            <v>-0.05</v>
          </cell>
        </row>
        <row r="64">
          <cell r="B64" t="str">
            <v>J04242090+2630511</v>
          </cell>
          <cell r="D64" t="str">
            <v>All</v>
          </cell>
          <cell r="E64">
            <v>-0.97</v>
          </cell>
          <cell r="F64">
            <v>-1.32</v>
          </cell>
          <cell r="G64">
            <v>-0.86</v>
          </cell>
          <cell r="H64">
            <v>0.79</v>
          </cell>
          <cell r="I64">
            <v>0.28999999999999998</v>
          </cell>
          <cell r="J64">
            <v>1.18</v>
          </cell>
          <cell r="K64">
            <v>-1.37</v>
          </cell>
        </row>
        <row r="65">
          <cell r="B65" t="str">
            <v>J04242646+2649503</v>
          </cell>
          <cell r="D65" t="str">
            <v>All</v>
          </cell>
          <cell r="E65">
            <v>-0.84</v>
          </cell>
          <cell r="F65">
            <v>-1.06</v>
          </cell>
          <cell r="G65">
            <v>-0.74</v>
          </cell>
          <cell r="H65">
            <v>0.69</v>
          </cell>
          <cell r="I65">
            <v>0.45</v>
          </cell>
          <cell r="J65">
            <v>1.03</v>
          </cell>
          <cell r="K65">
            <v>-1.2</v>
          </cell>
        </row>
        <row r="66">
          <cell r="B66" t="str">
            <v>IRAS 04216+2603</v>
          </cell>
          <cell r="D66" t="str">
            <v>All</v>
          </cell>
          <cell r="E66">
            <v>-0.28000000000000003</v>
          </cell>
          <cell r="F66">
            <v>-0.51</v>
          </cell>
          <cell r="G66">
            <v>-0.22</v>
          </cell>
          <cell r="H66">
            <v>0.81</v>
          </cell>
          <cell r="I66">
            <v>-0.22</v>
          </cell>
          <cell r="J66">
            <v>1.26</v>
          </cell>
          <cell r="K66">
            <v>-0.15</v>
          </cell>
        </row>
        <row r="67">
          <cell r="B67" t="str">
            <v>IP Tau</v>
          </cell>
          <cell r="D67" t="str">
            <v>All</v>
          </cell>
          <cell r="E67">
            <v>-0.34</v>
          </cell>
          <cell r="F67">
            <v>-0.53</v>
          </cell>
          <cell r="G67">
            <v>-0.21</v>
          </cell>
          <cell r="H67">
            <v>0</v>
          </cell>
          <cell r="I67">
            <v>-0.31</v>
          </cell>
          <cell r="J67">
            <v>0.51</v>
          </cell>
          <cell r="K67">
            <v>-0.05</v>
          </cell>
        </row>
        <row r="68">
          <cell r="B68" t="str">
            <v>KPNO 3</v>
          </cell>
          <cell r="D68" t="str">
            <v>All</v>
          </cell>
          <cell r="E68">
            <v>-0.88</v>
          </cell>
          <cell r="F68">
            <v>-1.1599999999999999</v>
          </cell>
          <cell r="G68">
            <v>-0.78</v>
          </cell>
          <cell r="H68">
            <v>0.79</v>
          </cell>
          <cell r="I68">
            <v>0.5</v>
          </cell>
          <cell r="J68">
            <v>1.1200000000000001</v>
          </cell>
          <cell r="K68">
            <v>-1.27</v>
          </cell>
        </row>
        <row r="69">
          <cell r="B69" t="str">
            <v>J04263055+2443558</v>
          </cell>
          <cell r="D69" t="str">
            <v>All</v>
          </cell>
          <cell r="E69">
            <v>-1.85</v>
          </cell>
          <cell r="F69">
            <v>-1.91</v>
          </cell>
          <cell r="G69">
            <v>-1.48</v>
          </cell>
          <cell r="H69">
            <v>-0.25</v>
          </cell>
          <cell r="I69">
            <v>-2.23</v>
          </cell>
          <cell r="J69">
            <v>0.67</v>
          </cell>
          <cell r="K69">
            <v>-1.68</v>
          </cell>
        </row>
        <row r="70">
          <cell r="B70" t="str">
            <v>FV Tau A</v>
          </cell>
          <cell r="D70" t="str">
            <v>All</v>
          </cell>
          <cell r="E70">
            <v>-0.34</v>
          </cell>
          <cell r="F70">
            <v>-0.4</v>
          </cell>
          <cell r="G70">
            <v>-0.08</v>
          </cell>
          <cell r="H70">
            <v>-0.51</v>
          </cell>
          <cell r="I70">
            <v>-1.1599999999999999</v>
          </cell>
          <cell r="J70">
            <v>-0.14000000000000001</v>
          </cell>
          <cell r="K70">
            <v>0.18</v>
          </cell>
        </row>
        <row r="71">
          <cell r="B71" t="str">
            <v>FV Tau B</v>
          </cell>
          <cell r="D71" t="str">
            <v>All</v>
          </cell>
          <cell r="E71">
            <v>-0.28999999999999998</v>
          </cell>
          <cell r="F71">
            <v>-0.41</v>
          </cell>
          <cell r="G71">
            <v>-0.21</v>
          </cell>
          <cell r="H71">
            <v>-0.38</v>
          </cell>
          <cell r="I71">
            <v>-0.86</v>
          </cell>
          <cell r="J71">
            <v>-0.01</v>
          </cell>
          <cell r="K71">
            <v>0.12</v>
          </cell>
        </row>
        <row r="72">
          <cell r="B72" t="str">
            <v>FV Tau/c A</v>
          </cell>
          <cell r="D72" t="str">
            <v>All</v>
          </cell>
          <cell r="E72">
            <v>-0.63</v>
          </cell>
          <cell r="F72">
            <v>-0.72</v>
          </cell>
          <cell r="G72">
            <v>-0.53</v>
          </cell>
          <cell r="H72">
            <v>-0.22</v>
          </cell>
          <cell r="I72">
            <v>-1</v>
          </cell>
          <cell r="J72">
            <v>-0.15</v>
          </cell>
          <cell r="K72">
            <v>-0.28000000000000003</v>
          </cell>
        </row>
        <row r="73">
          <cell r="B73" t="str">
            <v>FV Tau/c B</v>
          </cell>
          <cell r="D73" t="str">
            <v>All</v>
          </cell>
          <cell r="E73">
            <v>-0.6</v>
          </cell>
          <cell r="F73">
            <v>-0.7</v>
          </cell>
          <cell r="G73">
            <v>-0.46</v>
          </cell>
          <cell r="H73">
            <v>0.82</v>
          </cell>
          <cell r="I73">
            <v>0.43</v>
          </cell>
          <cell r="J73">
            <v>1.3</v>
          </cell>
          <cell r="K73">
            <v>-0.53</v>
          </cell>
        </row>
        <row r="74">
          <cell r="B74" t="str">
            <v>KPNO 13</v>
          </cell>
          <cell r="D74" t="str">
            <v>All</v>
          </cell>
          <cell r="E74">
            <v>-0.81</v>
          </cell>
          <cell r="F74">
            <v>-0.9</v>
          </cell>
          <cell r="G74">
            <v>-0.73</v>
          </cell>
          <cell r="H74">
            <v>-0.69</v>
          </cell>
          <cell r="I74">
            <v>-0.99</v>
          </cell>
          <cell r="J74">
            <v>-0.08</v>
          </cell>
          <cell r="K74">
            <v>-0.73</v>
          </cell>
        </row>
        <row r="75">
          <cell r="B75" t="str">
            <v>DF Tau AB</v>
          </cell>
          <cell r="C75" t="str">
            <v>a</v>
          </cell>
          <cell r="D75" t="str">
            <v>All</v>
          </cell>
          <cell r="E75">
            <v>-0.33</v>
          </cell>
          <cell r="F75">
            <v>-0.4</v>
          </cell>
          <cell r="G75">
            <v>-0.26</v>
          </cell>
          <cell r="H75">
            <v>-1.21</v>
          </cell>
          <cell r="I75">
            <v>-1.69</v>
          </cell>
          <cell r="J75">
            <v>-0.63</v>
          </cell>
          <cell r="K75">
            <v>0.09</v>
          </cell>
        </row>
        <row r="76">
          <cell r="B76" t="str">
            <v>DG Tau</v>
          </cell>
          <cell r="D76" t="str">
            <v>All</v>
          </cell>
          <cell r="E76">
            <v>-0.36</v>
          </cell>
          <cell r="F76">
            <v>-0.43</v>
          </cell>
          <cell r="G76">
            <v>-0.22</v>
          </cell>
          <cell r="H76">
            <v>-0.53</v>
          </cell>
          <cell r="I76">
            <v>-1.89</v>
          </cell>
          <cell r="J76">
            <v>-0.14000000000000001</v>
          </cell>
          <cell r="K76">
            <v>0.15</v>
          </cell>
        </row>
        <row r="77">
          <cell r="B77" t="str">
            <v>J04284263+2714039 A</v>
          </cell>
          <cell r="D77" t="str">
            <v>All</v>
          </cell>
          <cell r="E77">
            <v>-0.78</v>
          </cell>
          <cell r="F77">
            <v>-0.94</v>
          </cell>
          <cell r="G77">
            <v>-0.67</v>
          </cell>
          <cell r="H77">
            <v>0.5</v>
          </cell>
          <cell r="I77">
            <v>0.22</v>
          </cell>
          <cell r="J77">
            <v>0.89</v>
          </cell>
          <cell r="K77">
            <v>-1.07</v>
          </cell>
        </row>
        <row r="78">
          <cell r="B78" t="str">
            <v>J04284263+2714039 B</v>
          </cell>
          <cell r="D78" t="str">
            <v>All</v>
          </cell>
          <cell r="E78">
            <v>-1.52</v>
          </cell>
          <cell r="F78">
            <v>-1.56</v>
          </cell>
          <cell r="G78">
            <v>-0.74</v>
          </cell>
          <cell r="H78">
            <v>0.56999999999999995</v>
          </cell>
          <cell r="I78">
            <v>-1.69</v>
          </cell>
          <cell r="J78">
            <v>1.1000000000000001</v>
          </cell>
          <cell r="K78">
            <v>-1.34</v>
          </cell>
        </row>
        <row r="79">
          <cell r="B79" t="str">
            <v>J04290068+2755033</v>
          </cell>
          <cell r="D79" t="str">
            <v>All</v>
          </cell>
          <cell r="E79">
            <v>-1.76</v>
          </cell>
          <cell r="F79">
            <v>-1.79</v>
          </cell>
          <cell r="G79">
            <v>-1.24</v>
          </cell>
          <cell r="H79">
            <v>0.77</v>
          </cell>
          <cell r="I79">
            <v>-1.99</v>
          </cell>
          <cell r="J79">
            <v>0.88</v>
          </cell>
          <cell r="K79">
            <v>-1.54</v>
          </cell>
        </row>
        <row r="80">
          <cell r="B80" t="str">
            <v>IRAS 04260+2642</v>
          </cell>
          <cell r="C80" t="str">
            <v>b</v>
          </cell>
          <cell r="D80" t="str">
            <v>All</v>
          </cell>
          <cell r="E80">
            <v>-0.18</v>
          </cell>
          <cell r="F80">
            <v>-0.38</v>
          </cell>
          <cell r="G80">
            <v>-0.1</v>
          </cell>
          <cell r="H80">
            <v>-0.22</v>
          </cell>
          <cell r="I80">
            <v>-1.21</v>
          </cell>
          <cell r="J80">
            <v>0.65</v>
          </cell>
          <cell r="K80">
            <v>0.14000000000000001</v>
          </cell>
        </row>
        <row r="81">
          <cell r="B81" t="str">
            <v>IRAS 04263+2654</v>
          </cell>
          <cell r="D81" t="str">
            <v>All</v>
          </cell>
          <cell r="E81">
            <v>-0.93</v>
          </cell>
          <cell r="F81">
            <v>-0.97</v>
          </cell>
          <cell r="G81">
            <v>-0.81</v>
          </cell>
          <cell r="H81">
            <v>-1.57</v>
          </cell>
          <cell r="I81">
            <v>-2.41</v>
          </cell>
          <cell r="J81">
            <v>-1.26</v>
          </cell>
          <cell r="K81">
            <v>-0.68</v>
          </cell>
        </row>
        <row r="82">
          <cell r="B82" t="str">
            <v>XEST 13-010</v>
          </cell>
          <cell r="D82" t="str">
            <v>All</v>
          </cell>
          <cell r="E82">
            <v>-0.66</v>
          </cell>
          <cell r="F82">
            <v>-0.76</v>
          </cell>
          <cell r="G82">
            <v>-0.56999999999999995</v>
          </cell>
          <cell r="H82">
            <v>-0.19</v>
          </cell>
          <cell r="I82">
            <v>-1.04</v>
          </cell>
          <cell r="J82">
            <v>-0.15</v>
          </cell>
          <cell r="K82">
            <v>-0.34</v>
          </cell>
        </row>
        <row r="83">
          <cell r="B83" t="str">
            <v>DH Tau A</v>
          </cell>
          <cell r="D83" t="str">
            <v>All</v>
          </cell>
          <cell r="E83">
            <v>-0.56000000000000005</v>
          </cell>
          <cell r="F83">
            <v>-0.59</v>
          </cell>
          <cell r="G83">
            <v>-0.35</v>
          </cell>
          <cell r="H83">
            <v>-0.18</v>
          </cell>
          <cell r="I83">
            <v>-0.69</v>
          </cell>
          <cell r="J83">
            <v>0.15</v>
          </cell>
          <cell r="K83">
            <v>-0.12</v>
          </cell>
        </row>
        <row r="84">
          <cell r="B84" t="str">
            <v>DH Tau B</v>
          </cell>
          <cell r="D84" t="str">
            <v>All</v>
          </cell>
          <cell r="E84">
            <v>-2.04</v>
          </cell>
          <cell r="F84">
            <v>-2.06</v>
          </cell>
          <cell r="G84">
            <v>-1.3</v>
          </cell>
          <cell r="H84">
            <v>1.41</v>
          </cell>
          <cell r="I84">
            <v>-1.88</v>
          </cell>
          <cell r="J84">
            <v>1.64</v>
          </cell>
          <cell r="K84">
            <v>-1.26</v>
          </cell>
        </row>
        <row r="85">
          <cell r="B85" t="str">
            <v>IQ Tau</v>
          </cell>
          <cell r="D85" t="str">
            <v>All</v>
          </cell>
          <cell r="E85">
            <v>-0.53</v>
          </cell>
          <cell r="F85">
            <v>-0.6</v>
          </cell>
          <cell r="G85">
            <v>-0.37</v>
          </cell>
          <cell r="H85">
            <v>-0.3</v>
          </cell>
          <cell r="I85">
            <v>-1.01</v>
          </cell>
          <cell r="J85">
            <v>-0.11</v>
          </cell>
          <cell r="K85">
            <v>-0.05</v>
          </cell>
        </row>
        <row r="86">
          <cell r="B86" t="str">
            <v>J04295950+2433078</v>
          </cell>
          <cell r="D86" t="str">
            <v>All</v>
          </cell>
          <cell r="E86">
            <v>-0.81</v>
          </cell>
          <cell r="F86">
            <v>-0.89</v>
          </cell>
          <cell r="G86">
            <v>-0.73</v>
          </cell>
          <cell r="H86">
            <v>-0.63</v>
          </cell>
          <cell r="I86">
            <v>-0.91</v>
          </cell>
          <cell r="J86">
            <v>-0.04</v>
          </cell>
          <cell r="K86">
            <v>-0.74</v>
          </cell>
        </row>
        <row r="87">
          <cell r="B87" t="str">
            <v>UX Tau A</v>
          </cell>
          <cell r="D87" t="str">
            <v>All</v>
          </cell>
          <cell r="E87">
            <v>0.1</v>
          </cell>
          <cell r="F87">
            <v>-0.04</v>
          </cell>
          <cell r="G87">
            <v>0.16</v>
          </cell>
          <cell r="H87">
            <v>0.22</v>
          </cell>
          <cell r="I87">
            <v>-0.15</v>
          </cell>
          <cell r="J87">
            <v>0.54</v>
          </cell>
          <cell r="K87">
            <v>0.31</v>
          </cell>
        </row>
        <row r="88">
          <cell r="B88" t="str">
            <v>KPNO 6</v>
          </cell>
          <cell r="D88" t="str">
            <v>All</v>
          </cell>
          <cell r="E88">
            <v>-1.9</v>
          </cell>
          <cell r="F88">
            <v>-1.96</v>
          </cell>
          <cell r="G88">
            <v>-1.5</v>
          </cell>
          <cell r="H88">
            <v>-0.04</v>
          </cell>
          <cell r="I88">
            <v>-2.15</v>
          </cell>
          <cell r="J88">
            <v>0.85</v>
          </cell>
          <cell r="K88">
            <v>-1.69</v>
          </cell>
        </row>
        <row r="89">
          <cell r="B89" t="str">
            <v>FX Tau A</v>
          </cell>
          <cell r="D89" t="str">
            <v>All</v>
          </cell>
          <cell r="E89">
            <v>-0.54</v>
          </cell>
          <cell r="F89">
            <v>-0.59</v>
          </cell>
          <cell r="G89">
            <v>-0.32</v>
          </cell>
          <cell r="H89">
            <v>-0.15</v>
          </cell>
          <cell r="I89">
            <v>-0.79</v>
          </cell>
          <cell r="J89">
            <v>0.39</v>
          </cell>
          <cell r="K89">
            <v>-0.12</v>
          </cell>
        </row>
        <row r="90">
          <cell r="B90" t="str">
            <v>FX Tau B</v>
          </cell>
          <cell r="D90" t="str">
            <v>All</v>
          </cell>
          <cell r="E90">
            <v>-0.75</v>
          </cell>
          <cell r="F90">
            <v>-0.83</v>
          </cell>
          <cell r="G90">
            <v>-0.64</v>
          </cell>
          <cell r="H90">
            <v>-0.1</v>
          </cell>
          <cell r="I90">
            <v>-1.01</v>
          </cell>
          <cell r="J90">
            <v>-0.04</v>
          </cell>
          <cell r="K90">
            <v>-0.51</v>
          </cell>
        </row>
        <row r="91">
          <cell r="B91" t="str">
            <v>DK Tau A</v>
          </cell>
          <cell r="D91" t="str">
            <v>All</v>
          </cell>
          <cell r="E91">
            <v>-0.46</v>
          </cell>
          <cell r="F91">
            <v>-0.54</v>
          </cell>
          <cell r="G91">
            <v>-0.3</v>
          </cell>
          <cell r="H91">
            <v>-0.41</v>
          </cell>
          <cell r="I91">
            <v>-1.27</v>
          </cell>
          <cell r="J91">
            <v>-0.18</v>
          </cell>
          <cell r="K91">
            <v>0.06</v>
          </cell>
        </row>
        <row r="92">
          <cell r="B92" t="str">
            <v>DK Tau B</v>
          </cell>
          <cell r="D92" t="str">
            <v>All</v>
          </cell>
          <cell r="E92">
            <v>-0.38</v>
          </cell>
          <cell r="F92">
            <v>-0.53</v>
          </cell>
          <cell r="G92">
            <v>-0.26</v>
          </cell>
          <cell r="H92">
            <v>0.33</v>
          </cell>
          <cell r="I92">
            <v>-0.21</v>
          </cell>
          <cell r="J92">
            <v>0.83</v>
          </cell>
          <cell r="K92">
            <v>-0.15</v>
          </cell>
        </row>
        <row r="93">
          <cell r="B93" t="str">
            <v>ZZ Tau AB</v>
          </cell>
          <cell r="C93" t="str">
            <v>a</v>
          </cell>
          <cell r="D93" t="str">
            <v>All</v>
          </cell>
          <cell r="E93">
            <v>-0.42</v>
          </cell>
          <cell r="F93">
            <v>-0.48</v>
          </cell>
          <cell r="G93">
            <v>-0.23</v>
          </cell>
          <cell r="H93">
            <v>-7.0000000000000007E-2</v>
          </cell>
          <cell r="I93">
            <v>-0.74</v>
          </cell>
          <cell r="J93">
            <v>0.12</v>
          </cell>
          <cell r="K93">
            <v>-0.21</v>
          </cell>
        </row>
        <row r="94">
          <cell r="B94" t="str">
            <v>ZZ Tau IRS</v>
          </cell>
          <cell r="D94" t="str">
            <v>All</v>
          </cell>
          <cell r="E94">
            <v>-0.85</v>
          </cell>
          <cell r="F94">
            <v>-0.9</v>
          </cell>
          <cell r="G94">
            <v>-0.66</v>
          </cell>
          <cell r="H94">
            <v>0.27</v>
          </cell>
          <cell r="I94">
            <v>-0.19</v>
          </cell>
          <cell r="J94">
            <v>0.56000000000000005</v>
          </cell>
          <cell r="K94">
            <v>-1.05</v>
          </cell>
        </row>
        <row r="95">
          <cell r="B95" t="str">
            <v>KPNO 7</v>
          </cell>
          <cell r="D95" t="str">
            <v>All</v>
          </cell>
          <cell r="E95">
            <v>-1.82</v>
          </cell>
          <cell r="F95">
            <v>-1.87</v>
          </cell>
          <cell r="G95">
            <v>-1.3</v>
          </cell>
          <cell r="H95">
            <v>0.85</v>
          </cell>
          <cell r="I95">
            <v>-2</v>
          </cell>
          <cell r="J95">
            <v>0.99</v>
          </cell>
          <cell r="K95">
            <v>-1.61</v>
          </cell>
        </row>
        <row r="96">
          <cell r="B96" t="str">
            <v>JH 56</v>
          </cell>
          <cell r="D96" t="str">
            <v>All</v>
          </cell>
          <cell r="E96">
            <v>-0.36</v>
          </cell>
          <cell r="F96">
            <v>-0.53</v>
          </cell>
          <cell r="G96">
            <v>-0.25</v>
          </cell>
          <cell r="H96">
            <v>0.01</v>
          </cell>
          <cell r="I96">
            <v>-0.21</v>
          </cell>
          <cell r="J96">
            <v>0.44</v>
          </cell>
          <cell r="K96">
            <v>-0.06</v>
          </cell>
        </row>
        <row r="97">
          <cell r="B97" t="str">
            <v>XZ Tau A</v>
          </cell>
          <cell r="D97" t="str">
            <v>All</v>
          </cell>
          <cell r="E97">
            <v>-0.59</v>
          </cell>
          <cell r="F97">
            <v>-0.66</v>
          </cell>
          <cell r="G97">
            <v>-0.37</v>
          </cell>
          <cell r="H97">
            <v>-0.02</v>
          </cell>
          <cell r="I97">
            <v>-0.71</v>
          </cell>
          <cell r="J97">
            <v>0.55000000000000004</v>
          </cell>
          <cell r="K97">
            <v>-0.24</v>
          </cell>
        </row>
        <row r="98">
          <cell r="B98" t="str">
            <v>XZ Tau B</v>
          </cell>
          <cell r="D98" t="str">
            <v>All</v>
          </cell>
          <cell r="E98">
            <v>-0.72</v>
          </cell>
          <cell r="F98">
            <v>-0.82</v>
          </cell>
          <cell r="G98">
            <v>-0.61</v>
          </cell>
          <cell r="H98">
            <v>-0.91</v>
          </cell>
          <cell r="I98">
            <v>-1.54</v>
          </cell>
          <cell r="J98">
            <v>-0.19</v>
          </cell>
          <cell r="K98">
            <v>-0.4</v>
          </cell>
        </row>
        <row r="99">
          <cell r="B99" t="str">
            <v>HK Tau A</v>
          </cell>
          <cell r="D99" t="str">
            <v>All</v>
          </cell>
          <cell r="E99">
            <v>-0.37</v>
          </cell>
          <cell r="F99">
            <v>-0.55000000000000004</v>
          </cell>
          <cell r="G99">
            <v>-0.26</v>
          </cell>
          <cell r="H99">
            <v>-0.03</v>
          </cell>
          <cell r="I99">
            <v>-0.32</v>
          </cell>
          <cell r="J99">
            <v>0.47</v>
          </cell>
          <cell r="K99">
            <v>-0.06</v>
          </cell>
        </row>
        <row r="100">
          <cell r="B100" t="str">
            <v>HK Tau B</v>
          </cell>
          <cell r="C100" t="str">
            <v>b</v>
          </cell>
          <cell r="D100" t="str">
            <v>All</v>
          </cell>
          <cell r="E100">
            <v>-0.46</v>
          </cell>
          <cell r="F100">
            <v>-0.64</v>
          </cell>
          <cell r="G100">
            <v>-0.34</v>
          </cell>
          <cell r="H100">
            <v>0.36</v>
          </cell>
          <cell r="I100">
            <v>-0.68</v>
          </cell>
          <cell r="J100">
            <v>1.02</v>
          </cell>
          <cell r="K100">
            <v>-0.25</v>
          </cell>
        </row>
        <row r="101">
          <cell r="B101" t="str">
            <v>V710 Tau A</v>
          </cell>
          <cell r="D101" t="str">
            <v>All</v>
          </cell>
          <cell r="E101">
            <v>-0.54</v>
          </cell>
          <cell r="F101">
            <v>-0.57999999999999996</v>
          </cell>
          <cell r="G101">
            <v>-0.3</v>
          </cell>
          <cell r="H101">
            <v>-0.18</v>
          </cell>
          <cell r="I101">
            <v>-0.67</v>
          </cell>
          <cell r="J101">
            <v>0.22</v>
          </cell>
          <cell r="K101">
            <v>-0.05</v>
          </cell>
        </row>
        <row r="102">
          <cell r="B102" t="str">
            <v>LkHalpha 267</v>
          </cell>
          <cell r="C102" t="str">
            <v>b</v>
          </cell>
          <cell r="D102" t="str">
            <v>All</v>
          </cell>
          <cell r="E102">
            <v>-0.56000000000000005</v>
          </cell>
          <cell r="F102">
            <v>-0.71</v>
          </cell>
          <cell r="G102">
            <v>-0.42</v>
          </cell>
          <cell r="H102">
            <v>0.22</v>
          </cell>
          <cell r="I102">
            <v>0</v>
          </cell>
          <cell r="J102">
            <v>0.62</v>
          </cell>
          <cell r="K102">
            <v>-0.42</v>
          </cell>
        </row>
        <row r="103">
          <cell r="B103" t="str">
            <v>Haro 6-13</v>
          </cell>
          <cell r="D103" t="str">
            <v>All</v>
          </cell>
          <cell r="E103">
            <v>-0.53</v>
          </cell>
          <cell r="F103">
            <v>-0.56999999999999995</v>
          </cell>
          <cell r="G103">
            <v>-0.28000000000000003</v>
          </cell>
          <cell r="H103">
            <v>-0.25</v>
          </cell>
          <cell r="I103">
            <v>-0.79</v>
          </cell>
          <cell r="J103">
            <v>0.14000000000000001</v>
          </cell>
          <cell r="K103">
            <v>-0.01</v>
          </cell>
        </row>
        <row r="104">
          <cell r="B104" t="str">
            <v>MHO 5</v>
          </cell>
          <cell r="D104" t="str">
            <v>All</v>
          </cell>
          <cell r="E104">
            <v>-0.88</v>
          </cell>
          <cell r="F104">
            <v>-0.96</v>
          </cell>
          <cell r="G104">
            <v>-0.82</v>
          </cell>
          <cell r="H104">
            <v>-0.49</v>
          </cell>
          <cell r="I104">
            <v>-0.73</v>
          </cell>
          <cell r="J104">
            <v>0.08</v>
          </cell>
          <cell r="K104">
            <v>-1.03</v>
          </cell>
        </row>
        <row r="105">
          <cell r="B105" t="str">
            <v>MHO 6</v>
          </cell>
          <cell r="D105" t="str">
            <v>All</v>
          </cell>
          <cell r="E105">
            <v>-0.73</v>
          </cell>
          <cell r="F105">
            <v>-0.86</v>
          </cell>
          <cell r="G105">
            <v>-0.62</v>
          </cell>
          <cell r="H105">
            <v>0.43</v>
          </cell>
          <cell r="I105">
            <v>0.18</v>
          </cell>
          <cell r="J105">
            <v>0.82</v>
          </cell>
          <cell r="K105">
            <v>-1.05</v>
          </cell>
        </row>
        <row r="106">
          <cell r="B106" t="str">
            <v>J04322415+2251083</v>
          </cell>
          <cell r="D106" t="str">
            <v>All</v>
          </cell>
          <cell r="E106">
            <v>-0.72</v>
          </cell>
          <cell r="F106">
            <v>-0.84</v>
          </cell>
          <cell r="G106">
            <v>-0.59</v>
          </cell>
          <cell r="H106">
            <v>0.34</v>
          </cell>
          <cell r="I106">
            <v>0.13</v>
          </cell>
          <cell r="J106">
            <v>0.69</v>
          </cell>
          <cell r="K106">
            <v>-0.66</v>
          </cell>
        </row>
        <row r="107">
          <cell r="B107" t="str">
            <v>GG Tau Aab</v>
          </cell>
          <cell r="C107" t="str">
            <v>a</v>
          </cell>
          <cell r="D107" t="str">
            <v>All</v>
          </cell>
          <cell r="E107">
            <v>-0.08</v>
          </cell>
          <cell r="F107">
            <v>-0.19</v>
          </cell>
          <cell r="G107">
            <v>0.01</v>
          </cell>
          <cell r="H107">
            <v>-0.24</v>
          </cell>
          <cell r="I107">
            <v>-0.62</v>
          </cell>
          <cell r="J107">
            <v>0.22</v>
          </cell>
          <cell r="K107">
            <v>0.28999999999999998</v>
          </cell>
        </row>
        <row r="108">
          <cell r="B108" t="str">
            <v>GG Tau Ba</v>
          </cell>
          <cell r="D108" t="str">
            <v>All</v>
          </cell>
          <cell r="E108">
            <v>-0.87</v>
          </cell>
          <cell r="F108">
            <v>-0.94</v>
          </cell>
          <cell r="G108">
            <v>-0.76</v>
          </cell>
          <cell r="H108">
            <v>0.17</v>
          </cell>
          <cell r="I108">
            <v>-0.5</v>
          </cell>
          <cell r="J108">
            <v>0.3</v>
          </cell>
          <cell r="K108">
            <v>-1.04</v>
          </cell>
        </row>
        <row r="109">
          <cell r="B109" t="str">
            <v>GG Tau Bb</v>
          </cell>
          <cell r="D109" t="str">
            <v>All</v>
          </cell>
          <cell r="E109">
            <v>-1.65</v>
          </cell>
          <cell r="F109">
            <v>-1.66</v>
          </cell>
          <cell r="G109">
            <v>-0.99</v>
          </cell>
          <cell r="H109">
            <v>0.65</v>
          </cell>
          <cell r="I109">
            <v>-1.32</v>
          </cell>
          <cell r="J109">
            <v>0.97</v>
          </cell>
          <cell r="K109">
            <v>-1.43</v>
          </cell>
        </row>
        <row r="110">
          <cell r="B110" t="str">
            <v>FY Tau</v>
          </cell>
          <cell r="D110" t="str">
            <v>All</v>
          </cell>
          <cell r="E110">
            <v>-0.21</v>
          </cell>
          <cell r="F110">
            <v>-0.39</v>
          </cell>
          <cell r="G110">
            <v>-0.06</v>
          </cell>
          <cell r="H110">
            <v>-0.37</v>
          </cell>
          <cell r="I110">
            <v>-0.8</v>
          </cell>
          <cell r="J110">
            <v>0.12</v>
          </cell>
          <cell r="K110">
            <v>0.16</v>
          </cell>
        </row>
        <row r="111">
          <cell r="B111" t="str">
            <v>FZ Tau</v>
          </cell>
          <cell r="D111" t="str">
            <v>All</v>
          </cell>
          <cell r="E111">
            <v>-0.5</v>
          </cell>
          <cell r="F111">
            <v>-0.6</v>
          </cell>
          <cell r="G111">
            <v>-0.38</v>
          </cell>
          <cell r="H111">
            <v>-0.41</v>
          </cell>
          <cell r="I111">
            <v>-1.33</v>
          </cell>
          <cell r="J111">
            <v>-0.33</v>
          </cell>
          <cell r="K111">
            <v>0.01</v>
          </cell>
        </row>
        <row r="112">
          <cell r="B112" t="str">
            <v>UZ Tau Wa</v>
          </cell>
          <cell r="D112" t="str">
            <v>All</v>
          </cell>
          <cell r="E112">
            <v>-0.46</v>
          </cell>
          <cell r="F112">
            <v>-0.65</v>
          </cell>
          <cell r="G112">
            <v>-0.37</v>
          </cell>
          <cell r="H112">
            <v>0</v>
          </cell>
          <cell r="I112">
            <v>-0.35</v>
          </cell>
          <cell r="J112">
            <v>0.4</v>
          </cell>
          <cell r="K112">
            <v>-0.25</v>
          </cell>
        </row>
        <row r="113">
          <cell r="B113" t="str">
            <v>UZ Tau Wb</v>
          </cell>
          <cell r="D113" t="str">
            <v>All</v>
          </cell>
          <cell r="E113">
            <v>-0.56000000000000005</v>
          </cell>
          <cell r="F113">
            <v>-0.73</v>
          </cell>
          <cell r="G113">
            <v>-0.43</v>
          </cell>
          <cell r="H113">
            <v>0.13</v>
          </cell>
          <cell r="I113">
            <v>-0.15</v>
          </cell>
          <cell r="J113">
            <v>0.5</v>
          </cell>
          <cell r="K113">
            <v>-0.41</v>
          </cell>
        </row>
        <row r="114">
          <cell r="B114" t="str">
            <v>UZ Tau Eab</v>
          </cell>
          <cell r="C114" t="str">
            <v>a</v>
          </cell>
          <cell r="D114" t="str">
            <v>All</v>
          </cell>
          <cell r="E114">
            <v>-0.32</v>
          </cell>
          <cell r="F114">
            <v>-0.37</v>
          </cell>
          <cell r="G114">
            <v>-0.19</v>
          </cell>
          <cell r="H114">
            <v>-0.24</v>
          </cell>
          <cell r="I114">
            <v>-1.02</v>
          </cell>
          <cell r="J114">
            <v>0.2</v>
          </cell>
          <cell r="K114">
            <v>0.03</v>
          </cell>
        </row>
        <row r="115">
          <cell r="B115" t="str">
            <v>JH 112 Aa</v>
          </cell>
          <cell r="D115" t="str">
            <v>All</v>
          </cell>
          <cell r="E115">
            <v>-0.26</v>
          </cell>
          <cell r="F115">
            <v>-0.38</v>
          </cell>
          <cell r="G115">
            <v>-0.18</v>
          </cell>
          <cell r="H115">
            <v>-0.26</v>
          </cell>
          <cell r="I115">
            <v>-0.55000000000000004</v>
          </cell>
          <cell r="J115">
            <v>0.14000000000000001</v>
          </cell>
          <cell r="K115">
            <v>0.11</v>
          </cell>
        </row>
        <row r="116">
          <cell r="B116" t="str">
            <v>JH 112 Ab</v>
          </cell>
          <cell r="D116" t="str">
            <v>All</v>
          </cell>
          <cell r="E116">
            <v>-1.87</v>
          </cell>
          <cell r="F116">
            <v>-1.93</v>
          </cell>
          <cell r="G116">
            <v>-1.26</v>
          </cell>
          <cell r="H116">
            <v>0.96</v>
          </cell>
          <cell r="I116">
            <v>-2.0499999999999998</v>
          </cell>
          <cell r="J116">
            <v>1.19</v>
          </cell>
          <cell r="K116">
            <v>-1.68</v>
          </cell>
        </row>
        <row r="117">
          <cell r="B117" t="str">
            <v>J04324938+2253082</v>
          </cell>
          <cell r="D117" t="str">
            <v>All</v>
          </cell>
          <cell r="E117">
            <v>-0.75</v>
          </cell>
          <cell r="F117">
            <v>-0.86</v>
          </cell>
          <cell r="G117">
            <v>-0.66</v>
          </cell>
          <cell r="H117">
            <v>-0.89</v>
          </cell>
          <cell r="I117">
            <v>-1.26</v>
          </cell>
          <cell r="J117">
            <v>-0.28000000000000003</v>
          </cell>
          <cell r="K117">
            <v>-0.54</v>
          </cell>
        </row>
        <row r="118">
          <cell r="B118" t="str">
            <v>GH Tau A</v>
          </cell>
          <cell r="D118" t="str">
            <v>All</v>
          </cell>
          <cell r="E118">
            <v>-0.47</v>
          </cell>
          <cell r="F118">
            <v>-0.66</v>
          </cell>
          <cell r="G118">
            <v>-0.39</v>
          </cell>
          <cell r="H118">
            <v>-0.03</v>
          </cell>
          <cell r="I118">
            <v>-0.41</v>
          </cell>
          <cell r="J118">
            <v>0.3</v>
          </cell>
          <cell r="K118">
            <v>-0.25</v>
          </cell>
        </row>
        <row r="119">
          <cell r="B119" t="str">
            <v>GH Tau B</v>
          </cell>
          <cell r="D119" t="str">
            <v>All</v>
          </cell>
          <cell r="E119">
            <v>-0.61</v>
          </cell>
          <cell r="F119">
            <v>-0.67</v>
          </cell>
          <cell r="G119">
            <v>-0.4</v>
          </cell>
          <cell r="H119">
            <v>-0.08</v>
          </cell>
          <cell r="I119">
            <v>-0.61</v>
          </cell>
          <cell r="J119">
            <v>0.23</v>
          </cell>
          <cell r="K119">
            <v>-0.24</v>
          </cell>
        </row>
        <row r="120">
          <cell r="B120" t="str">
            <v>V807 Tau A</v>
          </cell>
          <cell r="D120" t="str">
            <v>All</v>
          </cell>
          <cell r="E120">
            <v>-0.43</v>
          </cell>
          <cell r="F120">
            <v>-0.51</v>
          </cell>
          <cell r="G120">
            <v>-0.28000000000000003</v>
          </cell>
          <cell r="H120">
            <v>-0.44</v>
          </cell>
          <cell r="I120">
            <v>-1.26</v>
          </cell>
          <cell r="J120">
            <v>-0.24</v>
          </cell>
          <cell r="K120">
            <v>0.08</v>
          </cell>
        </row>
        <row r="121">
          <cell r="B121" t="str">
            <v>J04330945+2246487</v>
          </cell>
          <cell r="D121" t="str">
            <v>All</v>
          </cell>
          <cell r="E121">
            <v>-0.85</v>
          </cell>
          <cell r="F121">
            <v>-1.07</v>
          </cell>
          <cell r="G121">
            <v>-0.77</v>
          </cell>
          <cell r="H121">
            <v>0.45</v>
          </cell>
          <cell r="I121">
            <v>0.02</v>
          </cell>
          <cell r="J121">
            <v>0.7</v>
          </cell>
          <cell r="K121">
            <v>-1.1599999999999999</v>
          </cell>
        </row>
        <row r="122">
          <cell r="B122" t="str">
            <v>IRAS 04301+2608</v>
          </cell>
          <cell r="C122" t="str">
            <v>b</v>
          </cell>
          <cell r="D122" t="str">
            <v>All</v>
          </cell>
          <cell r="E122">
            <v>-0.27</v>
          </cell>
          <cell r="F122">
            <v>-0.55000000000000004</v>
          </cell>
          <cell r="G122">
            <v>-0.21</v>
          </cell>
          <cell r="H122">
            <v>0.6</v>
          </cell>
          <cell r="I122">
            <v>-1.01</v>
          </cell>
          <cell r="J122">
            <v>1.03</v>
          </cell>
          <cell r="K122">
            <v>-0.05</v>
          </cell>
        </row>
        <row r="123">
          <cell r="B123" t="str">
            <v>IRAS 04303+2240</v>
          </cell>
          <cell r="D123" t="str">
            <v>All</v>
          </cell>
          <cell r="E123">
            <v>-0.48</v>
          </cell>
          <cell r="F123">
            <v>-0.61</v>
          </cell>
          <cell r="G123">
            <v>-0.41</v>
          </cell>
          <cell r="H123">
            <v>-1.0900000000000001</v>
          </cell>
          <cell r="I123">
            <v>-1.4</v>
          </cell>
          <cell r="J123">
            <v>-0.47</v>
          </cell>
          <cell r="K123">
            <v>0.01</v>
          </cell>
        </row>
        <row r="124">
          <cell r="B124" t="str">
            <v>J04333278+1800436</v>
          </cell>
          <cell r="D124" t="str">
            <v>All</v>
          </cell>
          <cell r="E124">
            <v>-0.3</v>
          </cell>
          <cell r="F124">
            <v>-0.46</v>
          </cell>
          <cell r="G124">
            <v>-0.22</v>
          </cell>
          <cell r="H124">
            <v>0.65</v>
          </cell>
          <cell r="I124">
            <v>0.31</v>
          </cell>
          <cell r="J124">
            <v>0.98</v>
          </cell>
          <cell r="K124">
            <v>-0.16</v>
          </cell>
        </row>
        <row r="125">
          <cell r="B125" t="str">
            <v>GI Tau</v>
          </cell>
          <cell r="D125" t="str">
            <v>All</v>
          </cell>
          <cell r="E125">
            <v>-0.44</v>
          </cell>
          <cell r="F125">
            <v>-0.5</v>
          </cell>
          <cell r="G125">
            <v>-0.23</v>
          </cell>
          <cell r="H125">
            <v>-0.36</v>
          </cell>
          <cell r="I125">
            <v>-1</v>
          </cell>
          <cell r="J125">
            <v>0.04</v>
          </cell>
          <cell r="K125">
            <v>7.0000000000000007E-2</v>
          </cell>
        </row>
        <row r="126">
          <cell r="B126" t="str">
            <v>GK Tau</v>
          </cell>
          <cell r="D126" t="str">
            <v>All</v>
          </cell>
          <cell r="E126">
            <v>-0.43</v>
          </cell>
          <cell r="F126">
            <v>-0.51</v>
          </cell>
          <cell r="G126">
            <v>-0.25</v>
          </cell>
          <cell r="H126">
            <v>-0.42</v>
          </cell>
          <cell r="I126">
            <v>-1.29</v>
          </cell>
          <cell r="J126">
            <v>-0.08</v>
          </cell>
          <cell r="K126">
            <v>0.08</v>
          </cell>
        </row>
        <row r="127">
          <cell r="B127" t="str">
            <v>IS Tau A</v>
          </cell>
          <cell r="D127" t="str">
            <v>All</v>
          </cell>
          <cell r="E127">
            <v>-0.35</v>
          </cell>
          <cell r="F127">
            <v>-0.56000000000000005</v>
          </cell>
          <cell r="G127">
            <v>-0.25</v>
          </cell>
          <cell r="H127">
            <v>-0.15</v>
          </cell>
          <cell r="I127">
            <v>-0.53</v>
          </cell>
          <cell r="J127">
            <v>0.28999999999999998</v>
          </cell>
          <cell r="K127">
            <v>-0.04</v>
          </cell>
        </row>
        <row r="128">
          <cell r="B128" t="str">
            <v>IS Tau B</v>
          </cell>
          <cell r="D128" t="str">
            <v>All</v>
          </cell>
          <cell r="E128">
            <v>-0.62</v>
          </cell>
          <cell r="F128">
            <v>-0.72</v>
          </cell>
          <cell r="G128">
            <v>-0.46</v>
          </cell>
          <cell r="H128">
            <v>0.43</v>
          </cell>
          <cell r="I128">
            <v>0.22</v>
          </cell>
          <cell r="J128">
            <v>0.83</v>
          </cell>
          <cell r="K128">
            <v>-0.51</v>
          </cell>
        </row>
        <row r="129">
          <cell r="B129" t="str">
            <v>DL Tau</v>
          </cell>
          <cell r="D129" t="str">
            <v>All</v>
          </cell>
          <cell r="E129">
            <v>-0.28000000000000003</v>
          </cell>
          <cell r="F129">
            <v>-0.46</v>
          </cell>
          <cell r="G129">
            <v>-0.17</v>
          </cell>
          <cell r="H129">
            <v>-0.15</v>
          </cell>
          <cell r="I129">
            <v>-0.56999999999999995</v>
          </cell>
          <cell r="J129">
            <v>0.4</v>
          </cell>
          <cell r="K129">
            <v>0.04</v>
          </cell>
        </row>
        <row r="130">
          <cell r="B130" t="str">
            <v>J04333905+2227207</v>
          </cell>
          <cell r="D130" t="str">
            <v>All</v>
          </cell>
          <cell r="E130">
            <v>-0.35</v>
          </cell>
          <cell r="F130">
            <v>-0.51</v>
          </cell>
          <cell r="G130">
            <v>-0.3</v>
          </cell>
          <cell r="H130">
            <v>1.33</v>
          </cell>
          <cell r="I130">
            <v>0.94</v>
          </cell>
          <cell r="J130">
            <v>1.64</v>
          </cell>
          <cell r="K130">
            <v>-0.28999999999999998</v>
          </cell>
        </row>
        <row r="131">
          <cell r="B131" t="str">
            <v>HN Tau A</v>
          </cell>
          <cell r="D131" t="str">
            <v>All</v>
          </cell>
          <cell r="E131">
            <v>-0.09</v>
          </cell>
          <cell r="F131">
            <v>-0.27</v>
          </cell>
          <cell r="G131">
            <v>-0.05</v>
          </cell>
          <cell r="H131">
            <v>0.48</v>
          </cell>
          <cell r="I131">
            <v>-0.22</v>
          </cell>
          <cell r="J131">
            <v>1.07</v>
          </cell>
          <cell r="K131">
            <v>7.0000000000000007E-2</v>
          </cell>
        </row>
        <row r="132">
          <cell r="B132" t="str">
            <v>HN Tau B</v>
          </cell>
          <cell r="D132" t="str">
            <v>All</v>
          </cell>
          <cell r="E132">
            <v>-0.65</v>
          </cell>
          <cell r="F132">
            <v>-0.78</v>
          </cell>
          <cell r="G132">
            <v>-0.53</v>
          </cell>
          <cell r="H132">
            <v>1.25</v>
          </cell>
          <cell r="I132">
            <v>0.81</v>
          </cell>
          <cell r="J132">
            <v>1.64</v>
          </cell>
          <cell r="K132">
            <v>-0.68</v>
          </cell>
        </row>
        <row r="133">
          <cell r="B133" t="str">
            <v>J04334171+1750402</v>
          </cell>
          <cell r="D133" t="str">
            <v>All</v>
          </cell>
          <cell r="E133">
            <v>-0.67</v>
          </cell>
          <cell r="F133">
            <v>-0.8</v>
          </cell>
          <cell r="G133">
            <v>-0.53</v>
          </cell>
          <cell r="H133">
            <v>0.27</v>
          </cell>
          <cell r="I133">
            <v>0.05</v>
          </cell>
          <cell r="J133">
            <v>0.63</v>
          </cell>
          <cell r="K133">
            <v>-0.57999999999999996</v>
          </cell>
        </row>
        <row r="134">
          <cell r="B134" t="str">
            <v>J04334465+2615005</v>
          </cell>
          <cell r="D134" t="str">
            <v>All</v>
          </cell>
          <cell r="E134">
            <v>-0.79</v>
          </cell>
          <cell r="F134">
            <v>-0.88</v>
          </cell>
          <cell r="G134">
            <v>-0.71</v>
          </cell>
          <cell r="H134">
            <v>-0.66</v>
          </cell>
          <cell r="I134">
            <v>-0.94</v>
          </cell>
          <cell r="J134">
            <v>-0.06</v>
          </cell>
          <cell r="K134">
            <v>-0.7</v>
          </cell>
        </row>
        <row r="135">
          <cell r="B135" t="str">
            <v>DM Tau</v>
          </cell>
          <cell r="D135" t="str">
            <v>All</v>
          </cell>
          <cell r="E135">
            <v>-0.31</v>
          </cell>
          <cell r="F135">
            <v>-0.47</v>
          </cell>
          <cell r="G135">
            <v>-0.23</v>
          </cell>
          <cell r="H135">
            <v>0.48</v>
          </cell>
          <cell r="I135">
            <v>0.21</v>
          </cell>
          <cell r="J135">
            <v>0.83</v>
          </cell>
          <cell r="K135">
            <v>-0.15</v>
          </cell>
        </row>
        <row r="136">
          <cell r="B136" t="str">
            <v>CI Tau</v>
          </cell>
          <cell r="D136" t="str">
            <v>All</v>
          </cell>
          <cell r="E136">
            <v>-0.31</v>
          </cell>
          <cell r="F136">
            <v>-0.49</v>
          </cell>
          <cell r="G136">
            <v>-0.21</v>
          </cell>
          <cell r="H136">
            <v>-0.28999999999999998</v>
          </cell>
          <cell r="I136">
            <v>-0.76</v>
          </cell>
          <cell r="J136">
            <v>0.15</v>
          </cell>
          <cell r="K136">
            <v>0.06</v>
          </cell>
        </row>
        <row r="137">
          <cell r="B137" t="str">
            <v>J04335245+2612548</v>
          </cell>
          <cell r="D137" t="str">
            <v>All</v>
          </cell>
          <cell r="E137">
            <v>-1.94</v>
          </cell>
          <cell r="F137">
            <v>-2.0099999999999998</v>
          </cell>
          <cell r="G137">
            <v>-1.52</v>
          </cell>
          <cell r="H137">
            <v>0.03</v>
          </cell>
          <cell r="I137">
            <v>-2.16</v>
          </cell>
          <cell r="J137">
            <v>0.89</v>
          </cell>
          <cell r="K137">
            <v>-1.73</v>
          </cell>
        </row>
        <row r="138">
          <cell r="B138" t="str">
            <v>IT Tau A</v>
          </cell>
          <cell r="D138" t="str">
            <v>All</v>
          </cell>
          <cell r="E138">
            <v>0.02</v>
          </cell>
          <cell r="F138">
            <v>-0.11</v>
          </cell>
          <cell r="G138">
            <v>0.08</v>
          </cell>
          <cell r="H138">
            <v>0.22</v>
          </cell>
          <cell r="I138">
            <v>-0.14000000000000001</v>
          </cell>
          <cell r="J138">
            <v>0.52</v>
          </cell>
          <cell r="K138">
            <v>0.23</v>
          </cell>
        </row>
        <row r="139">
          <cell r="B139" t="str">
            <v>IT Tau B</v>
          </cell>
          <cell r="D139" t="str">
            <v>All</v>
          </cell>
          <cell r="E139">
            <v>-0.77</v>
          </cell>
          <cell r="F139">
            <v>-0.82</v>
          </cell>
          <cell r="G139">
            <v>-0.59</v>
          </cell>
          <cell r="H139">
            <v>0.05</v>
          </cell>
          <cell r="I139">
            <v>-0.65</v>
          </cell>
          <cell r="J139">
            <v>0.3</v>
          </cell>
          <cell r="K139">
            <v>-0.55000000000000004</v>
          </cell>
        </row>
        <row r="140">
          <cell r="B140" t="str">
            <v>AA Tau</v>
          </cell>
          <cell r="D140" t="str">
            <v>All</v>
          </cell>
          <cell r="E140">
            <v>-0.33</v>
          </cell>
          <cell r="F140">
            <v>-0.48</v>
          </cell>
          <cell r="G140">
            <v>-0.19</v>
          </cell>
          <cell r="H140">
            <v>-0.3</v>
          </cell>
          <cell r="I140">
            <v>-0.94</v>
          </cell>
          <cell r="J140">
            <v>0.33</v>
          </cell>
          <cell r="K140">
            <v>0.06</v>
          </cell>
        </row>
        <row r="141">
          <cell r="B141" t="str">
            <v>HO Tau</v>
          </cell>
          <cell r="D141" t="str">
            <v>All</v>
          </cell>
          <cell r="E141">
            <v>-0.21</v>
          </cell>
          <cell r="F141">
            <v>-0.42</v>
          </cell>
          <cell r="G141">
            <v>-0.19</v>
          </cell>
          <cell r="H141">
            <v>0.98</v>
          </cell>
          <cell r="I141">
            <v>0.6</v>
          </cell>
          <cell r="J141">
            <v>1.3</v>
          </cell>
          <cell r="K141">
            <v>-0.18</v>
          </cell>
        </row>
        <row r="142">
          <cell r="B142" t="str">
            <v>DN Tau</v>
          </cell>
          <cell r="D142" t="str">
            <v>All</v>
          </cell>
          <cell r="E142">
            <v>-0.53</v>
          </cell>
          <cell r="F142">
            <v>-0.57999999999999996</v>
          </cell>
          <cell r="G142">
            <v>-0.31</v>
          </cell>
          <cell r="H142">
            <v>-0.28999999999999998</v>
          </cell>
          <cell r="I142">
            <v>-0.88</v>
          </cell>
          <cell r="J142">
            <v>-0.01</v>
          </cell>
          <cell r="K142">
            <v>0</v>
          </cell>
        </row>
        <row r="143">
          <cell r="B143" t="str">
            <v>CoKu Tau/3 A</v>
          </cell>
          <cell r="D143" t="str">
            <v>All</v>
          </cell>
          <cell r="E143">
            <v>-0.55000000000000004</v>
          </cell>
          <cell r="F143">
            <v>-0.6</v>
          </cell>
          <cell r="G143">
            <v>-0.37</v>
          </cell>
          <cell r="H143">
            <v>-0.22</v>
          </cell>
          <cell r="I143">
            <v>-0.78</v>
          </cell>
          <cell r="J143">
            <v>0.05</v>
          </cell>
          <cell r="K143">
            <v>-0.12</v>
          </cell>
        </row>
        <row r="144">
          <cell r="B144" t="str">
            <v>CoKu Tau/3 B</v>
          </cell>
          <cell r="D144" t="str">
            <v>All</v>
          </cell>
          <cell r="E144">
            <v>-0.82</v>
          </cell>
          <cell r="F144">
            <v>-0.92</v>
          </cell>
          <cell r="G144">
            <v>-0.48</v>
          </cell>
          <cell r="H144">
            <v>7.0000000000000007E-2</v>
          </cell>
          <cell r="I144">
            <v>-0.83</v>
          </cell>
          <cell r="J144">
            <v>0.42</v>
          </cell>
          <cell r="K144">
            <v>-0.78</v>
          </cell>
        </row>
        <row r="145">
          <cell r="B145" t="str">
            <v>HQ Tau</v>
          </cell>
          <cell r="D145" t="str">
            <v>All</v>
          </cell>
          <cell r="E145">
            <v>0.15</v>
          </cell>
          <cell r="F145">
            <v>-0.04</v>
          </cell>
          <cell r="G145">
            <v>0.21</v>
          </cell>
          <cell r="H145">
            <v>-0.13</v>
          </cell>
          <cell r="I145">
            <v>-0.46</v>
          </cell>
          <cell r="J145">
            <v>0.16</v>
          </cell>
          <cell r="K145">
            <v>0.37</v>
          </cell>
        </row>
        <row r="146">
          <cell r="B146" t="str">
            <v>HP Tau</v>
          </cell>
          <cell r="D146" t="str">
            <v>All</v>
          </cell>
          <cell r="E146">
            <v>0.01</v>
          </cell>
          <cell r="F146">
            <v>-0.12</v>
          </cell>
          <cell r="G146">
            <v>0.1</v>
          </cell>
          <cell r="H146">
            <v>0.04</v>
          </cell>
          <cell r="I146">
            <v>-0.28999999999999998</v>
          </cell>
          <cell r="J146">
            <v>0.34</v>
          </cell>
          <cell r="K146">
            <v>0.27</v>
          </cell>
        </row>
        <row r="147">
          <cell r="B147" t="str">
            <v>Haro 6-28 A</v>
          </cell>
          <cell r="D147" t="str">
            <v>All</v>
          </cell>
          <cell r="E147">
            <v>-0.46</v>
          </cell>
          <cell r="F147">
            <v>-0.59</v>
          </cell>
          <cell r="G147">
            <v>-0.32</v>
          </cell>
          <cell r="H147">
            <v>0.28000000000000003</v>
          </cell>
          <cell r="I147">
            <v>0.03</v>
          </cell>
          <cell r="J147">
            <v>0.72</v>
          </cell>
          <cell r="K147">
            <v>-0.27</v>
          </cell>
        </row>
        <row r="148">
          <cell r="B148" t="str">
            <v>Haro 6-28 B</v>
          </cell>
          <cell r="D148" t="str">
            <v>All</v>
          </cell>
          <cell r="E148">
            <v>-0.66</v>
          </cell>
          <cell r="F148">
            <v>-0.76</v>
          </cell>
          <cell r="G148">
            <v>-0.49</v>
          </cell>
          <cell r="H148">
            <v>0.2</v>
          </cell>
          <cell r="I148">
            <v>-0.28000000000000003</v>
          </cell>
          <cell r="J148">
            <v>0.65</v>
          </cell>
          <cell r="K148">
            <v>-0.49</v>
          </cell>
        </row>
        <row r="149">
          <cell r="B149" t="str">
            <v>J04361030+2159364</v>
          </cell>
          <cell r="D149" t="str">
            <v>All</v>
          </cell>
          <cell r="E149">
            <v>-1.88</v>
          </cell>
          <cell r="F149">
            <v>-1.93</v>
          </cell>
          <cell r="G149">
            <v>-1.48</v>
          </cell>
          <cell r="H149">
            <v>-0.04</v>
          </cell>
          <cell r="I149">
            <v>-2.15</v>
          </cell>
          <cell r="J149">
            <v>0.83</v>
          </cell>
          <cell r="K149">
            <v>-1.67</v>
          </cell>
        </row>
        <row r="150">
          <cell r="B150" t="str">
            <v>J04362151+2351165</v>
          </cell>
          <cell r="D150" t="str">
            <v>All</v>
          </cell>
          <cell r="E150">
            <v>-0.81</v>
          </cell>
          <cell r="F150">
            <v>-1.02</v>
          </cell>
          <cell r="G150">
            <v>-0.7</v>
          </cell>
          <cell r="H150">
            <v>1.1599999999999999</v>
          </cell>
          <cell r="I150">
            <v>0.84</v>
          </cell>
          <cell r="J150">
            <v>1.52</v>
          </cell>
          <cell r="K150">
            <v>-0.95</v>
          </cell>
        </row>
        <row r="151">
          <cell r="B151" t="str">
            <v>ITG 1</v>
          </cell>
          <cell r="D151" t="str">
            <v>All</v>
          </cell>
          <cell r="E151">
            <v>-0.82</v>
          </cell>
          <cell r="F151">
            <v>-1.1299999999999999</v>
          </cell>
          <cell r="G151">
            <v>-0.71</v>
          </cell>
          <cell r="H151">
            <v>1.7</v>
          </cell>
          <cell r="I151">
            <v>1.01</v>
          </cell>
          <cell r="J151">
            <v>1.83</v>
          </cell>
          <cell r="K151">
            <v>-0.87</v>
          </cell>
        </row>
        <row r="152">
          <cell r="B152" t="str">
            <v>J04381486+2611399</v>
          </cell>
          <cell r="D152" t="str">
            <v>All</v>
          </cell>
          <cell r="E152">
            <v>-1.52</v>
          </cell>
          <cell r="F152">
            <v>-1.78</v>
          </cell>
          <cell r="G152">
            <v>-1.0900000000000001</v>
          </cell>
          <cell r="H152">
            <v>1.02</v>
          </cell>
          <cell r="I152">
            <v>-0.65</v>
          </cell>
          <cell r="J152">
            <v>1.49</v>
          </cell>
          <cell r="K152">
            <v>-1.56</v>
          </cell>
        </row>
        <row r="153">
          <cell r="B153" t="str">
            <v>GM Tau</v>
          </cell>
          <cell r="D153" t="str">
            <v>All</v>
          </cell>
          <cell r="E153">
            <v>-0.91</v>
          </cell>
          <cell r="F153">
            <v>-1.21</v>
          </cell>
          <cell r="G153">
            <v>-0.83</v>
          </cell>
          <cell r="H153">
            <v>0.55000000000000004</v>
          </cell>
          <cell r="I153">
            <v>0</v>
          </cell>
          <cell r="J153">
            <v>0.84</v>
          </cell>
          <cell r="K153">
            <v>-1.23</v>
          </cell>
        </row>
        <row r="154">
          <cell r="B154" t="str">
            <v>DO Tau</v>
          </cell>
          <cell r="D154" t="str">
            <v>All</v>
          </cell>
          <cell r="E154">
            <v>-0.5</v>
          </cell>
          <cell r="F154">
            <v>-0.61</v>
          </cell>
          <cell r="G154">
            <v>-0.39</v>
          </cell>
          <cell r="H154">
            <v>-0.43</v>
          </cell>
          <cell r="I154">
            <v>-1.49</v>
          </cell>
          <cell r="J154">
            <v>-0.36</v>
          </cell>
          <cell r="K154">
            <v>0.01</v>
          </cell>
        </row>
        <row r="155">
          <cell r="B155" t="str">
            <v>HV Tau C</v>
          </cell>
          <cell r="C155" t="str">
            <v>b</v>
          </cell>
          <cell r="D155" t="str">
            <v>All</v>
          </cell>
          <cell r="E155">
            <v>-0.34</v>
          </cell>
          <cell r="F155">
            <v>-0.39</v>
          </cell>
          <cell r="G155">
            <v>-0.13</v>
          </cell>
          <cell r="H155">
            <v>-0.28999999999999998</v>
          </cell>
          <cell r="I155">
            <v>-1.1399999999999999</v>
          </cell>
          <cell r="J155">
            <v>0.61</v>
          </cell>
          <cell r="K155">
            <v>0.12</v>
          </cell>
        </row>
        <row r="156">
          <cell r="B156" t="str">
            <v>J04385859+2336351</v>
          </cell>
          <cell r="D156" t="str">
            <v>All</v>
          </cell>
          <cell r="E156">
            <v>-0.68</v>
          </cell>
          <cell r="F156">
            <v>-0.8</v>
          </cell>
          <cell r="G156">
            <v>-0.55000000000000004</v>
          </cell>
          <cell r="H156">
            <v>0.56000000000000005</v>
          </cell>
          <cell r="I156">
            <v>0.23</v>
          </cell>
          <cell r="J156">
            <v>1.05</v>
          </cell>
          <cell r="K156">
            <v>-0.65</v>
          </cell>
        </row>
        <row r="157">
          <cell r="B157" t="str">
            <v>J04390163+2336029</v>
          </cell>
          <cell r="D157" t="str">
            <v>All</v>
          </cell>
          <cell r="E157">
            <v>-0.92</v>
          </cell>
          <cell r="F157">
            <v>-0.99</v>
          </cell>
          <cell r="G157">
            <v>-0.8</v>
          </cell>
          <cell r="H157">
            <v>0.24</v>
          </cell>
          <cell r="I157">
            <v>-0.37</v>
          </cell>
          <cell r="J157">
            <v>0.34</v>
          </cell>
          <cell r="K157">
            <v>-1.05</v>
          </cell>
        </row>
        <row r="158">
          <cell r="B158" t="str">
            <v>J04390396+2544264</v>
          </cell>
          <cell r="D158" t="str">
            <v>All</v>
          </cell>
          <cell r="E158">
            <v>-1.1100000000000001</v>
          </cell>
          <cell r="F158">
            <v>-1.36</v>
          </cell>
          <cell r="G158">
            <v>-0.91</v>
          </cell>
          <cell r="H158">
            <v>0.4</v>
          </cell>
          <cell r="I158">
            <v>-0.97</v>
          </cell>
          <cell r="J158">
            <v>0.52</v>
          </cell>
          <cell r="K158">
            <v>-1.19</v>
          </cell>
        </row>
        <row r="159">
          <cell r="B159" t="str">
            <v>VY Tau A</v>
          </cell>
          <cell r="D159" t="str">
            <v>All</v>
          </cell>
          <cell r="E159">
            <v>-0.28000000000000003</v>
          </cell>
          <cell r="F159">
            <v>-0.45</v>
          </cell>
          <cell r="G159">
            <v>-0.17</v>
          </cell>
          <cell r="H159">
            <v>0.34</v>
          </cell>
          <cell r="I159">
            <v>0.03</v>
          </cell>
          <cell r="J159">
            <v>0.77</v>
          </cell>
          <cell r="K159">
            <v>-7.0000000000000007E-2</v>
          </cell>
        </row>
        <row r="160">
          <cell r="B160" t="str">
            <v>VY Tau B</v>
          </cell>
          <cell r="D160" t="str">
            <v>All</v>
          </cell>
          <cell r="E160">
            <v>-0.67</v>
          </cell>
          <cell r="F160">
            <v>-0.99</v>
          </cell>
          <cell r="G160">
            <v>-0.45</v>
          </cell>
          <cell r="H160">
            <v>0.39</v>
          </cell>
          <cell r="I160">
            <v>-0.18</v>
          </cell>
          <cell r="J160">
            <v>1.07</v>
          </cell>
          <cell r="K160">
            <v>-1.06</v>
          </cell>
        </row>
        <row r="161">
          <cell r="B161" t="str">
            <v>LkCa 15</v>
          </cell>
          <cell r="D161" t="str">
            <v>All</v>
          </cell>
          <cell r="E161">
            <v>-0.15</v>
          </cell>
          <cell r="F161">
            <v>-0.3</v>
          </cell>
          <cell r="G161">
            <v>-0.04</v>
          </cell>
          <cell r="H161">
            <v>0.16</v>
          </cell>
          <cell r="I161">
            <v>-0.26</v>
          </cell>
          <cell r="J161">
            <v>0.61</v>
          </cell>
          <cell r="K161">
            <v>0.09</v>
          </cell>
        </row>
        <row r="162">
          <cell r="B162" t="str">
            <v>GN Tau A</v>
          </cell>
          <cell r="D162" t="str">
            <v>All</v>
          </cell>
          <cell r="E162">
            <v>-0.64</v>
          </cell>
          <cell r="F162">
            <v>-0.71</v>
          </cell>
          <cell r="G162">
            <v>-0.5</v>
          </cell>
          <cell r="H162">
            <v>-0.16</v>
          </cell>
          <cell r="I162">
            <v>-0.88</v>
          </cell>
          <cell r="J162">
            <v>-0.01</v>
          </cell>
          <cell r="K162">
            <v>-0.28999999999999998</v>
          </cell>
        </row>
        <row r="163">
          <cell r="B163" t="str">
            <v>GN Tau B</v>
          </cell>
          <cell r="D163" t="str">
            <v>All</v>
          </cell>
          <cell r="E163">
            <v>-0.68</v>
          </cell>
          <cell r="F163">
            <v>-0.75</v>
          </cell>
          <cell r="G163">
            <v>-0.42</v>
          </cell>
          <cell r="H163">
            <v>-0.1</v>
          </cell>
          <cell r="I163">
            <v>-0.8</v>
          </cell>
          <cell r="J163">
            <v>0.16</v>
          </cell>
          <cell r="K163">
            <v>-0.33</v>
          </cell>
        </row>
        <row r="164">
          <cell r="B164" t="str">
            <v>J04393364+2359212</v>
          </cell>
          <cell r="D164" t="str">
            <v>All</v>
          </cell>
          <cell r="E164">
            <v>-0.86</v>
          </cell>
          <cell r="F164">
            <v>-0.91</v>
          </cell>
          <cell r="G164">
            <v>-0.66</v>
          </cell>
          <cell r="H164">
            <v>0.28000000000000003</v>
          </cell>
          <cell r="I164">
            <v>-0.15</v>
          </cell>
          <cell r="J164">
            <v>0.56000000000000005</v>
          </cell>
          <cell r="K164">
            <v>-1.05</v>
          </cell>
        </row>
        <row r="165">
          <cell r="B165" t="str">
            <v>ITG 15</v>
          </cell>
          <cell r="D165" t="str">
            <v>All</v>
          </cell>
          <cell r="E165">
            <v>-0.88</v>
          </cell>
          <cell r="F165">
            <v>-0.94</v>
          </cell>
          <cell r="G165">
            <v>-0.74</v>
          </cell>
          <cell r="H165">
            <v>-1.1599999999999999</v>
          </cell>
          <cell r="I165">
            <v>-1.72</v>
          </cell>
          <cell r="J165">
            <v>-0.71</v>
          </cell>
          <cell r="K165">
            <v>-0.67</v>
          </cell>
        </row>
        <row r="166">
          <cell r="B166" t="str">
            <v>CFHT 4</v>
          </cell>
          <cell r="D166" t="str">
            <v>All</v>
          </cell>
          <cell r="E166">
            <v>-0.94</v>
          </cell>
          <cell r="F166">
            <v>-1.06</v>
          </cell>
          <cell r="G166">
            <v>-0.85</v>
          </cell>
          <cell r="H166">
            <v>-0.72</v>
          </cell>
          <cell r="I166">
            <v>-1.24</v>
          </cell>
          <cell r="J166">
            <v>-0.13</v>
          </cell>
          <cell r="K166">
            <v>-1.02</v>
          </cell>
        </row>
        <row r="167">
          <cell r="B167" t="str">
            <v>J04400067+2358211</v>
          </cell>
          <cell r="D167" t="str">
            <v>All</v>
          </cell>
          <cell r="E167">
            <v>-0.86</v>
          </cell>
          <cell r="F167">
            <v>-1.1299999999999999</v>
          </cell>
          <cell r="G167">
            <v>-0.78</v>
          </cell>
          <cell r="H167">
            <v>0.67</v>
          </cell>
          <cell r="I167">
            <v>0.36</v>
          </cell>
          <cell r="J167">
            <v>1.03</v>
          </cell>
          <cell r="K167">
            <v>-1.21</v>
          </cell>
        </row>
        <row r="168">
          <cell r="B168" t="str">
            <v>IRAS 04370+2559</v>
          </cell>
          <cell r="D168" t="str">
            <v>All</v>
          </cell>
          <cell r="E168">
            <v>-0.55000000000000004</v>
          </cell>
          <cell r="F168">
            <v>-0.76</v>
          </cell>
          <cell r="G168">
            <v>-0.27</v>
          </cell>
          <cell r="H168">
            <v>-0.31</v>
          </cell>
          <cell r="I168">
            <v>-1.45</v>
          </cell>
          <cell r="J168">
            <v>-0.01</v>
          </cell>
          <cell r="K168">
            <v>-0.05</v>
          </cell>
        </row>
        <row r="169">
          <cell r="B169" t="str">
            <v>J04403979+2519061 AB</v>
          </cell>
          <cell r="C169" t="str">
            <v>a</v>
          </cell>
          <cell r="D169" t="str">
            <v>All</v>
          </cell>
          <cell r="E169">
            <v>-0.68</v>
          </cell>
          <cell r="F169">
            <v>-0.76</v>
          </cell>
          <cell r="G169">
            <v>-0.42</v>
          </cell>
          <cell r="H169">
            <v>0.25</v>
          </cell>
          <cell r="I169">
            <v>-0.25</v>
          </cell>
          <cell r="J169">
            <v>0.48</v>
          </cell>
          <cell r="K169">
            <v>-0.79</v>
          </cell>
        </row>
        <row r="170">
          <cell r="B170" t="str">
            <v>JH 223 A</v>
          </cell>
          <cell r="D170" t="str">
            <v>All</v>
          </cell>
          <cell r="E170">
            <v>-0.46</v>
          </cell>
          <cell r="F170">
            <v>-0.59</v>
          </cell>
          <cell r="G170">
            <v>-0.32</v>
          </cell>
          <cell r="H170">
            <v>0.25</v>
          </cell>
          <cell r="I170">
            <v>0.03</v>
          </cell>
          <cell r="J170">
            <v>0.66</v>
          </cell>
          <cell r="K170">
            <v>-0.27</v>
          </cell>
        </row>
        <row r="171">
          <cell r="B171" t="str">
            <v>JH 223 B</v>
          </cell>
          <cell r="D171" t="str">
            <v>All</v>
          </cell>
          <cell r="E171">
            <v>-1.31</v>
          </cell>
          <cell r="F171">
            <v>-1.46</v>
          </cell>
          <cell r="G171">
            <v>-0.73</v>
          </cell>
          <cell r="H171">
            <v>0.66</v>
          </cell>
          <cell r="I171">
            <v>-0.48</v>
          </cell>
          <cell r="J171">
            <v>1.32</v>
          </cell>
          <cell r="K171">
            <v>-1.37</v>
          </cell>
        </row>
        <row r="172">
          <cell r="B172" t="str">
            <v>ITG 33A</v>
          </cell>
          <cell r="C172" t="str">
            <v>b</v>
          </cell>
          <cell r="D172" t="str">
            <v>All</v>
          </cell>
          <cell r="E172">
            <v>-0.65</v>
          </cell>
          <cell r="F172">
            <v>-0.73</v>
          </cell>
          <cell r="G172">
            <v>-0.45</v>
          </cell>
          <cell r="H172">
            <v>0.08</v>
          </cell>
          <cell r="I172">
            <v>-0.71</v>
          </cell>
          <cell r="J172">
            <v>0.71</v>
          </cell>
          <cell r="K172">
            <v>-0.39</v>
          </cell>
        </row>
        <row r="173">
          <cell r="B173" t="str">
            <v>ITG 34</v>
          </cell>
          <cell r="D173" t="str">
            <v>All</v>
          </cell>
          <cell r="E173">
            <v>-0.8</v>
          </cell>
          <cell r="F173">
            <v>-0.98</v>
          </cell>
          <cell r="G173">
            <v>-0.7</v>
          </cell>
          <cell r="H173">
            <v>0.52</v>
          </cell>
          <cell r="I173">
            <v>0.26</v>
          </cell>
          <cell r="J173">
            <v>0.88</v>
          </cell>
          <cell r="K173">
            <v>-1.1499999999999999</v>
          </cell>
        </row>
        <row r="174">
          <cell r="B174" t="str">
            <v>CoKu Tau/4 AB</v>
          </cell>
          <cell r="C174" t="str">
            <v>a</v>
          </cell>
          <cell r="D174" t="str">
            <v>All</v>
          </cell>
          <cell r="E174">
            <v>-0.14000000000000001</v>
          </cell>
          <cell r="F174">
            <v>-0.27</v>
          </cell>
          <cell r="G174">
            <v>-0.03</v>
          </cell>
          <cell r="H174">
            <v>0.11</v>
          </cell>
          <cell r="I174">
            <v>-0.11</v>
          </cell>
          <cell r="J174">
            <v>0.53</v>
          </cell>
          <cell r="K174">
            <v>0.04</v>
          </cell>
        </row>
        <row r="175">
          <cell r="B175" t="str">
            <v>ITG 40</v>
          </cell>
          <cell r="D175" t="str">
            <v>All</v>
          </cell>
          <cell r="E175">
            <v>-0.72</v>
          </cell>
          <cell r="F175">
            <v>-0.78</v>
          </cell>
          <cell r="G175">
            <v>-0.53</v>
          </cell>
          <cell r="H175">
            <v>0.02</v>
          </cell>
          <cell r="I175">
            <v>-0.73</v>
          </cell>
          <cell r="J175">
            <v>0.33</v>
          </cell>
          <cell r="K175">
            <v>-0.46</v>
          </cell>
        </row>
        <row r="176">
          <cell r="B176" t="str">
            <v>IRAS 04385+2550</v>
          </cell>
          <cell r="D176" t="str">
            <v>All</v>
          </cell>
          <cell r="E176">
            <v>-0.32</v>
          </cell>
          <cell r="F176">
            <v>-0.48</v>
          </cell>
          <cell r="G176">
            <v>-0.19</v>
          </cell>
          <cell r="H176">
            <v>0.23</v>
          </cell>
          <cell r="I176">
            <v>-0.1</v>
          </cell>
          <cell r="J176">
            <v>0.64</v>
          </cell>
          <cell r="K176">
            <v>-0.05</v>
          </cell>
        </row>
        <row r="177">
          <cell r="B177" t="str">
            <v>J04414489+2301513</v>
          </cell>
          <cell r="D177" t="str">
            <v>All</v>
          </cell>
          <cell r="E177">
            <v>-1.82</v>
          </cell>
          <cell r="F177">
            <v>-1.88</v>
          </cell>
          <cell r="G177">
            <v>-1.43</v>
          </cell>
          <cell r="H177">
            <v>-0.11</v>
          </cell>
          <cell r="I177">
            <v>-2.15</v>
          </cell>
          <cell r="J177">
            <v>0.75</v>
          </cell>
          <cell r="K177">
            <v>-1.63</v>
          </cell>
        </row>
        <row r="178">
          <cell r="B178" t="str">
            <v>J04414825+2534304</v>
          </cell>
          <cell r="D178" t="str">
            <v>All</v>
          </cell>
          <cell r="E178">
            <v>-1.57</v>
          </cell>
          <cell r="F178">
            <v>-1.61</v>
          </cell>
          <cell r="G178">
            <v>-0.99</v>
          </cell>
          <cell r="H178">
            <v>0.57999999999999996</v>
          </cell>
          <cell r="I178">
            <v>-1.68</v>
          </cell>
          <cell r="J178">
            <v>0.78</v>
          </cell>
          <cell r="K178">
            <v>-1.4</v>
          </cell>
        </row>
        <row r="179">
          <cell r="B179" t="str">
            <v>V955 Tau A</v>
          </cell>
          <cell r="D179" t="str">
            <v>All</v>
          </cell>
          <cell r="E179">
            <v>-0.45</v>
          </cell>
          <cell r="F179">
            <v>-0.49</v>
          </cell>
          <cell r="G179">
            <v>-0.22</v>
          </cell>
          <cell r="H179">
            <v>-0.34</v>
          </cell>
          <cell r="I179">
            <v>-0.89</v>
          </cell>
          <cell r="J179">
            <v>0.06</v>
          </cell>
          <cell r="K179">
            <v>0.06</v>
          </cell>
        </row>
        <row r="180">
          <cell r="B180" t="str">
            <v>V955 Tau B</v>
          </cell>
          <cell r="D180" t="str">
            <v>All</v>
          </cell>
          <cell r="E180">
            <v>-0.65</v>
          </cell>
          <cell r="F180">
            <v>-0.71</v>
          </cell>
          <cell r="G180">
            <v>-0.46</v>
          </cell>
          <cell r="H180">
            <v>-0.09</v>
          </cell>
          <cell r="I180">
            <v>-0.72</v>
          </cell>
          <cell r="J180">
            <v>0.14000000000000001</v>
          </cell>
          <cell r="K180">
            <v>-0.31</v>
          </cell>
        </row>
        <row r="181">
          <cell r="B181" t="str">
            <v>CIDA 7</v>
          </cell>
          <cell r="D181" t="str">
            <v>All</v>
          </cell>
          <cell r="E181">
            <v>-0.84</v>
          </cell>
          <cell r="F181">
            <v>-0.88</v>
          </cell>
          <cell r="G181">
            <v>-0.65</v>
          </cell>
          <cell r="H181">
            <v>0.17</v>
          </cell>
          <cell r="I181">
            <v>-0.35</v>
          </cell>
          <cell r="J181">
            <v>0.4</v>
          </cell>
          <cell r="K181">
            <v>-0.89</v>
          </cell>
        </row>
        <row r="182">
          <cell r="B182" t="str">
            <v>DP Tau A</v>
          </cell>
          <cell r="D182" t="str">
            <v>All</v>
          </cell>
          <cell r="E182">
            <v>-0.28000000000000003</v>
          </cell>
          <cell r="F182">
            <v>-0.47</v>
          </cell>
          <cell r="G182">
            <v>-0.2</v>
          </cell>
          <cell r="H182">
            <v>0.61</v>
          </cell>
          <cell r="I182">
            <v>0.05</v>
          </cell>
          <cell r="J182">
            <v>1.03</v>
          </cell>
          <cell r="K182">
            <v>-0.13</v>
          </cell>
        </row>
        <row r="183">
          <cell r="B183" t="str">
            <v>DP Tau B</v>
          </cell>
          <cell r="D183" t="str">
            <v>All</v>
          </cell>
          <cell r="E183">
            <v>-0.42</v>
          </cell>
          <cell r="F183">
            <v>-0.64</v>
          </cell>
          <cell r="G183">
            <v>-0.28000000000000003</v>
          </cell>
          <cell r="H183">
            <v>0.5</v>
          </cell>
          <cell r="I183">
            <v>0.03</v>
          </cell>
          <cell r="J183">
            <v>1.04</v>
          </cell>
          <cell r="K183">
            <v>-0.26</v>
          </cell>
        </row>
        <row r="184">
          <cell r="B184" t="str">
            <v>GO Tau</v>
          </cell>
          <cell r="D184" t="str">
            <v>All</v>
          </cell>
          <cell r="E184">
            <v>-0.27</v>
          </cell>
          <cell r="F184">
            <v>-0.44</v>
          </cell>
          <cell r="G184">
            <v>-0.17</v>
          </cell>
          <cell r="H184">
            <v>0.47</v>
          </cell>
          <cell r="I184">
            <v>0.08</v>
          </cell>
          <cell r="J184">
            <v>0.88</v>
          </cell>
          <cell r="K184">
            <v>-0.09</v>
          </cell>
        </row>
        <row r="185">
          <cell r="B185" t="str">
            <v>CIDA 14</v>
          </cell>
          <cell r="D185" t="str">
            <v>All</v>
          </cell>
          <cell r="E185">
            <v>-0.81</v>
          </cell>
          <cell r="F185">
            <v>-0.89</v>
          </cell>
          <cell r="G185">
            <v>-0.73</v>
          </cell>
          <cell r="H185">
            <v>-0.63</v>
          </cell>
          <cell r="I185">
            <v>-0.92</v>
          </cell>
          <cell r="J185">
            <v>-0.02</v>
          </cell>
          <cell r="K185">
            <v>-0.74</v>
          </cell>
        </row>
        <row r="186">
          <cell r="B186" t="str">
            <v>IRAS 04414+2506</v>
          </cell>
          <cell r="D186" t="str">
            <v>All</v>
          </cell>
          <cell r="E186">
            <v>-1.03</v>
          </cell>
          <cell r="F186">
            <v>-1.3</v>
          </cell>
          <cell r="G186">
            <v>-0.9</v>
          </cell>
          <cell r="H186">
            <v>0.32</v>
          </cell>
          <cell r="I186">
            <v>-1.05</v>
          </cell>
          <cell r="J186">
            <v>0.38</v>
          </cell>
          <cell r="K186">
            <v>-1.1499999999999999</v>
          </cell>
        </row>
        <row r="187">
          <cell r="B187" t="str">
            <v>IRAS 04429+1550</v>
          </cell>
          <cell r="D187" t="str">
            <v>All</v>
          </cell>
          <cell r="E187">
            <v>-0.51</v>
          </cell>
          <cell r="F187">
            <v>-0.68</v>
          </cell>
          <cell r="G187">
            <v>-0.39</v>
          </cell>
          <cell r="H187">
            <v>0.1</v>
          </cell>
          <cell r="I187">
            <v>-0.13</v>
          </cell>
          <cell r="J187">
            <v>0.46</v>
          </cell>
          <cell r="K187">
            <v>-0.34</v>
          </cell>
        </row>
        <row r="188">
          <cell r="B188" t="str">
            <v>DQ Tau AB</v>
          </cell>
          <cell r="C188" t="str">
            <v>a</v>
          </cell>
          <cell r="D188" t="str">
            <v>All</v>
          </cell>
          <cell r="E188">
            <v>-0.01</v>
          </cell>
          <cell r="F188">
            <v>-0.14000000000000001</v>
          </cell>
          <cell r="G188">
            <v>7.0000000000000007E-2</v>
          </cell>
          <cell r="H188">
            <v>0.18</v>
          </cell>
          <cell r="I188">
            <v>-0.23</v>
          </cell>
          <cell r="J188">
            <v>0.68</v>
          </cell>
          <cell r="K188">
            <v>0.21</v>
          </cell>
        </row>
        <row r="189">
          <cell r="B189" t="str">
            <v>Haro 6-37 A</v>
          </cell>
          <cell r="D189" t="str">
            <v>All</v>
          </cell>
          <cell r="E189">
            <v>-0.28000000000000003</v>
          </cell>
          <cell r="F189">
            <v>-0.46</v>
          </cell>
          <cell r="G189">
            <v>-0.18</v>
          </cell>
          <cell r="H189">
            <v>-0.16</v>
          </cell>
          <cell r="I189">
            <v>-0.52</v>
          </cell>
          <cell r="J189">
            <v>0.33</v>
          </cell>
          <cell r="K189">
            <v>0.05</v>
          </cell>
        </row>
        <row r="190">
          <cell r="B190" t="str">
            <v>Haro 6-37 B</v>
          </cell>
          <cell r="D190" t="str">
            <v>All</v>
          </cell>
          <cell r="E190">
            <v>-0.81</v>
          </cell>
          <cell r="F190">
            <v>-0.97</v>
          </cell>
          <cell r="G190">
            <v>-0.36</v>
          </cell>
          <cell r="H190">
            <v>0.09</v>
          </cell>
          <cell r="I190">
            <v>-1.01</v>
          </cell>
          <cell r="J190">
            <v>0.63</v>
          </cell>
          <cell r="K190">
            <v>-0.71</v>
          </cell>
        </row>
        <row r="191">
          <cell r="B191" t="str">
            <v>Haro 6-37 C</v>
          </cell>
          <cell r="D191" t="str">
            <v>All</v>
          </cell>
          <cell r="E191">
            <v>-0.37</v>
          </cell>
          <cell r="F191">
            <v>-0.51</v>
          </cell>
          <cell r="G191">
            <v>-0.26</v>
          </cell>
          <cell r="H191">
            <v>0.28000000000000003</v>
          </cell>
          <cell r="I191">
            <v>-0.05</v>
          </cell>
          <cell r="J191">
            <v>0.7</v>
          </cell>
          <cell r="K191">
            <v>-0.14000000000000001</v>
          </cell>
        </row>
        <row r="192">
          <cell r="B192" t="str">
            <v>DR Tau</v>
          </cell>
          <cell r="D192" t="str">
            <v>All</v>
          </cell>
          <cell r="E192">
            <v>-0.34</v>
          </cell>
          <cell r="F192">
            <v>-0.39</v>
          </cell>
          <cell r="G192">
            <v>-7.0000000000000007E-2</v>
          </cell>
          <cell r="H192">
            <v>-0.43</v>
          </cell>
          <cell r="I192">
            <v>-0.95</v>
          </cell>
          <cell r="J192">
            <v>0.04</v>
          </cell>
          <cell r="K192">
            <v>0.17</v>
          </cell>
        </row>
        <row r="193">
          <cell r="B193" t="str">
            <v>DS Tau</v>
          </cell>
          <cell r="D193" t="str">
            <v>All</v>
          </cell>
          <cell r="E193">
            <v>-0.14000000000000001</v>
          </cell>
          <cell r="F193">
            <v>-0.28999999999999998</v>
          </cell>
          <cell r="G193">
            <v>-0.04</v>
          </cell>
          <cell r="H193">
            <v>0.21</v>
          </cell>
          <cell r="I193">
            <v>-0.21</v>
          </cell>
          <cell r="J193">
            <v>0.64</v>
          </cell>
          <cell r="K193">
            <v>0.08</v>
          </cell>
        </row>
        <row r="194">
          <cell r="B194" t="str">
            <v>UY Aur A</v>
          </cell>
          <cell r="D194" t="str">
            <v>All</v>
          </cell>
          <cell r="E194">
            <v>-0.51</v>
          </cell>
          <cell r="F194">
            <v>-0.59</v>
          </cell>
          <cell r="G194">
            <v>-0.34</v>
          </cell>
          <cell r="H194">
            <v>-0.35</v>
          </cell>
          <cell r="I194">
            <v>-1.18</v>
          </cell>
          <cell r="J194">
            <v>-0.15</v>
          </cell>
          <cell r="K194">
            <v>0</v>
          </cell>
        </row>
        <row r="195">
          <cell r="B195" t="str">
            <v>UY Aur B</v>
          </cell>
          <cell r="D195" t="str">
            <v>All</v>
          </cell>
          <cell r="E195">
            <v>-0.63</v>
          </cell>
          <cell r="F195">
            <v>-0.72</v>
          </cell>
          <cell r="G195">
            <v>-0.51</v>
          </cell>
          <cell r="H195">
            <v>-0.18</v>
          </cell>
          <cell r="I195">
            <v>-1</v>
          </cell>
          <cell r="J195">
            <v>-0.02</v>
          </cell>
          <cell r="K195">
            <v>-0.28000000000000003</v>
          </cell>
        </row>
        <row r="196">
          <cell r="B196" t="str">
            <v>St 34 AB</v>
          </cell>
          <cell r="C196" t="str">
            <v>a</v>
          </cell>
          <cell r="D196" t="str">
            <v>All</v>
          </cell>
          <cell r="E196">
            <v>-0.26</v>
          </cell>
          <cell r="F196">
            <v>-0.3</v>
          </cell>
          <cell r="G196">
            <v>-0.12</v>
          </cell>
          <cell r="H196">
            <v>0.79</v>
          </cell>
          <cell r="I196">
            <v>0.51</v>
          </cell>
          <cell r="J196">
            <v>1.19</v>
          </cell>
          <cell r="K196">
            <v>-0.14000000000000001</v>
          </cell>
        </row>
        <row r="197">
          <cell r="B197" t="str">
            <v>St 34 C</v>
          </cell>
          <cell r="D197" t="str">
            <v>All</v>
          </cell>
          <cell r="E197">
            <v>-0.85</v>
          </cell>
          <cell r="F197">
            <v>-1.08</v>
          </cell>
          <cell r="G197">
            <v>-0.74</v>
          </cell>
          <cell r="H197">
            <v>1.1000000000000001</v>
          </cell>
          <cell r="I197">
            <v>0.78</v>
          </cell>
          <cell r="J197">
            <v>1.48</v>
          </cell>
          <cell r="K197">
            <v>-1</v>
          </cell>
        </row>
        <row r="198">
          <cell r="B198" t="str">
            <v>GM Aur</v>
          </cell>
          <cell r="D198" t="str">
            <v>All</v>
          </cell>
          <cell r="E198">
            <v>0.03</v>
          </cell>
          <cell r="F198">
            <v>-0.1</v>
          </cell>
          <cell r="G198">
            <v>0.08</v>
          </cell>
          <cell r="H198">
            <v>0.33</v>
          </cell>
          <cell r="I198">
            <v>-0.02</v>
          </cell>
          <cell r="J198">
            <v>0.6</v>
          </cell>
          <cell r="K198">
            <v>0.17</v>
          </cell>
        </row>
        <row r="199">
          <cell r="B199" t="str">
            <v>J04554535+3019389</v>
          </cell>
          <cell r="D199" t="str">
            <v>All</v>
          </cell>
          <cell r="E199">
            <v>-0.73</v>
          </cell>
          <cell r="F199">
            <v>-0.86</v>
          </cell>
          <cell r="G199">
            <v>-0.61</v>
          </cell>
          <cell r="H199">
            <v>0.39</v>
          </cell>
          <cell r="I199">
            <v>0.22</v>
          </cell>
          <cell r="J199">
            <v>0.74</v>
          </cell>
          <cell r="K199">
            <v>-1.05</v>
          </cell>
        </row>
        <row r="200">
          <cell r="B200" t="str">
            <v>AB Aur</v>
          </cell>
          <cell r="D200" t="str">
            <v>All</v>
          </cell>
          <cell r="E200">
            <v>0.36</v>
          </cell>
          <cell r="F200">
            <v>0.3</v>
          </cell>
          <cell r="G200">
            <v>0.42</v>
          </cell>
          <cell r="H200">
            <v>1.29</v>
          </cell>
          <cell r="I200">
            <v>0.79</v>
          </cell>
          <cell r="J200">
            <v>1.79</v>
          </cell>
          <cell r="K200">
            <v>0.32</v>
          </cell>
        </row>
        <row r="201">
          <cell r="B201" t="str">
            <v>J04554801+3028050</v>
          </cell>
          <cell r="D201" t="str">
            <v>All</v>
          </cell>
          <cell r="E201">
            <v>-0.85</v>
          </cell>
          <cell r="F201">
            <v>-1.07</v>
          </cell>
          <cell r="G201">
            <v>-0.73</v>
          </cell>
          <cell r="H201">
            <v>1.08</v>
          </cell>
          <cell r="I201">
            <v>0.77</v>
          </cell>
          <cell r="J201">
            <v>1.46</v>
          </cell>
          <cell r="K201">
            <v>-1</v>
          </cell>
        </row>
        <row r="202">
          <cell r="B202" t="str">
            <v>J04554969+3019400</v>
          </cell>
          <cell r="D202" t="str">
            <v>All</v>
          </cell>
          <cell r="E202">
            <v>-0.89</v>
          </cell>
          <cell r="F202">
            <v>-1.17</v>
          </cell>
          <cell r="G202">
            <v>-0.79</v>
          </cell>
          <cell r="H202">
            <v>0.83</v>
          </cell>
          <cell r="I202">
            <v>0.53</v>
          </cell>
          <cell r="J202">
            <v>1.17</v>
          </cell>
          <cell r="K202">
            <v>-1.28</v>
          </cell>
        </row>
        <row r="203">
          <cell r="B203" t="str">
            <v>XEST 26-062</v>
          </cell>
          <cell r="D203" t="str">
            <v>All</v>
          </cell>
          <cell r="E203">
            <v>-0.76</v>
          </cell>
          <cell r="F203">
            <v>-0.82</v>
          </cell>
          <cell r="G203">
            <v>-0.62</v>
          </cell>
          <cell r="H203">
            <v>-0.03</v>
          </cell>
          <cell r="I203">
            <v>-0.76</v>
          </cell>
          <cell r="J203">
            <v>0.08</v>
          </cell>
          <cell r="K203">
            <v>-0.54</v>
          </cell>
        </row>
        <row r="204">
          <cell r="B204" t="str">
            <v>SU Aur</v>
          </cell>
          <cell r="D204" t="str">
            <v>All</v>
          </cell>
          <cell r="E204">
            <v>0.4</v>
          </cell>
          <cell r="F204">
            <v>0.3</v>
          </cell>
          <cell r="G204">
            <v>0.47</v>
          </cell>
          <cell r="H204">
            <v>-0.04</v>
          </cell>
          <cell r="I204">
            <v>-0.32</v>
          </cell>
          <cell r="J204">
            <v>0.28999999999999998</v>
          </cell>
          <cell r="K204">
            <v>0.54</v>
          </cell>
        </row>
        <row r="205">
          <cell r="B205" t="str">
            <v>XEST 26-071</v>
          </cell>
          <cell r="D205" t="str">
            <v>All</v>
          </cell>
          <cell r="E205">
            <v>-0.62</v>
          </cell>
          <cell r="F205">
            <v>-0.73</v>
          </cell>
          <cell r="G205">
            <v>-0.46</v>
          </cell>
          <cell r="H205">
            <v>0.37</v>
          </cell>
          <cell r="I205">
            <v>0.15</v>
          </cell>
          <cell r="J205">
            <v>0.78</v>
          </cell>
          <cell r="K205">
            <v>-0.51</v>
          </cell>
        </row>
        <row r="206">
          <cell r="B206" t="str">
            <v>MWC 480</v>
          </cell>
          <cell r="D206" t="str">
            <v>All</v>
          </cell>
          <cell r="E206">
            <v>0.26</v>
          </cell>
          <cell r="F206">
            <v>0.24</v>
          </cell>
          <cell r="G206">
            <v>0.31</v>
          </cell>
          <cell r="H206">
            <v>1.2</v>
          </cell>
          <cell r="I206">
            <v>0.84</v>
          </cell>
          <cell r="J206">
            <v>1.8</v>
          </cell>
          <cell r="K206">
            <v>0.26</v>
          </cell>
        </row>
        <row r="207">
          <cell r="B207" t="str">
            <v>V836 Tau</v>
          </cell>
          <cell r="D207" t="str">
            <v>All</v>
          </cell>
          <cell r="E207">
            <v>-0.25</v>
          </cell>
          <cell r="F207">
            <v>-0.39</v>
          </cell>
          <cell r="G207">
            <v>-0.14000000000000001</v>
          </cell>
          <cell r="H207">
            <v>0.11</v>
          </cell>
          <cell r="I207">
            <v>-0.21</v>
          </cell>
          <cell r="J207">
            <v>0.55000000000000004</v>
          </cell>
          <cell r="K207">
            <v>0.02</v>
          </cell>
        </row>
        <row r="208">
          <cell r="B208" t="str">
            <v>CIDA 8</v>
          </cell>
          <cell r="D208" t="str">
            <v>All</v>
          </cell>
          <cell r="E208">
            <v>-0.76</v>
          </cell>
          <cell r="F208">
            <v>-0.78</v>
          </cell>
          <cell r="G208">
            <v>-0.5</v>
          </cell>
          <cell r="H208">
            <v>0.09</v>
          </cell>
          <cell r="I208">
            <v>-0.34</v>
          </cell>
          <cell r="J208">
            <v>0.39</v>
          </cell>
          <cell r="K208">
            <v>-0.48</v>
          </cell>
        </row>
        <row r="209">
          <cell r="B209" t="str">
            <v>CIDA 9 A</v>
          </cell>
          <cell r="D209" t="str">
            <v>All</v>
          </cell>
          <cell r="E209">
            <v>-0.21</v>
          </cell>
          <cell r="F209">
            <v>-0.33</v>
          </cell>
          <cell r="G209">
            <v>-0.16</v>
          </cell>
          <cell r="H209">
            <v>1.19</v>
          </cell>
          <cell r="I209">
            <v>0.72</v>
          </cell>
          <cell r="J209">
            <v>1.68</v>
          </cell>
          <cell r="K209">
            <v>-0.18</v>
          </cell>
        </row>
        <row r="210">
          <cell r="B210" t="str">
            <v>CIDA 9 B</v>
          </cell>
          <cell r="D210" t="str">
            <v>All</v>
          </cell>
          <cell r="E210">
            <v>-0.37</v>
          </cell>
          <cell r="F210">
            <v>-0.64</v>
          </cell>
          <cell r="G210">
            <v>-0.26</v>
          </cell>
          <cell r="H210">
            <v>1.02</v>
          </cell>
          <cell r="I210">
            <v>0.23</v>
          </cell>
          <cell r="J210">
            <v>1.51</v>
          </cell>
          <cell r="K210">
            <v>-0.28000000000000003</v>
          </cell>
        </row>
        <row r="211">
          <cell r="B211" t="str">
            <v>CIDA 11 AB</v>
          </cell>
          <cell r="C211" t="str">
            <v>a</v>
          </cell>
          <cell r="D211" t="str">
            <v>All</v>
          </cell>
          <cell r="E211">
            <v>-0.35</v>
          </cell>
          <cell r="F211">
            <v>-0.45</v>
          </cell>
          <cell r="G211">
            <v>-0.21</v>
          </cell>
          <cell r="H211">
            <v>0.38</v>
          </cell>
          <cell r="I211">
            <v>0.15</v>
          </cell>
          <cell r="J211">
            <v>0.8</v>
          </cell>
          <cell r="K211">
            <v>-0.3</v>
          </cell>
        </row>
        <row r="212">
          <cell r="B212" t="str">
            <v>RW Aur A</v>
          </cell>
          <cell r="D212" t="str">
            <v>All</v>
          </cell>
          <cell r="E212">
            <v>0.08</v>
          </cell>
          <cell r="F212">
            <v>-0.12</v>
          </cell>
          <cell r="G212">
            <v>0.14000000000000001</v>
          </cell>
          <cell r="H212">
            <v>0.13</v>
          </cell>
          <cell r="I212">
            <v>-0.31</v>
          </cell>
          <cell r="J212">
            <v>0.49</v>
          </cell>
          <cell r="K212">
            <v>0.26</v>
          </cell>
        </row>
        <row r="213">
          <cell r="B213" t="str">
            <v>RW Aur B</v>
          </cell>
          <cell r="D213" t="str">
            <v>All</v>
          </cell>
          <cell r="E213">
            <v>-0.14000000000000001</v>
          </cell>
          <cell r="F213">
            <v>-0.3</v>
          </cell>
          <cell r="G213">
            <v>-0.04</v>
          </cell>
          <cell r="H213">
            <v>0.18</v>
          </cell>
          <cell r="I213">
            <v>-0.27</v>
          </cell>
          <cell r="J213">
            <v>0.63</v>
          </cell>
          <cell r="K213">
            <v>0.09</v>
          </cell>
        </row>
        <row r="214">
          <cell r="B214" t="str">
            <v>CIDA 12</v>
          </cell>
          <cell r="D214" t="str">
            <v>All</v>
          </cell>
          <cell r="E214">
            <v>-0.66</v>
          </cell>
          <cell r="F214">
            <v>-0.76</v>
          </cell>
          <cell r="G214">
            <v>-0.52</v>
          </cell>
          <cell r="H214">
            <v>0.51</v>
          </cell>
          <cell r="I214">
            <v>0.31</v>
          </cell>
          <cell r="J214">
            <v>0.9</v>
          </cell>
          <cell r="K214">
            <v>-0.6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B1" t="str">
            <v>target</v>
          </cell>
        </row>
      </sheetData>
      <sheetData sheetId="9">
        <row r="1">
          <cell r="B1" t="str">
            <v>Name</v>
          </cell>
          <cell r="C1" t="str">
            <v>logM*2 (BARAFFE)[Msun]</v>
          </cell>
          <cell r="E1" t="str">
            <v>logt*2[Myr]</v>
          </cell>
        </row>
        <row r="2">
          <cell r="B2" t="str">
            <v>LR 1</v>
          </cell>
          <cell r="C2">
            <v>0.22</v>
          </cell>
          <cell r="D2">
            <v>1.6595869074375607</v>
          </cell>
          <cell r="E2">
            <v>0.42</v>
          </cell>
        </row>
        <row r="3">
          <cell r="B3" t="str">
            <v>FV Tau A</v>
          </cell>
          <cell r="C3">
            <v>0.18</v>
          </cell>
          <cell r="D3">
            <v>1.5135612484362082</v>
          </cell>
          <cell r="E3">
            <v>0.31</v>
          </cell>
        </row>
        <row r="4">
          <cell r="B4" t="str">
            <v>FY Tau</v>
          </cell>
          <cell r="C4">
            <v>0.16</v>
          </cell>
          <cell r="D4">
            <v>1.4454397707459274</v>
          </cell>
          <cell r="E4">
            <v>0.46</v>
          </cell>
        </row>
        <row r="5">
          <cell r="B5" t="str">
            <v>HN Tau A</v>
          </cell>
          <cell r="C5">
            <v>7.0000000000000007E-2</v>
          </cell>
          <cell r="D5">
            <v>1.1748975549395295</v>
          </cell>
          <cell r="E5">
            <v>0.85</v>
          </cell>
        </row>
        <row r="6">
          <cell r="B6" t="str">
            <v>LkCa 15</v>
          </cell>
          <cell r="C6">
            <v>0.09</v>
          </cell>
          <cell r="D6">
            <v>1.2302687708123816</v>
          </cell>
          <cell r="E6">
            <v>0.71</v>
          </cell>
        </row>
        <row r="7">
          <cell r="B7" t="str">
            <v>DR Tau</v>
          </cell>
          <cell r="C7">
            <v>0.17</v>
          </cell>
          <cell r="D7">
            <v>1.4791083881682074</v>
          </cell>
          <cell r="E7">
            <v>0.45</v>
          </cell>
        </row>
        <row r="8">
          <cell r="B8" t="str">
            <v>DS Tau</v>
          </cell>
          <cell r="C8">
            <v>0.08</v>
          </cell>
          <cell r="D8">
            <v>1.2022644346174129</v>
          </cell>
          <cell r="E8">
            <v>0.75</v>
          </cell>
        </row>
        <row r="9">
          <cell r="B9" t="str">
            <v>RW Aur B</v>
          </cell>
          <cell r="C9">
            <v>0.09</v>
          </cell>
          <cell r="D9">
            <v>1.2302687708123816</v>
          </cell>
          <cell r="E9">
            <v>0.71</v>
          </cell>
        </row>
        <row r="10">
          <cell r="B10" t="str">
            <v>IRAS 04260+2642</v>
          </cell>
          <cell r="C10">
            <v>0.14000000000000001</v>
          </cell>
          <cell r="D10">
            <v>1.380384264602885</v>
          </cell>
          <cell r="E10">
            <v>0.6</v>
          </cell>
        </row>
        <row r="11">
          <cell r="B11" t="str">
            <v>FV Tau B</v>
          </cell>
          <cell r="C11">
            <v>0.12</v>
          </cell>
          <cell r="D11">
            <v>1.3182567385564072</v>
          </cell>
          <cell r="E11">
            <v>0.46</v>
          </cell>
        </row>
        <row r="12">
          <cell r="B12" t="str">
            <v>DG Tau</v>
          </cell>
          <cell r="C12">
            <v>0.15</v>
          </cell>
          <cell r="D12">
            <v>1.4125375446227544</v>
          </cell>
          <cell r="E12">
            <v>0.35</v>
          </cell>
        </row>
        <row r="13">
          <cell r="B13" t="str">
            <v>HV Tau C</v>
          </cell>
          <cell r="C13">
            <v>0.12</v>
          </cell>
          <cell r="D13">
            <v>1.3182567385564072</v>
          </cell>
          <cell r="E13">
            <v>0.6</v>
          </cell>
        </row>
        <row r="14">
          <cell r="B14" t="str">
            <v>BP Tau</v>
          </cell>
          <cell r="C14">
            <v>0.06</v>
          </cell>
          <cell r="D14">
            <v>1.1481536214968828</v>
          </cell>
          <cell r="E14">
            <v>0.47</v>
          </cell>
        </row>
        <row r="15">
          <cell r="B15" t="str">
            <v>V807 Tau A</v>
          </cell>
          <cell r="C15">
            <v>0.08</v>
          </cell>
          <cell r="D15">
            <v>1.2022644346174129</v>
          </cell>
          <cell r="E15">
            <v>0.25</v>
          </cell>
        </row>
        <row r="16">
          <cell r="B16" t="str">
            <v>GI Tau</v>
          </cell>
          <cell r="C16">
            <v>7.0000000000000007E-2</v>
          </cell>
          <cell r="D16">
            <v>1.1748975549395295</v>
          </cell>
          <cell r="E16">
            <v>0.45</v>
          </cell>
        </row>
        <row r="17">
          <cell r="B17" t="str">
            <v>GK Tau</v>
          </cell>
          <cell r="C17">
            <v>0.08</v>
          </cell>
          <cell r="D17">
            <v>1.2022644346174129</v>
          </cell>
          <cell r="E17">
            <v>0.33</v>
          </cell>
        </row>
        <row r="18">
          <cell r="B18" t="str">
            <v>DL Tau</v>
          </cell>
          <cell r="C18">
            <v>0.04</v>
          </cell>
          <cell r="D18">
            <v>1.0964781961431851</v>
          </cell>
          <cell r="E18">
            <v>0.6</v>
          </cell>
        </row>
        <row r="19">
          <cell r="B19" t="str">
            <v>CI Tau</v>
          </cell>
          <cell r="C19">
            <v>0.06</v>
          </cell>
          <cell r="D19">
            <v>1.1481536214968828</v>
          </cell>
          <cell r="E19">
            <v>0.49</v>
          </cell>
        </row>
        <row r="20">
          <cell r="B20" t="str">
            <v>AA Tau</v>
          </cell>
          <cell r="C20">
            <v>0.06</v>
          </cell>
          <cell r="D20">
            <v>1.1481536214968828</v>
          </cell>
          <cell r="E20">
            <v>0.5</v>
          </cell>
        </row>
        <row r="21">
          <cell r="B21" t="str">
            <v>V955 Tau A</v>
          </cell>
          <cell r="C21">
            <v>0.06</v>
          </cell>
          <cell r="D21">
            <v>1.1481536214968828</v>
          </cell>
          <cell r="E21">
            <v>0.46</v>
          </cell>
        </row>
        <row r="22">
          <cell r="B22" t="str">
            <v>V836 Tau</v>
          </cell>
          <cell r="C22">
            <v>0.02</v>
          </cell>
          <cell r="D22">
            <v>1.0471285480508996</v>
          </cell>
          <cell r="E22">
            <v>0.78</v>
          </cell>
        </row>
        <row r="23">
          <cell r="B23" t="str">
            <v>DK Tau A</v>
          </cell>
          <cell r="C23">
            <v>0.06</v>
          </cell>
          <cell r="D23">
            <v>1.1481536214968828</v>
          </cell>
          <cell r="E23">
            <v>0.25</v>
          </cell>
        </row>
        <row r="24">
          <cell r="B24" t="str">
            <v>CIDA 9 A</v>
          </cell>
          <cell r="C24">
            <v>-0.18</v>
          </cell>
          <cell r="D24">
            <v>0.660693448007596</v>
          </cell>
          <cell r="E24">
            <v>1.41</v>
          </cell>
        </row>
        <row r="25">
          <cell r="B25" t="str">
            <v>FM Tau</v>
          </cell>
          <cell r="C25">
            <v>-0.05</v>
          </cell>
          <cell r="D25">
            <v>0.89125093813374545</v>
          </cell>
          <cell r="E25">
            <v>0.67</v>
          </cell>
        </row>
        <row r="26">
          <cell r="B26" t="str">
            <v>V410 X-ray 2</v>
          </cell>
          <cell r="C26">
            <v>0.05</v>
          </cell>
          <cell r="D26">
            <v>1.1220184543019636</v>
          </cell>
          <cell r="E26">
            <v>-0.64</v>
          </cell>
        </row>
        <row r="27">
          <cell r="B27" t="str">
            <v>FS Tau A</v>
          </cell>
          <cell r="C27">
            <v>0</v>
          </cell>
          <cell r="D27">
            <v>1</v>
          </cell>
          <cell r="E27">
            <v>0.14000000000000001</v>
          </cell>
        </row>
        <row r="28">
          <cell r="B28" t="str">
            <v>IP Tau</v>
          </cell>
          <cell r="C28">
            <v>-0.05</v>
          </cell>
          <cell r="D28">
            <v>0.89125093813374545</v>
          </cell>
          <cell r="E28">
            <v>0.62</v>
          </cell>
        </row>
        <row r="29">
          <cell r="B29" t="str">
            <v>Haro 6-13</v>
          </cell>
          <cell r="C29">
            <v>-0.01</v>
          </cell>
          <cell r="D29">
            <v>0.97723722095581067</v>
          </cell>
          <cell r="E29">
            <v>0.4</v>
          </cell>
        </row>
        <row r="30">
          <cell r="B30" t="str">
            <v>FZ Tau</v>
          </cell>
          <cell r="C30">
            <v>0.01</v>
          </cell>
          <cell r="D30">
            <v>1.0232929922807541</v>
          </cell>
          <cell r="E30">
            <v>0.03</v>
          </cell>
        </row>
        <row r="31">
          <cell r="B31" t="str">
            <v>IRAS 04301+2608</v>
          </cell>
          <cell r="C31">
            <v>-0.05</v>
          </cell>
          <cell r="D31">
            <v>0.89125093813374545</v>
          </cell>
          <cell r="E31">
            <v>0.61</v>
          </cell>
        </row>
        <row r="32">
          <cell r="B32" t="str">
            <v>IS Tau A</v>
          </cell>
          <cell r="C32">
            <v>-0.04</v>
          </cell>
          <cell r="D32">
            <v>0.91201083935590965</v>
          </cell>
          <cell r="E32">
            <v>0.5</v>
          </cell>
        </row>
        <row r="33">
          <cell r="B33" t="str">
            <v>DN Tau</v>
          </cell>
          <cell r="C33">
            <v>0</v>
          </cell>
          <cell r="D33">
            <v>1</v>
          </cell>
          <cell r="E33">
            <v>0.33</v>
          </cell>
        </row>
        <row r="34">
          <cell r="B34" t="str">
            <v>DO Tau</v>
          </cell>
          <cell r="C34">
            <v>0.01</v>
          </cell>
          <cell r="D34">
            <v>1.0232929922807541</v>
          </cell>
          <cell r="E34">
            <v>-0.03</v>
          </cell>
        </row>
        <row r="35">
          <cell r="B35" t="str">
            <v>IRAS 04385+2550</v>
          </cell>
          <cell r="C35">
            <v>-0.05</v>
          </cell>
          <cell r="D35">
            <v>0.89125093813374545</v>
          </cell>
          <cell r="E35">
            <v>0.75</v>
          </cell>
        </row>
        <row r="36">
          <cell r="B36" t="str">
            <v>GO Tau</v>
          </cell>
          <cell r="C36">
            <v>-0.09</v>
          </cell>
          <cell r="D36">
            <v>0.81283051616409918</v>
          </cell>
          <cell r="E36">
            <v>0.89</v>
          </cell>
        </row>
        <row r="37">
          <cell r="B37" t="str">
            <v>UY Aur A</v>
          </cell>
          <cell r="C37">
            <v>0</v>
          </cell>
          <cell r="D37">
            <v>1</v>
          </cell>
          <cell r="E37">
            <v>0.19</v>
          </cell>
        </row>
        <row r="38">
          <cell r="B38" t="str">
            <v>IQ Tau</v>
          </cell>
          <cell r="C38">
            <v>-0.05</v>
          </cell>
          <cell r="D38">
            <v>0.89125093813374545</v>
          </cell>
          <cell r="E38">
            <v>0.25</v>
          </cell>
        </row>
        <row r="39">
          <cell r="B39" t="str">
            <v>HK Tau A</v>
          </cell>
          <cell r="C39">
            <v>-0.06</v>
          </cell>
          <cell r="D39">
            <v>0.87096358995608059</v>
          </cell>
          <cell r="E39">
            <v>0.56000000000000005</v>
          </cell>
        </row>
        <row r="40">
          <cell r="B40" t="str">
            <v>V710 Tau A</v>
          </cell>
          <cell r="C40">
            <v>-0.05</v>
          </cell>
          <cell r="D40">
            <v>0.89125093813374545</v>
          </cell>
          <cell r="E40">
            <v>0.42</v>
          </cell>
        </row>
        <row r="41">
          <cell r="B41" t="str">
            <v>HO Tau</v>
          </cell>
          <cell r="C41">
            <v>-0.18</v>
          </cell>
          <cell r="D41">
            <v>0.660693448007596</v>
          </cell>
          <cell r="E41">
            <v>1.21</v>
          </cell>
        </row>
        <row r="42">
          <cell r="B42" t="str">
            <v>J04202144+2813491</v>
          </cell>
          <cell r="C42">
            <v>-0.14000000000000001</v>
          </cell>
          <cell r="D42">
            <v>0.72443596007499</v>
          </cell>
          <cell r="E42">
            <v>0.59</v>
          </cell>
        </row>
        <row r="43">
          <cell r="B43" t="str">
            <v>DE Tau</v>
          </cell>
          <cell r="C43">
            <v>-0.09</v>
          </cell>
          <cell r="D43">
            <v>0.81283051616409918</v>
          </cell>
          <cell r="E43">
            <v>0</v>
          </cell>
        </row>
        <row r="44">
          <cell r="B44" t="str">
            <v>IRAS 04196+2638</v>
          </cell>
          <cell r="C44">
            <v>-0.13</v>
          </cell>
          <cell r="D44">
            <v>0.74131024130091738</v>
          </cell>
          <cell r="E44">
            <v>0.56999999999999995</v>
          </cell>
        </row>
        <row r="45">
          <cell r="B45" t="str">
            <v>DH Tau A</v>
          </cell>
          <cell r="C45">
            <v>-0.12</v>
          </cell>
          <cell r="D45">
            <v>0.75857757502918366</v>
          </cell>
          <cell r="E45">
            <v>0.4</v>
          </cell>
        </row>
        <row r="46">
          <cell r="B46" t="str">
            <v>FX Tau A</v>
          </cell>
          <cell r="C46">
            <v>-0.12</v>
          </cell>
          <cell r="D46">
            <v>0.75857757502918366</v>
          </cell>
          <cell r="E46">
            <v>0.41</v>
          </cell>
        </row>
        <row r="47">
          <cell r="B47" t="str">
            <v>J04333278+1800436</v>
          </cell>
          <cell r="C47">
            <v>-0.16</v>
          </cell>
          <cell r="D47">
            <v>0.69183097091893653</v>
          </cell>
          <cell r="E47">
            <v>0.97</v>
          </cell>
        </row>
        <row r="48">
          <cell r="B48" t="str">
            <v>DM Tau</v>
          </cell>
          <cell r="C48">
            <v>-0.15</v>
          </cell>
          <cell r="D48">
            <v>0.70794578438413791</v>
          </cell>
          <cell r="E48">
            <v>0.89</v>
          </cell>
        </row>
        <row r="49">
          <cell r="B49" t="str">
            <v>Haro 6-37 C</v>
          </cell>
          <cell r="C49">
            <v>-0.14000000000000001</v>
          </cell>
          <cell r="D49">
            <v>0.72443596007499</v>
          </cell>
          <cell r="E49">
            <v>0.7</v>
          </cell>
        </row>
        <row r="50">
          <cell r="B50" t="str">
            <v>IRAS 04125+2902</v>
          </cell>
          <cell r="C50">
            <v>-0.16</v>
          </cell>
          <cell r="D50">
            <v>0.69183097091893653</v>
          </cell>
          <cell r="E50">
            <v>0.65</v>
          </cell>
        </row>
        <row r="51">
          <cell r="B51" t="str">
            <v>CY Tau</v>
          </cell>
          <cell r="C51">
            <v>-0.18</v>
          </cell>
          <cell r="D51">
            <v>0.660693448007596</v>
          </cell>
          <cell r="E51">
            <v>0.45</v>
          </cell>
        </row>
        <row r="52">
          <cell r="B52" t="str">
            <v>V409 Tau</v>
          </cell>
          <cell r="C52">
            <v>-0.2</v>
          </cell>
          <cell r="D52">
            <v>0.63095734448019325</v>
          </cell>
          <cell r="E52">
            <v>0.7</v>
          </cell>
        </row>
        <row r="53">
          <cell r="B53" t="str">
            <v>J04333905+2227207</v>
          </cell>
          <cell r="C53">
            <v>-0.28999999999999998</v>
          </cell>
          <cell r="D53">
            <v>0.51286138399136483</v>
          </cell>
          <cell r="E53">
            <v>1.46</v>
          </cell>
        </row>
        <row r="54">
          <cell r="B54" t="str">
            <v>IRAS 04200+2759</v>
          </cell>
          <cell r="C54">
            <v>-0.33</v>
          </cell>
          <cell r="D54">
            <v>0.46773514128719818</v>
          </cell>
          <cell r="E54">
            <v>1.45</v>
          </cell>
        </row>
        <row r="55">
          <cell r="B55" t="str">
            <v>XZ Tau A</v>
          </cell>
          <cell r="C55">
            <v>-0.24</v>
          </cell>
          <cell r="D55">
            <v>0.57543993733715693</v>
          </cell>
          <cell r="E55">
            <v>0.41</v>
          </cell>
        </row>
        <row r="56">
          <cell r="B56" t="str">
            <v>HK Tau B</v>
          </cell>
          <cell r="C56">
            <v>-0.25</v>
          </cell>
          <cell r="D56">
            <v>0.56234132519034907</v>
          </cell>
          <cell r="E56">
            <v>0.56999999999999995</v>
          </cell>
        </row>
        <row r="57">
          <cell r="B57" t="str">
            <v>UZ Tau Wa</v>
          </cell>
          <cell r="C57">
            <v>-0.25</v>
          </cell>
          <cell r="D57">
            <v>0.56234132519034907</v>
          </cell>
          <cell r="E57">
            <v>0.45</v>
          </cell>
        </row>
        <row r="58">
          <cell r="B58" t="str">
            <v>GH Tau A</v>
          </cell>
          <cell r="C58">
            <v>-0.25</v>
          </cell>
          <cell r="D58">
            <v>0.56234132519034907</v>
          </cell>
          <cell r="E58">
            <v>0.43</v>
          </cell>
        </row>
        <row r="59">
          <cell r="B59" t="str">
            <v>Haro 6-28 A</v>
          </cell>
          <cell r="C59">
            <v>-0.27</v>
          </cell>
          <cell r="D59">
            <v>0.53703179637025267</v>
          </cell>
          <cell r="E59">
            <v>0.68</v>
          </cell>
        </row>
        <row r="60">
          <cell r="B60" t="str">
            <v>MHO 1</v>
          </cell>
          <cell r="C60">
            <v>-0.2</v>
          </cell>
          <cell r="D60">
            <v>0.63095734448019325</v>
          </cell>
          <cell r="E60">
            <v>-0.86</v>
          </cell>
        </row>
        <row r="61">
          <cell r="B61" t="str">
            <v>CX Tau</v>
          </cell>
          <cell r="C61">
            <v>-0.31</v>
          </cell>
          <cell r="D61">
            <v>0.48977881936844614</v>
          </cell>
          <cell r="E61">
            <v>0.25</v>
          </cell>
        </row>
        <row r="62">
          <cell r="B62" t="str">
            <v>GN Tau A</v>
          </cell>
          <cell r="C62">
            <v>-0.28999999999999998</v>
          </cell>
          <cell r="D62">
            <v>0.51286138399136483</v>
          </cell>
          <cell r="E62">
            <v>0.14000000000000001</v>
          </cell>
        </row>
        <row r="63">
          <cell r="B63" t="str">
            <v>IRAS 04429+1550</v>
          </cell>
          <cell r="C63">
            <v>-0.34</v>
          </cell>
          <cell r="D63">
            <v>0.45708818961487502</v>
          </cell>
          <cell r="E63">
            <v>0.45</v>
          </cell>
        </row>
        <row r="64">
          <cell r="B64" t="str">
            <v>UY Aur B</v>
          </cell>
          <cell r="C64">
            <v>-0.28000000000000003</v>
          </cell>
          <cell r="D64">
            <v>0.52480746024977254</v>
          </cell>
          <cell r="E64">
            <v>0.1</v>
          </cell>
        </row>
        <row r="65">
          <cell r="B65" t="str">
            <v>FQ Tau A</v>
          </cell>
          <cell r="C65">
            <v>-0.44</v>
          </cell>
          <cell r="D65">
            <v>0.36307805477010135</v>
          </cell>
          <cell r="E65">
            <v>0.86</v>
          </cell>
        </row>
        <row r="66">
          <cell r="B66" t="str">
            <v>XEST 13-010</v>
          </cell>
          <cell r="C66">
            <v>-0.34</v>
          </cell>
          <cell r="D66">
            <v>0.45708818961487502</v>
          </cell>
          <cell r="E66">
            <v>-0.1</v>
          </cell>
        </row>
        <row r="67">
          <cell r="B67" t="str">
            <v>UZ Tau Wb</v>
          </cell>
          <cell r="C67">
            <v>-0.41</v>
          </cell>
          <cell r="D67">
            <v>0.38904514499428056</v>
          </cell>
          <cell r="E67">
            <v>0.4</v>
          </cell>
        </row>
        <row r="68">
          <cell r="B68" t="str">
            <v>FO Tau A</v>
          </cell>
          <cell r="C68">
            <v>-0.42</v>
          </cell>
          <cell r="D68">
            <v>0.38018939632056115</v>
          </cell>
          <cell r="E68">
            <v>-0.19</v>
          </cell>
        </row>
        <row r="69">
          <cell r="B69" t="str">
            <v>DD Tau A</v>
          </cell>
          <cell r="C69">
            <v>-0.44</v>
          </cell>
          <cell r="D69">
            <v>0.36307805477010135</v>
          </cell>
          <cell r="E69">
            <v>0.01</v>
          </cell>
        </row>
        <row r="70">
          <cell r="B70" t="str">
            <v>DD Tau B</v>
          </cell>
          <cell r="C70">
            <v>-0.46</v>
          </cell>
          <cell r="D70">
            <v>0.34673685045253166</v>
          </cell>
          <cell r="E70">
            <v>0.08</v>
          </cell>
        </row>
        <row r="71">
          <cell r="B71" t="str">
            <v>CIDA 8</v>
          </cell>
          <cell r="C71">
            <v>-0.48</v>
          </cell>
          <cell r="D71">
            <v>0.33113112148259105</v>
          </cell>
          <cell r="E71">
            <v>0.28000000000000003</v>
          </cell>
        </row>
        <row r="72">
          <cell r="B72" t="str">
            <v>J04153916+2818586</v>
          </cell>
          <cell r="C72">
            <v>-0.48</v>
          </cell>
          <cell r="D72">
            <v>0.33113112148259105</v>
          </cell>
          <cell r="E72">
            <v>0</v>
          </cell>
        </row>
        <row r="73">
          <cell r="B73" t="str">
            <v>J04334171+1750402</v>
          </cell>
          <cell r="C73">
            <v>-0.57999999999999996</v>
          </cell>
          <cell r="D73">
            <v>0.2630267991895382</v>
          </cell>
          <cell r="E73">
            <v>0.39</v>
          </cell>
        </row>
        <row r="74">
          <cell r="B74" t="str">
            <v>IT Tau B</v>
          </cell>
          <cell r="C74">
            <v>-0.55000000000000004</v>
          </cell>
          <cell r="D74">
            <v>0.28183829312644532</v>
          </cell>
          <cell r="E74">
            <v>7.0000000000000007E-2</v>
          </cell>
        </row>
        <row r="75">
          <cell r="B75" t="str">
            <v>CIDA 7</v>
          </cell>
          <cell r="C75">
            <v>-0.89</v>
          </cell>
          <cell r="D75">
            <v>0.12882495516931336</v>
          </cell>
          <cell r="E75">
            <v>0.15</v>
          </cell>
        </row>
        <row r="76">
          <cell r="B76" t="str">
            <v>FN Tau</v>
          </cell>
          <cell r="C76">
            <v>-0.64</v>
          </cell>
          <cell r="D76">
            <v>0.22908676527677729</v>
          </cell>
          <cell r="E76">
            <v>-1.3</v>
          </cell>
        </row>
        <row r="77">
          <cell r="B77" t="str">
            <v>KPNO 10</v>
          </cell>
          <cell r="C77">
            <v>-1.05</v>
          </cell>
          <cell r="D77">
            <v>8.9125093813374537E-2</v>
          </cell>
          <cell r="E77">
            <v>0.31</v>
          </cell>
        </row>
        <row r="78">
          <cell r="B78" t="str">
            <v>ZZ Tau IRS</v>
          </cell>
          <cell r="C78">
            <v>-1.05</v>
          </cell>
          <cell r="D78">
            <v>8.9125093813374537E-2</v>
          </cell>
          <cell r="E78">
            <v>0.22</v>
          </cell>
        </row>
        <row r="79">
          <cell r="B79" t="str">
            <v>CIDA 1</v>
          </cell>
          <cell r="C79">
            <v>-1.04</v>
          </cell>
          <cell r="D79">
            <v>9.120108393559094E-2</v>
          </cell>
          <cell r="E79">
            <v>0.1</v>
          </cell>
        </row>
        <row r="80">
          <cell r="B80" t="str">
            <v>J04155799+2746175</v>
          </cell>
          <cell r="C80">
            <v>-1.05</v>
          </cell>
          <cell r="D80">
            <v>8.9125093813374537E-2</v>
          </cell>
          <cell r="E80">
            <v>0.25</v>
          </cell>
        </row>
        <row r="81">
          <cell r="B81" t="str">
            <v>CFHT 4</v>
          </cell>
          <cell r="C81">
            <v>-1.02</v>
          </cell>
          <cell r="D81">
            <v>9.5499258602143561E-2</v>
          </cell>
          <cell r="E81">
            <v>-0.46</v>
          </cell>
        </row>
        <row r="82">
          <cell r="B82" t="str">
            <v>IRAS 04414+2506</v>
          </cell>
          <cell r="C82">
            <v>-1.1499999999999999</v>
          </cell>
          <cell r="D82">
            <v>7.0794578438413788E-2</v>
          </cell>
          <cell r="E82">
            <v>-1.24</v>
          </cell>
        </row>
        <row r="83">
          <cell r="B83" t="str">
            <v>CW Tau</v>
          </cell>
          <cell r="C83">
            <v>0.3</v>
          </cell>
          <cell r="D83">
            <v>1.9952623149688797</v>
          </cell>
          <cell r="E83">
            <v>0.46</v>
          </cell>
        </row>
        <row r="84">
          <cell r="B84" t="str">
            <v>MHO 2 AB</v>
          </cell>
          <cell r="C84">
            <v>-0.09</v>
          </cell>
          <cell r="D84">
            <v>0.81283051616409918</v>
          </cell>
          <cell r="E84">
            <v>-0.56000000000000005</v>
          </cell>
        </row>
        <row r="85">
          <cell r="B85" t="str">
            <v>V892 Tau AB</v>
          </cell>
          <cell r="C85">
            <v>1.42</v>
          </cell>
          <cell r="D85">
            <v>26.302679918953825</v>
          </cell>
          <cell r="E85">
            <v>1.37</v>
          </cell>
        </row>
        <row r="86">
          <cell r="B86" t="str">
            <v>J04202555+2700355</v>
          </cell>
          <cell r="C86">
            <v>-1.1499999999999999</v>
          </cell>
          <cell r="D86">
            <v>7.0794578438413788E-2</v>
          </cell>
          <cell r="E86">
            <v>0.45</v>
          </cell>
        </row>
        <row r="87">
          <cell r="B87" t="str">
            <v>RY Tau</v>
          </cell>
          <cell r="C87">
            <v>0.4</v>
          </cell>
          <cell r="D87">
            <v>2.5118864315095806</v>
          </cell>
          <cell r="E87">
            <v>-0.28000000000000003</v>
          </cell>
        </row>
        <row r="88">
          <cell r="B88" t="str">
            <v>T Tau N</v>
          </cell>
          <cell r="C88">
            <v>0.45</v>
          </cell>
          <cell r="D88">
            <v>2.8183829312644542</v>
          </cell>
          <cell r="E88">
            <v>0.2</v>
          </cell>
        </row>
        <row r="89">
          <cell r="B89" t="str">
            <v>J04230607+2801194</v>
          </cell>
          <cell r="C89">
            <v>-1.1599999999999999</v>
          </cell>
          <cell r="D89">
            <v>6.9183097091893644E-2</v>
          </cell>
          <cell r="E89">
            <v>0.37</v>
          </cell>
        </row>
        <row r="90">
          <cell r="B90" t="str">
            <v>FT Tau</v>
          </cell>
          <cell r="C90">
            <v>-0.05</v>
          </cell>
          <cell r="D90">
            <v>0.89125093813374545</v>
          </cell>
          <cell r="E90">
            <v>0.35</v>
          </cell>
        </row>
        <row r="91">
          <cell r="B91" t="str">
            <v>KPNO 3</v>
          </cell>
          <cell r="C91">
            <v>-1.27</v>
          </cell>
          <cell r="D91">
            <v>5.3703179637025256E-2</v>
          </cell>
          <cell r="E91">
            <v>0.56000000000000005</v>
          </cell>
        </row>
        <row r="92">
          <cell r="B92" t="str">
            <v>DF Tau AB</v>
          </cell>
          <cell r="C92">
            <v>0.09</v>
          </cell>
          <cell r="D92">
            <v>1.2302687708123816</v>
          </cell>
          <cell r="E92">
            <v>-0.49</v>
          </cell>
        </row>
        <row r="93">
          <cell r="B93" t="str">
            <v>UX Tau A</v>
          </cell>
          <cell r="C93">
            <v>0.31</v>
          </cell>
          <cell r="D93">
            <v>2.0417379446695296</v>
          </cell>
          <cell r="E93">
            <v>0.71</v>
          </cell>
        </row>
        <row r="94">
          <cell r="B94" t="str">
            <v>MHO 6</v>
          </cell>
          <cell r="C94">
            <v>-1.05</v>
          </cell>
          <cell r="D94">
            <v>8.9125093813374537E-2</v>
          </cell>
          <cell r="E94">
            <v>0.37</v>
          </cell>
        </row>
        <row r="95">
          <cell r="B95" t="str">
            <v>GG Tau Aab</v>
          </cell>
          <cell r="C95">
            <v>0.28999999999999998</v>
          </cell>
          <cell r="D95">
            <v>1.9498445997580454</v>
          </cell>
          <cell r="E95">
            <v>0.57999999999999996</v>
          </cell>
        </row>
        <row r="96">
          <cell r="B96" t="str">
            <v>UZ Tau Eab</v>
          </cell>
          <cell r="C96">
            <v>0.03</v>
          </cell>
          <cell r="D96">
            <v>1.0715193052376064</v>
          </cell>
          <cell r="E96">
            <v>0.31</v>
          </cell>
        </row>
        <row r="97">
          <cell r="B97" t="str">
            <v>J04334465+2615005</v>
          </cell>
          <cell r="C97">
            <v>-0.7</v>
          </cell>
          <cell r="D97">
            <v>0.19952623149688795</v>
          </cell>
          <cell r="E97">
            <v>-0.19</v>
          </cell>
        </row>
        <row r="98">
          <cell r="B98" t="str">
            <v>IT Tau A</v>
          </cell>
          <cell r="C98">
            <v>0.23</v>
          </cell>
          <cell r="D98">
            <v>1.6982436524617444</v>
          </cell>
          <cell r="E98">
            <v>0.71</v>
          </cell>
        </row>
        <row r="99">
          <cell r="B99" t="str">
            <v>HQ Tau</v>
          </cell>
          <cell r="C99">
            <v>0.37</v>
          </cell>
          <cell r="D99">
            <v>2.344228815319922</v>
          </cell>
          <cell r="E99">
            <v>0.45</v>
          </cell>
        </row>
        <row r="100">
          <cell r="B100" t="str">
            <v>HP Tau</v>
          </cell>
          <cell r="C100">
            <v>0.27</v>
          </cell>
          <cell r="D100">
            <v>1.8620871366628675</v>
          </cell>
          <cell r="E100">
            <v>0.6</v>
          </cell>
        </row>
        <row r="101">
          <cell r="B101" t="str">
            <v>J04381486+2611399</v>
          </cell>
          <cell r="C101">
            <v>-1.56</v>
          </cell>
          <cell r="D101">
            <v>2.7542287033381647E-2</v>
          </cell>
          <cell r="E101">
            <v>0.98</v>
          </cell>
        </row>
        <row r="102">
          <cell r="B102" t="str">
            <v>J04385859+2336351</v>
          </cell>
          <cell r="C102">
            <v>-0.65</v>
          </cell>
          <cell r="D102">
            <v>0.22387211385683392</v>
          </cell>
          <cell r="E102">
            <v>0.65</v>
          </cell>
        </row>
        <row r="103">
          <cell r="B103" t="str">
            <v>J04390396+2544264</v>
          </cell>
          <cell r="C103">
            <v>-1.19</v>
          </cell>
          <cell r="D103">
            <v>6.4565422903465536E-2</v>
          </cell>
          <cell r="E103">
            <v>-1.1499999999999999</v>
          </cell>
        </row>
        <row r="104">
          <cell r="B104" t="str">
            <v>IRAS 04370+2559</v>
          </cell>
          <cell r="C104">
            <v>-0.05</v>
          </cell>
          <cell r="D104">
            <v>0.89125093813374545</v>
          </cell>
          <cell r="E104">
            <v>0</v>
          </cell>
        </row>
        <row r="105">
          <cell r="B105" t="str">
            <v>CoKu Tau/4 AB</v>
          </cell>
          <cell r="C105">
            <v>0.04</v>
          </cell>
          <cell r="D105">
            <v>1.0964781961431851</v>
          </cell>
          <cell r="E105">
            <v>0.59</v>
          </cell>
        </row>
        <row r="106">
          <cell r="B106" t="str">
            <v>J04414825+2534304</v>
          </cell>
          <cell r="C106">
            <v>-1.4</v>
          </cell>
          <cell r="D106">
            <v>3.9810717055349727E-2</v>
          </cell>
          <cell r="E106">
            <v>-1.05</v>
          </cell>
        </row>
        <row r="107">
          <cell r="B107" t="str">
            <v>DQ Tau AB</v>
          </cell>
          <cell r="C107">
            <v>0.21</v>
          </cell>
          <cell r="D107">
            <v>1.62181009735893</v>
          </cell>
          <cell r="E107">
            <v>0.66</v>
          </cell>
        </row>
        <row r="108">
          <cell r="B108" t="str">
            <v>GM Aur</v>
          </cell>
          <cell r="C108">
            <v>0.17</v>
          </cell>
          <cell r="D108">
            <v>1.4791083881682074</v>
          </cell>
          <cell r="E108">
            <v>0.85</v>
          </cell>
        </row>
        <row r="109">
          <cell r="B109" t="str">
            <v>AB Aur</v>
          </cell>
          <cell r="C109">
            <v>0.32</v>
          </cell>
          <cell r="D109">
            <v>2.0892961308540396</v>
          </cell>
          <cell r="E109">
            <v>1.36</v>
          </cell>
        </row>
        <row r="110">
          <cell r="B110" t="str">
            <v>XEST 26-062</v>
          </cell>
          <cell r="C110">
            <v>-0.54</v>
          </cell>
          <cell r="D110">
            <v>0.28840315031266056</v>
          </cell>
          <cell r="E110">
            <v>0.02</v>
          </cell>
        </row>
        <row r="111">
          <cell r="B111" t="str">
            <v>SU Aur</v>
          </cell>
          <cell r="C111">
            <v>0.54</v>
          </cell>
          <cell r="D111">
            <v>3.4673685045253171</v>
          </cell>
          <cell r="E111">
            <v>0.43</v>
          </cell>
        </row>
        <row r="112">
          <cell r="B112" t="str">
            <v>MWC 480</v>
          </cell>
          <cell r="C112">
            <v>0.26</v>
          </cell>
          <cell r="D112">
            <v>1.8197008586099837</v>
          </cell>
          <cell r="E112">
            <v>1.36</v>
          </cell>
        </row>
        <row r="113">
          <cell r="B113" t="str">
            <v>RW Aur A</v>
          </cell>
          <cell r="C113">
            <v>0.26</v>
          </cell>
          <cell r="D113">
            <v>1.8197008586099837</v>
          </cell>
          <cell r="E113">
            <v>0.6</v>
          </cell>
        </row>
        <row r="114">
          <cell r="B114" t="str">
            <v>V819 Tau</v>
          </cell>
          <cell r="C114">
            <v>0.06</v>
          </cell>
          <cell r="D114">
            <v>1.1481536214968828</v>
          </cell>
          <cell r="E114">
            <v>0.52</v>
          </cell>
        </row>
        <row r="115">
          <cell r="B115" t="str">
            <v>Haro 6-37 A</v>
          </cell>
          <cell r="C115">
            <v>0.05</v>
          </cell>
          <cell r="D115">
            <v>1.1220184543019636</v>
          </cell>
          <cell r="E115">
            <v>0.6</v>
          </cell>
        </row>
        <row r="116">
          <cell r="B116" t="str">
            <v>IRAS 04108+2910</v>
          </cell>
          <cell r="C116">
            <v>-0.14000000000000001</v>
          </cell>
          <cell r="D116">
            <v>0.72443596007499</v>
          </cell>
          <cell r="E116">
            <v>0.99</v>
          </cell>
        </row>
        <row r="117">
          <cell r="B117" t="str">
            <v>IRAS 04187+1927</v>
          </cell>
          <cell r="C117">
            <v>0.01</v>
          </cell>
          <cell r="D117">
            <v>1.0232929922807541</v>
          </cell>
          <cell r="E117">
            <v>-0.05</v>
          </cell>
        </row>
        <row r="118">
          <cell r="B118" t="str">
            <v>VY Tau A</v>
          </cell>
          <cell r="C118">
            <v>-7.0000000000000007E-2</v>
          </cell>
          <cell r="D118">
            <v>0.85113803820237643</v>
          </cell>
          <cell r="E118">
            <v>0.85</v>
          </cell>
        </row>
        <row r="119">
          <cell r="B119" t="str">
            <v>IRAS 04216+2603</v>
          </cell>
          <cell r="C119">
            <v>-0.15</v>
          </cell>
          <cell r="D119">
            <v>0.70794578438413791</v>
          </cell>
          <cell r="E119">
            <v>0.9</v>
          </cell>
        </row>
        <row r="120">
          <cell r="B120" t="str">
            <v>JH 56</v>
          </cell>
          <cell r="C120">
            <v>-0.06</v>
          </cell>
          <cell r="D120">
            <v>0.87096358995608059</v>
          </cell>
          <cell r="E120">
            <v>0.61</v>
          </cell>
        </row>
        <row r="121">
          <cell r="B121" t="str">
            <v>IRAS 04303+2240</v>
          </cell>
          <cell r="C121">
            <v>0.01</v>
          </cell>
          <cell r="D121">
            <v>1.0232929922807541</v>
          </cell>
          <cell r="E121">
            <v>-0.1</v>
          </cell>
        </row>
        <row r="122">
          <cell r="B122" t="str">
            <v>DP Tau A</v>
          </cell>
          <cell r="C122">
            <v>-0.13</v>
          </cell>
          <cell r="D122">
            <v>0.74131024130091738</v>
          </cell>
          <cell r="E122">
            <v>0.89</v>
          </cell>
        </row>
        <row r="123">
          <cell r="B123" t="str">
            <v>DK Tau B</v>
          </cell>
          <cell r="C123">
            <v>-0.15</v>
          </cell>
          <cell r="D123">
            <v>0.70794578438413791</v>
          </cell>
          <cell r="E123">
            <v>0.66</v>
          </cell>
        </row>
        <row r="124">
          <cell r="B124" t="str">
            <v>CoKu Tau/3 A</v>
          </cell>
          <cell r="C124">
            <v>-0.12</v>
          </cell>
          <cell r="D124">
            <v>0.75857757502918366</v>
          </cell>
          <cell r="E124">
            <v>0.35</v>
          </cell>
        </row>
        <row r="125">
          <cell r="B125" t="str">
            <v>J04221675+2654570</v>
          </cell>
          <cell r="C125">
            <v>-0.19</v>
          </cell>
          <cell r="D125">
            <v>0.64565422903465541</v>
          </cell>
          <cell r="E125">
            <v>0.59</v>
          </cell>
        </row>
        <row r="126">
          <cell r="B126" t="str">
            <v>CIDA 9 B</v>
          </cell>
          <cell r="C126">
            <v>-0.28000000000000003</v>
          </cell>
          <cell r="D126">
            <v>0.52480746024977254</v>
          </cell>
          <cell r="E126">
            <v>1.1299999999999999</v>
          </cell>
        </row>
        <row r="127">
          <cell r="B127" t="str">
            <v>GH Tau B</v>
          </cell>
          <cell r="C127">
            <v>-0.24</v>
          </cell>
          <cell r="D127">
            <v>0.57543993733715693</v>
          </cell>
          <cell r="E127">
            <v>0.35</v>
          </cell>
        </row>
        <row r="128">
          <cell r="B128" t="str">
            <v>JH 223 A</v>
          </cell>
          <cell r="C128">
            <v>-0.27</v>
          </cell>
          <cell r="D128">
            <v>0.53703179637025267</v>
          </cell>
          <cell r="E128">
            <v>0.61</v>
          </cell>
        </row>
        <row r="129">
          <cell r="B129" t="str">
            <v>DP Tau B</v>
          </cell>
          <cell r="C129">
            <v>-0.26</v>
          </cell>
          <cell r="D129">
            <v>0.54954087385762451</v>
          </cell>
          <cell r="E129">
            <v>0.75</v>
          </cell>
        </row>
        <row r="130">
          <cell r="B130" t="str">
            <v>FV Tau/c A</v>
          </cell>
          <cell r="C130">
            <v>-0.28000000000000003</v>
          </cell>
          <cell r="D130">
            <v>0.52480746024977254</v>
          </cell>
          <cell r="E130">
            <v>0</v>
          </cell>
        </row>
        <row r="131">
          <cell r="B131" t="str">
            <v>GN Tau B</v>
          </cell>
          <cell r="C131">
            <v>-0.33</v>
          </cell>
          <cell r="D131">
            <v>0.46773514128719818</v>
          </cell>
          <cell r="E131">
            <v>0.21</v>
          </cell>
        </row>
        <row r="132">
          <cell r="B132" t="str">
            <v>V955 Tau B</v>
          </cell>
          <cell r="C132">
            <v>-0.31</v>
          </cell>
          <cell r="D132">
            <v>0.48977881936844614</v>
          </cell>
          <cell r="E132">
            <v>0.23</v>
          </cell>
        </row>
        <row r="133">
          <cell r="B133" t="str">
            <v>CZ Tau A</v>
          </cell>
          <cell r="C133">
            <v>-0.41</v>
          </cell>
          <cell r="D133">
            <v>0.38904514499428056</v>
          </cell>
          <cell r="E133">
            <v>0.49</v>
          </cell>
        </row>
        <row r="134">
          <cell r="B134" t="str">
            <v>LkHalpha 267</v>
          </cell>
          <cell r="C134">
            <v>-0.42</v>
          </cell>
          <cell r="D134">
            <v>0.38018939632056115</v>
          </cell>
          <cell r="E134">
            <v>0.5</v>
          </cell>
        </row>
        <row r="135">
          <cell r="B135" t="str">
            <v>ITG 33A</v>
          </cell>
          <cell r="C135">
            <v>-0.39</v>
          </cell>
          <cell r="D135">
            <v>0.40738027780411268</v>
          </cell>
          <cell r="E135">
            <v>0.34</v>
          </cell>
        </row>
        <row r="136">
          <cell r="B136" t="str">
            <v>FO Tau B</v>
          </cell>
          <cell r="C136">
            <v>-0.45</v>
          </cell>
          <cell r="D136">
            <v>0.35481338923357542</v>
          </cell>
          <cell r="E136">
            <v>0.02</v>
          </cell>
        </row>
        <row r="137">
          <cell r="B137" t="str">
            <v>FQ Tau B</v>
          </cell>
          <cell r="C137">
            <v>-0.51</v>
          </cell>
          <cell r="D137">
            <v>0.30902954325135895</v>
          </cell>
          <cell r="E137">
            <v>0.62</v>
          </cell>
        </row>
        <row r="138">
          <cell r="B138" t="str">
            <v>J04202606+2804089</v>
          </cell>
          <cell r="C138">
            <v>-0.49</v>
          </cell>
          <cell r="D138">
            <v>0.32359365692962827</v>
          </cell>
          <cell r="E138">
            <v>0.3</v>
          </cell>
        </row>
        <row r="139">
          <cell r="B139" t="str">
            <v>FS Tau B</v>
          </cell>
          <cell r="C139">
            <v>-0.5</v>
          </cell>
          <cell r="D139">
            <v>0.31622776601683794</v>
          </cell>
          <cell r="E139">
            <v>0.52</v>
          </cell>
        </row>
        <row r="140">
          <cell r="B140" t="str">
            <v>J04231822+2641156</v>
          </cell>
          <cell r="C140">
            <v>-0.47</v>
          </cell>
          <cell r="D140">
            <v>0.33884415613920255</v>
          </cell>
          <cell r="E140">
            <v>0.23</v>
          </cell>
        </row>
        <row r="141">
          <cell r="B141" t="str">
            <v>FV Tau/c B</v>
          </cell>
          <cell r="C141">
            <v>-0.53</v>
          </cell>
          <cell r="D141">
            <v>0.29512092266663847</v>
          </cell>
          <cell r="E141">
            <v>0.85</v>
          </cell>
        </row>
        <row r="142">
          <cell r="B142" t="str">
            <v>XZ Tau B</v>
          </cell>
          <cell r="C142">
            <v>-0.4</v>
          </cell>
          <cell r="D142">
            <v>0.3981071705534972</v>
          </cell>
          <cell r="E142">
            <v>-0.44</v>
          </cell>
        </row>
        <row r="143">
          <cell r="B143" t="str">
            <v>IS Tau B</v>
          </cell>
          <cell r="C143">
            <v>-0.51</v>
          </cell>
          <cell r="D143">
            <v>0.30902954325135895</v>
          </cell>
          <cell r="E143">
            <v>0.64</v>
          </cell>
        </row>
        <row r="144">
          <cell r="B144" t="str">
            <v>Haro 6-28 B</v>
          </cell>
          <cell r="C144">
            <v>-0.49</v>
          </cell>
          <cell r="D144">
            <v>0.32359365692962827</v>
          </cell>
          <cell r="E144">
            <v>0.4</v>
          </cell>
        </row>
        <row r="145">
          <cell r="B145" t="str">
            <v>ITG 40</v>
          </cell>
          <cell r="C145">
            <v>-0.46</v>
          </cell>
          <cell r="D145">
            <v>0.34673685045253166</v>
          </cell>
          <cell r="E145">
            <v>0.14000000000000001</v>
          </cell>
        </row>
        <row r="146">
          <cell r="B146" t="str">
            <v>XEST 26-071</v>
          </cell>
          <cell r="C146">
            <v>-0.51</v>
          </cell>
          <cell r="D146">
            <v>0.30902954325135895</v>
          </cell>
          <cell r="E146">
            <v>0.6</v>
          </cell>
        </row>
        <row r="147">
          <cell r="B147" t="str">
            <v>V410 X-ray 1</v>
          </cell>
          <cell r="C147">
            <v>-0.49</v>
          </cell>
          <cell r="D147">
            <v>0.32359365692962827</v>
          </cell>
          <cell r="E147">
            <v>-0.39</v>
          </cell>
        </row>
        <row r="148">
          <cell r="B148" t="str">
            <v>IRAS 04173+2812</v>
          </cell>
          <cell r="C148">
            <v>-0.59</v>
          </cell>
          <cell r="D148">
            <v>0.25703957827688634</v>
          </cell>
          <cell r="E148">
            <v>0.57999999999999996</v>
          </cell>
        </row>
        <row r="149">
          <cell r="B149" t="str">
            <v>FX Tau B</v>
          </cell>
          <cell r="C149">
            <v>-0.51</v>
          </cell>
          <cell r="D149">
            <v>0.30902954325135895</v>
          </cell>
          <cell r="E149">
            <v>-0.14000000000000001</v>
          </cell>
        </row>
        <row r="150">
          <cell r="B150" t="str">
            <v>HN Tau B</v>
          </cell>
          <cell r="C150">
            <v>-0.68</v>
          </cell>
          <cell r="D150">
            <v>0.20892961308540392</v>
          </cell>
          <cell r="E150">
            <v>1.1200000000000001</v>
          </cell>
        </row>
        <row r="151">
          <cell r="B151" t="str">
            <v>Haro 6-37 B</v>
          </cell>
          <cell r="C151">
            <v>-0.71</v>
          </cell>
          <cell r="D151">
            <v>0.19498445997580449</v>
          </cell>
          <cell r="E151">
            <v>0.05</v>
          </cell>
        </row>
        <row r="152">
          <cell r="B152" t="str">
            <v>J04324938+2253082</v>
          </cell>
          <cell r="C152">
            <v>-0.54</v>
          </cell>
          <cell r="D152">
            <v>0.28840315031266056</v>
          </cell>
          <cell r="E152">
            <v>-0.47</v>
          </cell>
        </row>
        <row r="153">
          <cell r="B153" t="str">
            <v>J04322415+2251083</v>
          </cell>
          <cell r="C153">
            <v>-0.66</v>
          </cell>
          <cell r="D153">
            <v>0.21877616239495523</v>
          </cell>
          <cell r="E153">
            <v>0.32</v>
          </cell>
        </row>
        <row r="154">
          <cell r="B154" t="str">
            <v>CoKu Tau/3 B</v>
          </cell>
          <cell r="C154">
            <v>-0.78</v>
          </cell>
          <cell r="D154">
            <v>0.16595869074375599</v>
          </cell>
          <cell r="E154">
            <v>0.05</v>
          </cell>
        </row>
        <row r="155">
          <cell r="B155" t="str">
            <v>VY Tau B</v>
          </cell>
          <cell r="C155">
            <v>-1.06</v>
          </cell>
          <cell r="D155">
            <v>8.7096358995608011E-2</v>
          </cell>
          <cell r="E155">
            <v>0.33</v>
          </cell>
        </row>
        <row r="156">
          <cell r="B156" t="str">
            <v>J04554535+3019389</v>
          </cell>
          <cell r="C156">
            <v>-1.05</v>
          </cell>
          <cell r="D156">
            <v>8.9125093813374537E-2</v>
          </cell>
          <cell r="E156">
            <v>0.34</v>
          </cell>
        </row>
        <row r="157">
          <cell r="B157" t="str">
            <v>KPNO 13</v>
          </cell>
          <cell r="C157">
            <v>-0.73</v>
          </cell>
          <cell r="D157">
            <v>0.18620871366628672</v>
          </cell>
          <cell r="E157">
            <v>-0.26</v>
          </cell>
        </row>
        <row r="158">
          <cell r="B158" t="str">
            <v>J04295950+2433078</v>
          </cell>
          <cell r="C158">
            <v>-0.74</v>
          </cell>
          <cell r="D158">
            <v>0.18197008586099833</v>
          </cell>
          <cell r="E158">
            <v>-0.18</v>
          </cell>
        </row>
        <row r="159">
          <cell r="B159" t="str">
            <v>CIDA 14</v>
          </cell>
          <cell r="C159">
            <v>-0.74</v>
          </cell>
          <cell r="D159">
            <v>0.18197008586099833</v>
          </cell>
          <cell r="E159">
            <v>-0.18</v>
          </cell>
        </row>
        <row r="160">
          <cell r="B160" t="str">
            <v>FR Tau</v>
          </cell>
          <cell r="C160">
            <v>-1.05</v>
          </cell>
          <cell r="D160">
            <v>8.9125093813374537E-2</v>
          </cell>
          <cell r="E160">
            <v>0.16</v>
          </cell>
        </row>
        <row r="161">
          <cell r="B161" t="str">
            <v>J04210795+2702204</v>
          </cell>
          <cell r="C161">
            <v>-1.05</v>
          </cell>
          <cell r="D161">
            <v>8.9125093813374537E-2</v>
          </cell>
          <cell r="E161">
            <v>0.35</v>
          </cell>
        </row>
        <row r="162">
          <cell r="B162" t="str">
            <v>J04210934+2750368</v>
          </cell>
          <cell r="C162">
            <v>-1.05</v>
          </cell>
          <cell r="D162">
            <v>8.9125093813374537E-2</v>
          </cell>
          <cell r="E162">
            <v>0.17</v>
          </cell>
        </row>
        <row r="163">
          <cell r="B163" t="str">
            <v>J04362151+2351165</v>
          </cell>
          <cell r="C163">
            <v>-0.95</v>
          </cell>
          <cell r="D163">
            <v>0.11220184543019632</v>
          </cell>
          <cell r="E163">
            <v>0.91</v>
          </cell>
        </row>
        <row r="164">
          <cell r="B164" t="str">
            <v>J04163911+2858491</v>
          </cell>
          <cell r="C164">
            <v>-1.0900000000000001</v>
          </cell>
          <cell r="D164">
            <v>8.1283051616409904E-2</v>
          </cell>
          <cell r="E164">
            <v>0.35</v>
          </cell>
        </row>
        <row r="165">
          <cell r="B165" t="str">
            <v>GG Tau Ba</v>
          </cell>
          <cell r="C165">
            <v>-1.04</v>
          </cell>
          <cell r="D165">
            <v>9.120108393559094E-2</v>
          </cell>
          <cell r="E165">
            <v>0.11</v>
          </cell>
        </row>
        <row r="166">
          <cell r="B166" t="str">
            <v>ITG 34</v>
          </cell>
          <cell r="C166">
            <v>-1.1499999999999999</v>
          </cell>
          <cell r="D166">
            <v>7.0794578438413788E-2</v>
          </cell>
          <cell r="E166">
            <v>0.4</v>
          </cell>
        </row>
        <row r="167">
          <cell r="B167" t="str">
            <v>St 34 C</v>
          </cell>
          <cell r="C167">
            <v>-1</v>
          </cell>
          <cell r="D167">
            <v>0.1</v>
          </cell>
          <cell r="E167">
            <v>0.89</v>
          </cell>
        </row>
        <row r="168">
          <cell r="B168" t="str">
            <v>J04554801+3028050</v>
          </cell>
          <cell r="C168">
            <v>-1</v>
          </cell>
          <cell r="D168">
            <v>0.1</v>
          </cell>
          <cell r="E168">
            <v>0.87</v>
          </cell>
        </row>
        <row r="169">
          <cell r="B169" t="str">
            <v>J04214631+2659296</v>
          </cell>
          <cell r="C169">
            <v>-1.2</v>
          </cell>
          <cell r="D169">
            <v>6.3095734448019317E-2</v>
          </cell>
          <cell r="E169">
            <v>0.51</v>
          </cell>
        </row>
        <row r="170">
          <cell r="B170" t="str">
            <v>J04242646+2649503</v>
          </cell>
          <cell r="C170">
            <v>-1.2</v>
          </cell>
          <cell r="D170">
            <v>6.3095734448019317E-2</v>
          </cell>
          <cell r="E170">
            <v>0.5</v>
          </cell>
        </row>
        <row r="171">
          <cell r="B171" t="str">
            <v>CZ Tau B</v>
          </cell>
          <cell r="C171">
            <v>-1.0900000000000001</v>
          </cell>
          <cell r="D171">
            <v>8.1283051616409904E-2</v>
          </cell>
          <cell r="E171">
            <v>0.33</v>
          </cell>
        </row>
        <row r="172">
          <cell r="B172" t="str">
            <v>MHO 5</v>
          </cell>
          <cell r="C172">
            <v>-1.03</v>
          </cell>
          <cell r="D172">
            <v>9.3325430079699068E-2</v>
          </cell>
          <cell r="E172">
            <v>-0.13</v>
          </cell>
        </row>
        <row r="173">
          <cell r="B173" t="str">
            <v>J04330945+2246487</v>
          </cell>
          <cell r="C173">
            <v>-1.1599999999999999</v>
          </cell>
          <cell r="D173">
            <v>6.9183097091893644E-2</v>
          </cell>
          <cell r="E173">
            <v>0.35</v>
          </cell>
        </row>
        <row r="174">
          <cell r="B174" t="str">
            <v>JH 223 B</v>
          </cell>
          <cell r="C174">
            <v>-1.37</v>
          </cell>
          <cell r="D174">
            <v>4.2657951880159237E-2</v>
          </cell>
          <cell r="E174">
            <v>0.59</v>
          </cell>
        </row>
        <row r="175">
          <cell r="B175" t="str">
            <v>J04554969+3019400</v>
          </cell>
          <cell r="C175">
            <v>-1.28</v>
          </cell>
          <cell r="D175">
            <v>5.2480746024977244E-2</v>
          </cell>
          <cell r="E175">
            <v>0.59</v>
          </cell>
        </row>
        <row r="176">
          <cell r="B176" t="str">
            <v>J04201611+2821325</v>
          </cell>
          <cell r="C176">
            <v>-1.39</v>
          </cell>
          <cell r="D176">
            <v>4.0738027780411273E-2</v>
          </cell>
          <cell r="E176">
            <v>0.65</v>
          </cell>
        </row>
        <row r="177">
          <cell r="B177" t="str">
            <v>J04242090+2630511</v>
          </cell>
          <cell r="C177">
            <v>-1.37</v>
          </cell>
          <cell r="D177">
            <v>4.2657951880159237E-2</v>
          </cell>
          <cell r="E177">
            <v>0.61</v>
          </cell>
        </row>
        <row r="178">
          <cell r="B178" t="str">
            <v>J04284263+2714039 B</v>
          </cell>
          <cell r="C178">
            <v>-1.34</v>
          </cell>
          <cell r="D178">
            <v>4.5708818961487478E-2</v>
          </cell>
          <cell r="E178">
            <v>-0.18</v>
          </cell>
        </row>
        <row r="179">
          <cell r="B179" t="str">
            <v>FU Tau A</v>
          </cell>
          <cell r="C179">
            <v>-0.99</v>
          </cell>
          <cell r="D179">
            <v>0.10232929922807538</v>
          </cell>
          <cell r="E179">
            <v>-0.77</v>
          </cell>
        </row>
        <row r="180">
          <cell r="B180" t="str">
            <v>DH Tau B</v>
          </cell>
          <cell r="C180">
            <v>-1.26</v>
          </cell>
          <cell r="D180">
            <v>5.4954087385762435E-2</v>
          </cell>
          <cell r="E180">
            <v>1.2</v>
          </cell>
        </row>
        <row r="181">
          <cell r="B181" t="str">
            <v>GG Tau Bb</v>
          </cell>
          <cell r="C181">
            <v>-1.43</v>
          </cell>
          <cell r="D181">
            <v>3.7153522909717254E-2</v>
          </cell>
          <cell r="E181">
            <v>0.61</v>
          </cell>
        </row>
        <row r="182">
          <cell r="B182" t="str">
            <v>J04290068+2755033</v>
          </cell>
          <cell r="C182">
            <v>-1.54</v>
          </cell>
          <cell r="D182">
            <v>2.8840315031266047E-2</v>
          </cell>
          <cell r="E182">
            <v>-2.2799999999999998</v>
          </cell>
        </row>
        <row r="183">
          <cell r="B183" t="str">
            <v>KPNO 7</v>
          </cell>
          <cell r="C183">
            <v>-1.61</v>
          </cell>
          <cell r="D183">
            <v>2.4547089156850287E-2</v>
          </cell>
          <cell r="E183">
            <v>0.89</v>
          </cell>
        </row>
        <row r="184">
          <cell r="B184" t="str">
            <v>KPNO 6</v>
          </cell>
          <cell r="C184">
            <v>-1.69</v>
          </cell>
          <cell r="D184">
            <v>2.0417379446695288E-2</v>
          </cell>
          <cell r="E184">
            <v>1.03</v>
          </cell>
        </row>
        <row r="185">
          <cell r="B185" t="str">
            <v>J04414489+2301513</v>
          </cell>
          <cell r="C185">
            <v>-1.63</v>
          </cell>
          <cell r="D185">
            <v>2.3442288153199219E-2</v>
          </cell>
          <cell r="E185">
            <v>-1.97</v>
          </cell>
        </row>
        <row r="186">
          <cell r="B186" t="str">
            <v>KPNO 12</v>
          </cell>
          <cell r="C186">
            <v>-1.93</v>
          </cell>
          <cell r="D186">
            <v>1.1748975549395293E-2</v>
          </cell>
          <cell r="E186">
            <v>1.2</v>
          </cell>
        </row>
        <row r="187">
          <cell r="B187" t="str">
            <v>FU Tau B</v>
          </cell>
          <cell r="C187">
            <v>-1.7</v>
          </cell>
          <cell r="D187">
            <v>1.9952623149688792E-2</v>
          </cell>
          <cell r="E187">
            <v>-1</v>
          </cell>
        </row>
        <row r="188">
          <cell r="B188" t="str">
            <v>J04141188+2811535</v>
          </cell>
          <cell r="C188">
            <v>-1.32</v>
          </cell>
          <cell r="D188">
            <v>4.7863009232263824E-2</v>
          </cell>
          <cell r="E188">
            <v>0.6</v>
          </cell>
        </row>
        <row r="189">
          <cell r="B189" t="str">
            <v>MHO 3 AB</v>
          </cell>
          <cell r="C189">
            <v>0.16</v>
          </cell>
          <cell r="D189">
            <v>1.4454397707459274</v>
          </cell>
          <cell r="E189">
            <v>0.5</v>
          </cell>
        </row>
        <row r="190">
          <cell r="B190" t="str">
            <v>FP Tau</v>
          </cell>
          <cell r="C190">
            <v>-0.54</v>
          </cell>
          <cell r="D190">
            <v>0.28840315031266056</v>
          </cell>
          <cell r="E190">
            <v>-0.1</v>
          </cell>
        </row>
        <row r="191">
          <cell r="B191" t="str">
            <v>J04161210+2756385</v>
          </cell>
          <cell r="C191">
            <v>-1.05</v>
          </cell>
          <cell r="D191">
            <v>8.9125093813374537E-2</v>
          </cell>
          <cell r="E191">
            <v>0.32</v>
          </cell>
        </row>
        <row r="192">
          <cell r="B192" t="str">
            <v>V410 Anon 13</v>
          </cell>
          <cell r="C192">
            <v>-1.05</v>
          </cell>
          <cell r="D192">
            <v>8.9125093813374537E-2</v>
          </cell>
          <cell r="E192">
            <v>0.14000000000000001</v>
          </cell>
        </row>
        <row r="193">
          <cell r="B193" t="str">
            <v>V410 X-ray 7 AB</v>
          </cell>
          <cell r="C193">
            <v>0.06</v>
          </cell>
          <cell r="D193">
            <v>1.1481536214968828</v>
          </cell>
          <cell r="E193">
            <v>0.49</v>
          </cell>
        </row>
        <row r="194">
          <cell r="B194" t="str">
            <v>V410 X-ray 6</v>
          </cell>
          <cell r="C194">
            <v>-0.76</v>
          </cell>
          <cell r="D194">
            <v>0.17378008287493749</v>
          </cell>
          <cell r="E194">
            <v>-0.66</v>
          </cell>
        </row>
        <row r="195">
          <cell r="B195" t="str">
            <v>J04213459+2701388</v>
          </cell>
          <cell r="C195">
            <v>-1.04</v>
          </cell>
          <cell r="D195">
            <v>9.120108393559094E-2</v>
          </cell>
          <cell r="E195">
            <v>0.1</v>
          </cell>
        </row>
        <row r="196">
          <cell r="B196" t="str">
            <v>J04284263+2714039 A</v>
          </cell>
          <cell r="C196">
            <v>-1.07</v>
          </cell>
          <cell r="D196">
            <v>8.5113803820237616E-2</v>
          </cell>
          <cell r="E196">
            <v>0.39</v>
          </cell>
        </row>
        <row r="197">
          <cell r="B197" t="str">
            <v>IRAS 04263+2654</v>
          </cell>
          <cell r="C197">
            <v>-0.68</v>
          </cell>
          <cell r="D197">
            <v>0.20892961308540392</v>
          </cell>
          <cell r="E197">
            <v>-1.3</v>
          </cell>
        </row>
        <row r="198">
          <cell r="B198" t="str">
            <v>ZZ Tau AB</v>
          </cell>
          <cell r="C198">
            <v>-0.21</v>
          </cell>
          <cell r="D198">
            <v>0.61659500186148219</v>
          </cell>
          <cell r="E198">
            <v>0.16</v>
          </cell>
        </row>
        <row r="199">
          <cell r="B199" t="str">
            <v>ITG 1</v>
          </cell>
          <cell r="C199">
            <v>-0.87</v>
          </cell>
          <cell r="D199">
            <v>0.13489628825916533</v>
          </cell>
          <cell r="E199">
            <v>1.56</v>
          </cell>
        </row>
        <row r="200">
          <cell r="B200" t="str">
            <v>GM Tau</v>
          </cell>
          <cell r="C200">
            <v>-1.23</v>
          </cell>
          <cell r="D200">
            <v>5.8884365535558883E-2</v>
          </cell>
          <cell r="E200">
            <v>0.45</v>
          </cell>
        </row>
        <row r="201">
          <cell r="B201" t="str">
            <v>J04390163+2336029</v>
          </cell>
          <cell r="C201">
            <v>-1.05</v>
          </cell>
          <cell r="D201">
            <v>8.9125093813374537E-2</v>
          </cell>
          <cell r="E201">
            <v>0.19</v>
          </cell>
        </row>
        <row r="202">
          <cell r="B202" t="str">
            <v>J04393364+2359212</v>
          </cell>
          <cell r="C202">
            <v>-1.05</v>
          </cell>
          <cell r="D202">
            <v>8.9125093813374537E-2</v>
          </cell>
          <cell r="E202">
            <v>0.23</v>
          </cell>
        </row>
        <row r="203">
          <cell r="B203" t="str">
            <v>ITG 15</v>
          </cell>
          <cell r="C203">
            <v>-0.67</v>
          </cell>
          <cell r="D203">
            <v>0.21379620895022314</v>
          </cell>
          <cell r="E203">
            <v>-0.85</v>
          </cell>
        </row>
        <row r="204">
          <cell r="B204" t="str">
            <v>J04400067+2358211</v>
          </cell>
          <cell r="C204">
            <v>-1.21</v>
          </cell>
          <cell r="D204">
            <v>6.1659500186148221E-2</v>
          </cell>
          <cell r="E204">
            <v>0.5</v>
          </cell>
        </row>
        <row r="205">
          <cell r="B205" t="str">
            <v>J04403979+2519061 AB</v>
          </cell>
          <cell r="C205">
            <v>-0.79</v>
          </cell>
          <cell r="D205">
            <v>0.16218100973589297</v>
          </cell>
          <cell r="E205">
            <v>0.2</v>
          </cell>
        </row>
        <row r="206">
          <cell r="B206" t="str">
            <v>St 34 AB</v>
          </cell>
          <cell r="C206">
            <v>-0.14000000000000001</v>
          </cell>
          <cell r="D206">
            <v>0.72443596007499</v>
          </cell>
          <cell r="E206">
            <v>0.96</v>
          </cell>
        </row>
        <row r="207">
          <cell r="B207" t="str">
            <v>CIDA 12</v>
          </cell>
          <cell r="C207">
            <v>-0.6</v>
          </cell>
          <cell r="D207">
            <v>0.25118864315095801</v>
          </cell>
          <cell r="E207">
            <v>0.65</v>
          </cell>
        </row>
        <row r="208">
          <cell r="B208" t="str">
            <v>J04263055+2443558</v>
          </cell>
          <cell r="C208">
            <v>-1.68</v>
          </cell>
          <cell r="D208">
            <v>2.0892961308540386E-2</v>
          </cell>
          <cell r="E208">
            <v>-2.36</v>
          </cell>
        </row>
        <row r="209">
          <cell r="B209" t="str">
            <v>JH 112 Aa</v>
          </cell>
          <cell r="C209">
            <v>0.11</v>
          </cell>
          <cell r="D209">
            <v>1.288249551693134</v>
          </cell>
          <cell r="E209">
            <v>0.6</v>
          </cell>
        </row>
        <row r="210">
          <cell r="B210" t="str">
            <v>JH 112 Ab</v>
          </cell>
          <cell r="C210">
            <v>-1.68</v>
          </cell>
          <cell r="D210">
            <v>2.0892961308540386E-2</v>
          </cell>
          <cell r="E210">
            <v>-2.5099999999999998</v>
          </cell>
        </row>
        <row r="211">
          <cell r="B211" t="str">
            <v>J04335245+2612548</v>
          </cell>
          <cell r="C211">
            <v>-1.73</v>
          </cell>
          <cell r="D211">
            <v>1.8620871366628669E-2</v>
          </cell>
          <cell r="E211">
            <v>1.1000000000000001</v>
          </cell>
        </row>
        <row r="212">
          <cell r="B212" t="str">
            <v>J04361030+2159364</v>
          </cell>
          <cell r="C212">
            <v>-1.67</v>
          </cell>
          <cell r="D212">
            <v>2.1379620895022322E-2</v>
          </cell>
          <cell r="E212">
            <v>0.96</v>
          </cell>
        </row>
        <row r="213">
          <cell r="B213" t="str">
            <v>CIDA 11 AB</v>
          </cell>
          <cell r="C213">
            <v>-0.3</v>
          </cell>
          <cell r="D213">
            <v>0.50118723362727224</v>
          </cell>
          <cell r="E213">
            <v>0.61</v>
          </cell>
        </row>
      </sheetData>
      <sheetData sheetId="10"/>
      <sheetData sheetId="11">
        <row r="1">
          <cell r="Q1" t="str">
            <v>Identifier-simbad default?</v>
          </cell>
        </row>
        <row r="3">
          <cell r="Q3" t="str">
            <v>2MASS J04292165+2701259</v>
          </cell>
        </row>
        <row r="4">
          <cell r="Q4" t="str">
            <v>2MASS J04141188+2811535</v>
          </cell>
        </row>
        <row r="5">
          <cell r="Q5" t="str">
            <v>2MASS J04230607+2801194</v>
          </cell>
        </row>
        <row r="6">
          <cell r="Q6" t="str">
            <v>2MASS J04262939+2624137</v>
          </cell>
        </row>
        <row r="7">
          <cell r="Q7" t="str">
            <v>2MASS J04381486+2611399</v>
          </cell>
        </row>
        <row r="8">
          <cell r="Q8" t="str">
            <v>V* GM Tau</v>
          </cell>
        </row>
        <row r="9">
          <cell r="Q9" t="str">
            <v>2MASS J04390163+2336029</v>
          </cell>
        </row>
        <row r="10">
          <cell r="Q10" t="str">
            <v>2MASS J04390396+2544264</v>
          </cell>
        </row>
        <row r="11">
          <cell r="Q11" t="str">
            <v>2MASS J04400067+2358211</v>
          </cell>
        </row>
        <row r="12">
          <cell r="Q12" t="str">
            <v>2MASS J04414825+2534304</v>
          </cell>
        </row>
        <row r="13">
          <cell r="Q13" t="str">
            <v>V* FP Tau</v>
          </cell>
        </row>
        <row r="14">
          <cell r="Q14" t="str">
            <v>2MASS J04161210+2756385</v>
          </cell>
        </row>
        <row r="15">
          <cell r="Q15" t="str">
            <v>2MASS J04202555+2700355</v>
          </cell>
        </row>
        <row r="16">
          <cell r="Q16" t="str">
            <v>2MASS J04284263+2714039</v>
          </cell>
        </row>
        <row r="17">
          <cell r="Q17" t="str">
            <v>2MASS J04322210+1827426</v>
          </cell>
        </row>
        <row r="18">
          <cell r="Q18" t="str">
            <v>2MASS J04334465+2615005</v>
          </cell>
        </row>
        <row r="19">
          <cell r="Q19" t="str">
            <v>2MASS J04385859+2336351</v>
          </cell>
        </row>
        <row r="20">
          <cell r="Q20" t="str">
            <v>2MASS J04393364+2359212</v>
          </cell>
        </row>
        <row r="21">
          <cell r="Q21" t="str">
            <v>IRAS F04366+2555</v>
          </cell>
        </row>
        <row r="22">
          <cell r="Q22" t="str">
            <v>2MASS J04555605+3036209</v>
          </cell>
        </row>
        <row r="23">
          <cell r="Q23" t="str">
            <v>2MASS J05075496+2500156</v>
          </cell>
        </row>
        <row r="24">
          <cell r="Q24" t="str">
            <v>2MASS J04213459+2701388</v>
          </cell>
        </row>
        <row r="25">
          <cell r="Q25" t="str">
            <v>2MASS J04190110+2819420</v>
          </cell>
        </row>
        <row r="26">
          <cell r="Q26" t="str">
            <v>2MASS J04181710+2828419</v>
          </cell>
        </row>
      </sheetData>
      <sheetData sheetId="12">
        <row r="1">
          <cell r="Q1" t="str">
            <v>simbadIdentifier</v>
          </cell>
        </row>
        <row r="3">
          <cell r="Q3" t="str">
            <v>IRAS 04108+2910</v>
          </cell>
        </row>
        <row r="4">
          <cell r="Q4" t="str">
            <v>2MASS J04141188+2811535</v>
          </cell>
        </row>
        <row r="5">
          <cell r="Q5" t="str">
            <v>V* FM Tau</v>
          </cell>
        </row>
        <row r="6">
          <cell r="Q6" t="str">
            <v>V* FN Tau</v>
          </cell>
        </row>
        <row r="7">
          <cell r="Q7" t="str">
            <v>V* CW Tau</v>
          </cell>
        </row>
        <row r="8">
          <cell r="Q8" t="str">
            <v>[BCG93] 1</v>
          </cell>
        </row>
        <row r="9">
          <cell r="Q9" t="str">
            <v>[BHS98] MHO 1</v>
          </cell>
        </row>
        <row r="10">
          <cell r="Q10" t="str">
            <v>[BHS98] MHO 2</v>
          </cell>
        </row>
        <row r="11">
          <cell r="Q11" t="str">
            <v>NAME IRAS 04114+2757G</v>
          </cell>
        </row>
        <row r="12">
          <cell r="Q12" t="str">
            <v>V* FP Tau</v>
          </cell>
        </row>
        <row r="13">
          <cell r="Q13" t="str">
            <v>V* CX Tau</v>
          </cell>
        </row>
        <row r="14">
          <cell r="Q14" t="str">
            <v>NAME FO Tau A</v>
          </cell>
        </row>
        <row r="15">
          <cell r="Q15" t="str">
            <v>NAME FO Tau B</v>
          </cell>
        </row>
        <row r="16">
          <cell r="Q16" t="str">
            <v>2MASS J04153916+2818586</v>
          </cell>
        </row>
        <row r="17">
          <cell r="Q17" t="str">
            <v>IRAS 04125+2902</v>
          </cell>
        </row>
        <row r="18">
          <cell r="Q18" t="str">
            <v>2MASS J04155799+2746175</v>
          </cell>
        </row>
        <row r="19">
          <cell r="Q19" t="str">
            <v>2MASS J04161210+2756385</v>
          </cell>
        </row>
        <row r="20">
          <cell r="Q20" t="str">
            <v>2MASS J04163911+2858491</v>
          </cell>
        </row>
        <row r="21">
          <cell r="Q21" t="str">
            <v>V* CY Tau</v>
          </cell>
        </row>
        <row r="22">
          <cell r="Q22" t="str">
            <v>2MASS J04174955+2813318</v>
          </cell>
        </row>
        <row r="23">
          <cell r="Q23" t="str">
            <v>IRAS F04147+2822</v>
          </cell>
        </row>
        <row r="24">
          <cell r="Q24" t="str">
            <v>V* V409 Tau</v>
          </cell>
        </row>
        <row r="25">
          <cell r="Q25" t="str">
            <v>2MASS J04181710+2828419</v>
          </cell>
        </row>
        <row r="26">
          <cell r="Q26" t="str">
            <v>V* DD Tau</v>
          </cell>
        </row>
        <row r="27">
          <cell r="Q27" t="str">
            <v>V* DD Tau</v>
          </cell>
        </row>
        <row r="28">
          <cell r="Q28" t="str">
            <v>V* CZ Tau</v>
          </cell>
        </row>
        <row r="29">
          <cell r="Q29" t="str">
            <v>V* CZ Tau</v>
          </cell>
        </row>
        <row r="30">
          <cell r="Q30" t="str">
            <v>2MASS J04183444+2830302</v>
          </cell>
        </row>
        <row r="31">
          <cell r="Q31" t="str">
            <v>V* V892 Tau</v>
          </cell>
        </row>
        <row r="32">
          <cell r="Q32" t="str">
            <v>2MASS J04184133+2827250</v>
          </cell>
        </row>
        <row r="33">
          <cell r="Q33" t="str">
            <v>[SS94] V410 X-ray 7</v>
          </cell>
        </row>
        <row r="34">
          <cell r="Q34" t="str">
            <v>2MASS J04190110+2819420</v>
          </cell>
        </row>
        <row r="35">
          <cell r="Q35" t="str">
            <v>2MASS J04190126+2802487</v>
          </cell>
        </row>
        <row r="36">
          <cell r="Q36" t="str">
            <v>V* FQ Tau</v>
          </cell>
        </row>
        <row r="37">
          <cell r="Q37" t="str">
            <v>V* FQ Tau</v>
          </cell>
        </row>
        <row r="38">
          <cell r="Q38" t="str">
            <v>V* BP Tau</v>
          </cell>
        </row>
        <row r="39">
          <cell r="Q39" t="str">
            <v>WK81 1</v>
          </cell>
        </row>
        <row r="40">
          <cell r="Q40" t="str">
            <v>V* FR Tau</v>
          </cell>
        </row>
        <row r="41">
          <cell r="Q41" t="str">
            <v>2MASS J04201611+2821325</v>
          </cell>
        </row>
        <row r="42">
          <cell r="Q42" t="str">
            <v>2MASS J04202144+2813491</v>
          </cell>
        </row>
        <row r="43">
          <cell r="Q43" t="str">
            <v>2MASS J04202555+2700355</v>
          </cell>
        </row>
        <row r="44">
          <cell r="Q44" t="str">
            <v>2MASS J04202583+2819237</v>
          </cell>
        </row>
        <row r="45">
          <cell r="Q45" t="str">
            <v>[XCR2012] TrES J042026+280407</v>
          </cell>
        </row>
        <row r="46">
          <cell r="Q46" t="str">
            <v>[MDM2001] CFHT-BD-Tau 19</v>
          </cell>
        </row>
        <row r="47">
          <cell r="Q47" t="str">
            <v>2MASS J04210934+2750368</v>
          </cell>
        </row>
        <row r="48">
          <cell r="Q48" t="str">
            <v>2MASS J04213459+2701388</v>
          </cell>
        </row>
        <row r="49">
          <cell r="Q49" t="str">
            <v>IRAS 04187+1927</v>
          </cell>
        </row>
        <row r="50">
          <cell r="Q50" t="str">
            <v>2MASS J04214631+2659296</v>
          </cell>
        </row>
        <row r="51">
          <cell r="Q51" t="str">
            <v>V* DE Tau</v>
          </cell>
        </row>
        <row r="52">
          <cell r="Q52" t="str">
            <v>V* RY Tau</v>
          </cell>
        </row>
        <row r="53">
          <cell r="Q53" t="str">
            <v>NAME T TAU N</v>
          </cell>
        </row>
        <row r="54">
          <cell r="Q54" t="str">
            <v>2MASS J04221675+2654570</v>
          </cell>
        </row>
        <row r="55">
          <cell r="Q55" t="str">
            <v>IRAS F04196+2638</v>
          </cell>
        </row>
        <row r="56">
          <cell r="Q56" t="str">
            <v>2MASS J04230607+2801194</v>
          </cell>
        </row>
        <row r="57">
          <cell r="Q57" t="str">
            <v>IRAS 04200+2759</v>
          </cell>
        </row>
        <row r="58">
          <cell r="Q58" t="str">
            <v>2MASS J04231822+2641156</v>
          </cell>
        </row>
        <row r="59">
          <cell r="Q59" t="str">
            <v>V* FU Tau</v>
          </cell>
        </row>
        <row r="60">
          <cell r="Q60" t="str">
            <v>V* FU Tau</v>
          </cell>
        </row>
        <row r="61">
          <cell r="Q61" t="str">
            <v>V* FT Tau</v>
          </cell>
        </row>
        <row r="62">
          <cell r="Q62" t="str">
            <v>2MASS J04242090+2630511</v>
          </cell>
        </row>
        <row r="63">
          <cell r="Q63" t="str">
            <v>2MASS J04242646+2649503</v>
          </cell>
        </row>
        <row r="64">
          <cell r="Q64" t="str">
            <v>IRAS 04216+2603</v>
          </cell>
        </row>
        <row r="65">
          <cell r="Q65" t="str">
            <v>V* IP Tau</v>
          </cell>
        </row>
        <row r="66">
          <cell r="Q66" t="str">
            <v>2MASS J04262939+2624137</v>
          </cell>
        </row>
        <row r="67">
          <cell r="Q67" t="str">
            <v>V* FV Tau</v>
          </cell>
        </row>
        <row r="68">
          <cell r="Q68" t="str">
            <v>V* FV Tau</v>
          </cell>
        </row>
        <row r="69">
          <cell r="Q69" t="str">
            <v>CoKu FV Tau c</v>
          </cell>
        </row>
        <row r="70">
          <cell r="Q70" t="str">
            <v>CoKu FV Tau c</v>
          </cell>
        </row>
        <row r="71">
          <cell r="Q71" t="str">
            <v>[BLH2002] KPNO-Tau 13</v>
          </cell>
        </row>
        <row r="72">
          <cell r="Q72" t="str">
            <v>V* DF Tau</v>
          </cell>
        </row>
        <row r="73">
          <cell r="Q73" t="str">
            <v>V* DG Tau</v>
          </cell>
        </row>
        <row r="74">
          <cell r="Q74" t="str">
            <v>2MASS J04284263+2714039</v>
          </cell>
        </row>
        <row r="75">
          <cell r="Q75" t="str">
            <v>2MASS J04284263+2714039</v>
          </cell>
        </row>
        <row r="76">
          <cell r="Q76" t="str">
            <v>2MASS J04290068+2755033</v>
          </cell>
        </row>
        <row r="77">
          <cell r="Q77" t="str">
            <v>IRAS 04260+2642</v>
          </cell>
        </row>
        <row r="78">
          <cell r="Q78" t="str">
            <v>2MASS J04292165+2701259</v>
          </cell>
        </row>
        <row r="79">
          <cell r="Q79" t="str">
            <v>2MASS J04293606+2435556</v>
          </cell>
        </row>
        <row r="80">
          <cell r="Q80" t="str">
            <v>V* DH Tau</v>
          </cell>
        </row>
        <row r="81">
          <cell r="Q81" t="str">
            <v>V* DH Tau</v>
          </cell>
        </row>
        <row r="82">
          <cell r="Q82" t="str">
            <v>V* IQ Tau</v>
          </cell>
        </row>
        <row r="83">
          <cell r="Q83" t="str">
            <v>2MASS J04295950+2433078</v>
          </cell>
        </row>
        <row r="84">
          <cell r="Q84" t="str">
            <v>NAME UX TAU A</v>
          </cell>
        </row>
        <row r="85">
          <cell r="Q85" t="str">
            <v>2MASS J04300724+2608207</v>
          </cell>
        </row>
        <row r="86">
          <cell r="Q86" t="str">
            <v>V* FX Tau</v>
          </cell>
        </row>
        <row r="87">
          <cell r="Q87" t="str">
            <v>V* FX Tau</v>
          </cell>
        </row>
        <row r="88">
          <cell r="Q88" t="str">
            <v>NAME DK Tau A</v>
          </cell>
        </row>
        <row r="89">
          <cell r="Q89" t="str">
            <v>NAME DK Tau B</v>
          </cell>
        </row>
        <row r="90">
          <cell r="Q90" t="str">
            <v>V* ZZ Tau</v>
          </cell>
        </row>
        <row r="91">
          <cell r="Q91" t="str">
            <v>NAME ZZ TAU IRS</v>
          </cell>
        </row>
        <row r="92">
          <cell r="Q92" t="str">
            <v>2MASS J04305718+2556394</v>
          </cell>
        </row>
        <row r="93">
          <cell r="Q93" t="str">
            <v>V* V1320 Tau</v>
          </cell>
        </row>
        <row r="94">
          <cell r="Q94" t="str">
            <v>V* XZ Tau</v>
          </cell>
        </row>
        <row r="95">
          <cell r="Q95" t="str">
            <v>V* XZ Tau</v>
          </cell>
        </row>
        <row r="96">
          <cell r="Q96" t="str">
            <v>NAME HK Tau A</v>
          </cell>
        </row>
        <row r="97">
          <cell r="Q97" t="str">
            <v>NAME HK Tau B</v>
          </cell>
        </row>
        <row r="98">
          <cell r="Q98" t="str">
            <v>EM* LkHA 266</v>
          </cell>
        </row>
        <row r="99">
          <cell r="Q99" t="str">
            <v>EM* LkHA 267</v>
          </cell>
        </row>
        <row r="100">
          <cell r="Q100" t="str">
            <v>V* V806 Tau</v>
          </cell>
        </row>
        <row r="101">
          <cell r="Q101" t="str">
            <v>2MASS J04321606+1812464</v>
          </cell>
        </row>
        <row r="102">
          <cell r="Q102" t="str">
            <v>2MASS J04322210+1827426</v>
          </cell>
        </row>
        <row r="103">
          <cell r="Q103" t="str">
            <v>2MASS J04322415+2251083</v>
          </cell>
        </row>
        <row r="104">
          <cell r="Q104" t="str">
            <v>V* GG Tau</v>
          </cell>
        </row>
        <row r="105">
          <cell r="Q105" t="str">
            <v>** LEI 3Ba</v>
          </cell>
        </row>
        <row r="106">
          <cell r="Q106" t="str">
            <v>** LEI 3Bb</v>
          </cell>
        </row>
        <row r="107">
          <cell r="Q107" t="str">
            <v>V* FY Tau</v>
          </cell>
        </row>
        <row r="108">
          <cell r="Q108" t="str">
            <v>V* FZ Tau</v>
          </cell>
        </row>
        <row r="109">
          <cell r="Q109" t="str">
            <v>NAME UZ TAU A</v>
          </cell>
        </row>
        <row r="110">
          <cell r="Q110" t="str">
            <v>NAME UZ TAU A</v>
          </cell>
        </row>
        <row r="111">
          <cell r="Q111" t="str">
            <v>NAME UZ TAU B</v>
          </cell>
        </row>
        <row r="112">
          <cell r="Q112" t="str">
            <v>JH 112</v>
          </cell>
        </row>
        <row r="113">
          <cell r="Q113" t="str">
            <v>2MASS J04324938+2253082</v>
          </cell>
        </row>
        <row r="114">
          <cell r="Q114" t="str">
            <v>2MASS J04324938+2253082</v>
          </cell>
        </row>
        <row r="115">
          <cell r="Q115" t="str">
            <v>V* GH Tau</v>
          </cell>
        </row>
        <row r="116">
          <cell r="Q116" t="str">
            <v>V* GH Tau</v>
          </cell>
        </row>
        <row r="117">
          <cell r="Q117" t="str">
            <v>V* V807 Tau</v>
          </cell>
        </row>
        <row r="118">
          <cell r="Q118" t="str">
            <v>2MASS J04330945+2246487</v>
          </cell>
        </row>
        <row r="119">
          <cell r="Q119" t="str">
            <v>IRAS S04301+2608</v>
          </cell>
        </row>
        <row r="120">
          <cell r="Q120" t="str">
            <v>IRAS 04303+2240</v>
          </cell>
        </row>
        <row r="121">
          <cell r="Q121" t="str">
            <v>2MASS J04333278+1800436</v>
          </cell>
        </row>
        <row r="122">
          <cell r="Q122" t="str">
            <v>V* GI Tau</v>
          </cell>
        </row>
        <row r="123">
          <cell r="Q123" t="str">
            <v>V* GK Tau</v>
          </cell>
        </row>
        <row r="124">
          <cell r="Q124" t="str">
            <v>V* IS Tau</v>
          </cell>
        </row>
        <row r="125">
          <cell r="Q125" t="str">
            <v>V* IS Tau</v>
          </cell>
        </row>
        <row r="126">
          <cell r="Q126" t="str">
            <v>V* DL Tau</v>
          </cell>
        </row>
        <row r="127">
          <cell r="Q127" t="str">
            <v>2MASS J04333905+2227207</v>
          </cell>
        </row>
        <row r="128">
          <cell r="Q128" t="str">
            <v>V* HN Tau</v>
          </cell>
        </row>
        <row r="129">
          <cell r="Q129" t="str">
            <v>NAME HN Tau B</v>
          </cell>
        </row>
        <row r="130">
          <cell r="Q130" t="str">
            <v>2MASS J04334171+1750402</v>
          </cell>
        </row>
        <row r="131">
          <cell r="Q131" t="str">
            <v>2MASS J04334465+2615005</v>
          </cell>
        </row>
        <row r="132">
          <cell r="Q132" t="str">
            <v>V* DM Tau</v>
          </cell>
        </row>
        <row r="133">
          <cell r="Q133" t="str">
            <v>V* CI Tau</v>
          </cell>
        </row>
        <row r="134">
          <cell r="Q134" t="str">
            <v>NAME IT TAU A</v>
          </cell>
        </row>
        <row r="135">
          <cell r="Q135" t="str">
            <v>NAME IT TAU B</v>
          </cell>
        </row>
        <row r="136">
          <cell r="Q136" t="str">
            <v>V* AA Tau</v>
          </cell>
        </row>
        <row r="137">
          <cell r="Q137" t="str">
            <v>V* HO Tau</v>
          </cell>
        </row>
        <row r="138">
          <cell r="Q138" t="str">
            <v>V* DN Tau</v>
          </cell>
        </row>
        <row r="139">
          <cell r="Q139" t="str">
            <v>NAME CoKu Tau 3</v>
          </cell>
        </row>
        <row r="140">
          <cell r="Q140" t="str">
            <v>NAME CoKu Tau 3</v>
          </cell>
        </row>
        <row r="141">
          <cell r="Q141" t="str">
            <v>V* HQ Tau</v>
          </cell>
        </row>
        <row r="142">
          <cell r="Q142" t="str">
            <v>V* HP Tau</v>
          </cell>
        </row>
        <row r="143">
          <cell r="Q143" t="str">
            <v>V* V1026 Tau</v>
          </cell>
        </row>
        <row r="144">
          <cell r="Q144" t="str">
            <v>V* V1026 Tau</v>
          </cell>
        </row>
        <row r="145">
          <cell r="Q145" t="str">
            <v>2MASS J04362151+2351165</v>
          </cell>
        </row>
        <row r="146">
          <cell r="Q146" t="str">
            <v>2MASS J04375670+2546229</v>
          </cell>
        </row>
        <row r="147">
          <cell r="Q147" t="str">
            <v>2MASS J04381486+2611399</v>
          </cell>
        </row>
        <row r="148">
          <cell r="Q148" t="str">
            <v>V* GM Tau</v>
          </cell>
        </row>
        <row r="149">
          <cell r="Q149" t="str">
            <v>V* DO Tau</v>
          </cell>
        </row>
        <row r="150">
          <cell r="Q150" t="str">
            <v>NAME HV Tau C</v>
          </cell>
        </row>
        <row r="151">
          <cell r="Q151" t="str">
            <v>2MASS J04385859+2336351</v>
          </cell>
        </row>
        <row r="152">
          <cell r="Q152" t="str">
            <v>2MASS J04390163+2336029</v>
          </cell>
        </row>
        <row r="153">
          <cell r="Q153" t="str">
            <v>2MASS J04390396+2544264</v>
          </cell>
        </row>
        <row r="154">
          <cell r="Q154" t="str">
            <v>V* VY Tau</v>
          </cell>
        </row>
        <row r="155">
          <cell r="Q155" t="str">
            <v>V* VY Tau</v>
          </cell>
        </row>
        <row r="156">
          <cell r="Q156" t="str">
            <v>EM* LkCa 15</v>
          </cell>
        </row>
        <row r="157">
          <cell r="Q157" t="str">
            <v>V* GN Tau</v>
          </cell>
        </row>
        <row r="158">
          <cell r="Q158" t="str">
            <v>V* GN Tau</v>
          </cell>
        </row>
        <row r="159">
          <cell r="Q159" t="str">
            <v>2MASS J04393364+2359212</v>
          </cell>
        </row>
        <row r="160">
          <cell r="Q160" t="str">
            <v>IRAS F04366+2555</v>
          </cell>
        </row>
        <row r="161">
          <cell r="Q161" t="str">
            <v>2MASS J04394748+2601407</v>
          </cell>
        </row>
        <row r="162">
          <cell r="Q162" t="str">
            <v>2MASS J04400067+2358211</v>
          </cell>
        </row>
        <row r="163">
          <cell r="Q163" t="str">
            <v>IRAS 04370+2559</v>
          </cell>
        </row>
        <row r="164">
          <cell r="Q164" t="str">
            <v>2MASS J04403979+2519061</v>
          </cell>
        </row>
        <row r="165">
          <cell r="Q165" t="str">
            <v>2MASS J04404950+2551191</v>
          </cell>
        </row>
        <row r="166">
          <cell r="Q166" t="str">
            <v>2MASS J04404950+2551191</v>
          </cell>
        </row>
        <row r="167">
          <cell r="Q167" t="str">
            <v>ITG 33A</v>
          </cell>
        </row>
        <row r="168">
          <cell r="Q168" t="str">
            <v>ITG 34</v>
          </cell>
        </row>
        <row r="169">
          <cell r="Q169" t="str">
            <v>CoKu Tau-Aur Star 4</v>
          </cell>
        </row>
        <row r="170">
          <cell r="Q170" t="str">
            <v>2MASS J04412464+2543530</v>
          </cell>
        </row>
        <row r="171">
          <cell r="Q171" t="str">
            <v>Haro 6-33</v>
          </cell>
        </row>
        <row r="172">
          <cell r="Q172" t="str">
            <v>2MASS J04414489+2301513</v>
          </cell>
        </row>
        <row r="173">
          <cell r="Q173" t="str">
            <v>2MASS J04414825+2534304</v>
          </cell>
        </row>
        <row r="174">
          <cell r="Q174" t="str">
            <v>V* V955 Tau</v>
          </cell>
        </row>
        <row r="175">
          <cell r="Q175" t="str">
            <v>V* V955 Tau</v>
          </cell>
        </row>
        <row r="176">
          <cell r="Q176" t="str">
            <v>2MASS J04422101+2520343</v>
          </cell>
        </row>
        <row r="177">
          <cell r="Q177" t="str">
            <v>V* DP Tau</v>
          </cell>
        </row>
        <row r="178">
          <cell r="Q178" t="str">
            <v>V* DP Tau</v>
          </cell>
        </row>
        <row r="179">
          <cell r="Q179" t="str">
            <v>V* GO Tau</v>
          </cell>
        </row>
        <row r="180">
          <cell r="Q180" t="str">
            <v>Haro 6-36</v>
          </cell>
        </row>
        <row r="181">
          <cell r="Q181" t="str">
            <v>IRAS S04414+2506</v>
          </cell>
        </row>
        <row r="182">
          <cell r="Q182" t="str">
            <v>2MASS J04455134+1555367</v>
          </cell>
        </row>
        <row r="183">
          <cell r="Q183" t="str">
            <v>V* DQ Tau</v>
          </cell>
        </row>
        <row r="184">
          <cell r="Q184" t="str">
            <v>NAME Haro 6-37 A</v>
          </cell>
        </row>
        <row r="185">
          <cell r="Q185" t="str">
            <v>Haro 6-37</v>
          </cell>
        </row>
        <row r="186">
          <cell r="Q186" t="str">
            <v>NAME Haro 6-37 B</v>
          </cell>
        </row>
        <row r="187">
          <cell r="Q187" t="str">
            <v>V* DR Tau</v>
          </cell>
        </row>
        <row r="188">
          <cell r="Q188" t="str">
            <v>V* DS Tau</v>
          </cell>
        </row>
        <row r="189">
          <cell r="Q189" t="str">
            <v>V* UY Aur</v>
          </cell>
        </row>
        <row r="190">
          <cell r="Q190" t="str">
            <v>V* UY Aur</v>
          </cell>
        </row>
        <row r="191">
          <cell r="Q191" t="str">
            <v>2MASS J04542368+1709534</v>
          </cell>
        </row>
        <row r="192">
          <cell r="Q192" t="str">
            <v>2MASS J04542362+1709434</v>
          </cell>
        </row>
        <row r="193">
          <cell r="Q193" t="str">
            <v>V* GM Aur</v>
          </cell>
        </row>
        <row r="194">
          <cell r="Q194" t="str">
            <v>2MASS J04554535+3019389</v>
          </cell>
        </row>
        <row r="195">
          <cell r="Q195" t="str">
            <v>V* AB Aur</v>
          </cell>
        </row>
        <row r="196">
          <cell r="Q196" t="str">
            <v>2MASS J04554801+3028050</v>
          </cell>
        </row>
        <row r="197">
          <cell r="Q197" t="str">
            <v>2MASS J04554970+3019400</v>
          </cell>
        </row>
        <row r="198">
          <cell r="Q198" t="str">
            <v>2MASS J04555605+3036209</v>
          </cell>
        </row>
        <row r="199">
          <cell r="Q199" t="str">
            <v>V* SU Aur</v>
          </cell>
        </row>
        <row r="200">
          <cell r="Q200" t="str">
            <v>2MASS J04560118+3026348</v>
          </cell>
        </row>
        <row r="201">
          <cell r="Q201" t="str">
            <v>HD 31648</v>
          </cell>
        </row>
        <row r="202">
          <cell r="Q202" t="str">
            <v>V* V836 Tau</v>
          </cell>
        </row>
        <row r="203">
          <cell r="Q203" t="str">
            <v>2MASS J05044139+2509544</v>
          </cell>
        </row>
        <row r="204">
          <cell r="Q204" t="str">
            <v>[BCG93] 9</v>
          </cell>
        </row>
        <row r="205">
          <cell r="Q205" t="str">
            <v>[BCG93] 9</v>
          </cell>
        </row>
        <row r="206">
          <cell r="Q206" t="str">
            <v>2MASS J05062332+2432199</v>
          </cell>
        </row>
        <row r="207">
          <cell r="Q207" t="str">
            <v>2MASS J05062332+2432199</v>
          </cell>
        </row>
        <row r="208">
          <cell r="Q208" t="str">
            <v>V* RW Aur</v>
          </cell>
        </row>
        <row r="209">
          <cell r="Q209" t="str">
            <v>V* RW Aur</v>
          </cell>
        </row>
        <row r="210">
          <cell r="Q210" t="str">
            <v>2MASS J05075496+2500156</v>
          </cell>
        </row>
      </sheetData>
      <sheetData sheetId="13">
        <row r="1">
          <cell r="D1" t="str">
            <v>Name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vdPRadiusComparison"/>
      <sheetName val="tboss_Spty"/>
    </sheetNames>
    <sheetDataSet>
      <sheetData sheetId="0"/>
      <sheetData sheetId="1">
        <row r="1">
          <cell r="B1" t="str">
            <v>Mdust (Mearth)</v>
          </cell>
          <cell r="C1" t="str">
            <v>[57, 0.23]</v>
          </cell>
          <cell r="D1" t="str">
            <v>[41, 0.22]</v>
          </cell>
          <cell r="E1" t="str">
            <v>[30, 0.19]</v>
          </cell>
          <cell r="F1" t="str">
            <v>[25, 0.17]</v>
          </cell>
          <cell r="G1" t="str">
            <v>[23, 0.16]</v>
          </cell>
          <cell r="H1" t="str">
            <v>[22, 0.16]</v>
          </cell>
          <cell r="I1" t="str">
            <v>[18, 0.15]</v>
          </cell>
        </row>
        <row r="2">
          <cell r="A2" t="str">
            <v>Target</v>
          </cell>
          <cell r="B2" t="str">
            <v>Andrews 25(L^0.25)</v>
          </cell>
          <cell r="C2" t="str">
            <v>GvdP (R=10)</v>
          </cell>
          <cell r="D2" t="str">
            <v>GvdP (R=20)</v>
          </cell>
          <cell r="E2" t="str">
            <v>GvdP (R=40)</v>
          </cell>
          <cell r="F2" t="str">
            <v>GvdP (R=60)</v>
          </cell>
          <cell r="G2" t="str">
            <v>GvdP (R=80)</v>
          </cell>
          <cell r="H2" t="str">
            <v>GvdP (R=100)</v>
          </cell>
          <cell r="I2" t="str">
            <v>GvdP (R=200)</v>
          </cell>
          <cell r="K2" t="str">
            <v>SpTyNumber</v>
          </cell>
          <cell r="L2" t="str">
            <v>SpTyCheck?</v>
          </cell>
        </row>
        <row r="3">
          <cell r="A3" t="str">
            <v>J04292165</v>
          </cell>
          <cell r="B3">
            <v>1.4978913072450304</v>
          </cell>
          <cell r="C3">
            <v>0.52857605408201669</v>
          </cell>
          <cell r="D3">
            <v>0.77989834055111606</v>
          </cell>
          <cell r="E3">
            <v>1.1466103375590702</v>
          </cell>
          <cell r="F3">
            <v>1.454642938815544</v>
          </cell>
          <cell r="G3">
            <v>1.6281746915419955</v>
          </cell>
          <cell r="H3">
            <v>1.7345851081767087</v>
          </cell>
          <cell r="I3">
            <v>2.3283211476552812</v>
          </cell>
          <cell r="K3">
            <v>6</v>
          </cell>
          <cell r="L3" t="str">
            <v>M6</v>
          </cell>
        </row>
        <row r="4">
          <cell r="A4" t="str">
            <v>J04141188</v>
          </cell>
          <cell r="B4">
            <v>1.0619737970668326</v>
          </cell>
          <cell r="C4">
            <v>0.22754491569398572</v>
          </cell>
          <cell r="D4">
            <v>0.34861989220013967</v>
          </cell>
          <cell r="E4">
            <v>0.47576974545790829</v>
          </cell>
          <cell r="F4">
            <v>0.56777838193219277</v>
          </cell>
          <cell r="G4">
            <v>0.6136397101728579</v>
          </cell>
          <cell r="H4">
            <v>0.66596796977199668</v>
          </cell>
          <cell r="I4">
            <v>0.91066444933948287</v>
          </cell>
          <cell r="K4">
            <v>6.25</v>
          </cell>
          <cell r="L4" t="str">
            <v>M6.25</v>
          </cell>
        </row>
        <row r="5">
          <cell r="A5" t="str">
            <v>J04230607</v>
          </cell>
          <cell r="B5">
            <v>3.6904872910776265</v>
          </cell>
          <cell r="C5">
            <v>0.94387443833560147</v>
          </cell>
          <cell r="D5">
            <v>1.4232388368721833</v>
          </cell>
          <cell r="E5">
            <v>1.9800896399662808</v>
          </cell>
          <cell r="F5">
            <v>2.40398161074617</v>
          </cell>
          <cell r="G5">
            <v>2.6246404981635112</v>
          </cell>
          <cell r="H5">
            <v>2.8312070985612481</v>
          </cell>
          <cell r="I5">
            <v>3.8440205125966824</v>
          </cell>
          <cell r="K5">
            <v>6</v>
          </cell>
          <cell r="L5" t="str">
            <v>M6</v>
          </cell>
        </row>
        <row r="6">
          <cell r="A6" t="str">
            <v>J04262939</v>
          </cell>
          <cell r="B6">
            <v>4.8276616759284554</v>
          </cell>
          <cell r="C6">
            <v>1.0800087534704543</v>
          </cell>
          <cell r="D6">
            <v>1.6480766599534842</v>
          </cell>
          <cell r="E6">
            <v>2.2589187518685412</v>
          </cell>
          <cell r="F6">
            <v>2.7064302183588449</v>
          </cell>
          <cell r="G6">
            <v>2.9318980165375845</v>
          </cell>
          <cell r="H6">
            <v>3.1773471329701124</v>
          </cell>
          <cell r="I6">
            <v>4.3373364252773499</v>
          </cell>
          <cell r="K6">
            <v>6</v>
          </cell>
          <cell r="L6" t="str">
            <v>M6</v>
          </cell>
        </row>
        <row r="7">
          <cell r="A7" t="str">
            <v>J04381486</v>
          </cell>
          <cell r="B7">
            <v>3.1867951450911529</v>
          </cell>
          <cell r="C7">
            <v>0.47093975669929566</v>
          </cell>
          <cell r="D7">
            <v>0.74775356056200637</v>
          </cell>
          <cell r="E7">
            <v>0.98859416631923813</v>
          </cell>
          <cell r="F7">
            <v>1.1447340730997186</v>
          </cell>
          <cell r="G7">
            <v>1.2151001168976159</v>
          </cell>
          <cell r="H7">
            <v>1.3338807347573918</v>
          </cell>
          <cell r="I7">
            <v>1.8495505557518519</v>
          </cell>
          <cell r="K7">
            <v>7.25</v>
          </cell>
          <cell r="L7" t="str">
            <v>M7.25</v>
          </cell>
        </row>
        <row r="8">
          <cell r="A8" t="str">
            <v>J04382134</v>
          </cell>
          <cell r="B8">
            <v>2.1055475251880704</v>
          </cell>
          <cell r="C8">
            <v>0.50259322478594715</v>
          </cell>
          <cell r="D8">
            <v>0.76244907661267725</v>
          </cell>
          <cell r="E8">
            <v>1.0522876922208664</v>
          </cell>
          <cell r="F8">
            <v>1.2685994246178569</v>
          </cell>
          <cell r="G8">
            <v>1.3793317232917433</v>
          </cell>
          <cell r="H8">
            <v>1.491503492146842</v>
          </cell>
          <cell r="I8">
            <v>2.0307199672152634</v>
          </cell>
          <cell r="K8">
            <v>6.5</v>
          </cell>
          <cell r="L8" t="str">
            <v>M6.5</v>
          </cell>
        </row>
        <row r="9">
          <cell r="A9" t="str">
            <v>J04390163</v>
          </cell>
          <cell r="B9">
            <v>0.60590578136742024</v>
          </cell>
          <cell r="C9">
            <v>0.17042090457757483</v>
          </cell>
          <cell r="D9">
            <v>0.25496711973393382</v>
          </cell>
          <cell r="E9">
            <v>0.35920553278606143</v>
          </cell>
          <cell r="F9">
            <v>0.44077476524429815</v>
          </cell>
          <cell r="G9">
            <v>0.48422006421330449</v>
          </cell>
          <cell r="H9">
            <v>0.52051777742625771</v>
          </cell>
          <cell r="I9">
            <v>0.70404299255260294</v>
          </cell>
          <cell r="K9">
            <v>6</v>
          </cell>
          <cell r="L9" t="str">
            <v>M6</v>
          </cell>
        </row>
        <row r="10">
          <cell r="A10" t="str">
            <v>J04390396</v>
          </cell>
          <cell r="B10">
            <v>1.536677834514721</v>
          </cell>
          <cell r="C10">
            <v>0.39243257480435939</v>
          </cell>
          <cell r="D10">
            <v>0.59181271303100902</v>
          </cell>
          <cell r="E10">
            <v>0.82321319361861411</v>
          </cell>
          <cell r="F10">
            <v>0.99928675774204723</v>
          </cell>
          <cell r="G10">
            <v>1.0909096074774842</v>
          </cell>
          <cell r="H10">
            <v>1.1768299897286807</v>
          </cell>
          <cell r="I10">
            <v>1.5979160705486473</v>
          </cell>
          <cell r="K10">
            <v>7.25</v>
          </cell>
          <cell r="L10" t="str">
            <v>M7.25</v>
          </cell>
        </row>
        <row r="11">
          <cell r="A11" t="str">
            <v>J04400067</v>
          </cell>
          <cell r="B11">
            <v>5.7459257357767362</v>
          </cell>
          <cell r="C11">
            <v>1.3485545115917377</v>
          </cell>
          <cell r="D11">
            <v>2.0489073291726823</v>
          </cell>
          <cell r="E11">
            <v>2.822544653018229</v>
          </cell>
          <cell r="F11">
            <v>3.3971400979670552</v>
          </cell>
          <cell r="G11">
            <v>3.6900694328802635</v>
          </cell>
          <cell r="H11">
            <v>3.9924836767979581</v>
          </cell>
          <cell r="I11">
            <v>5.4395776140393188</v>
          </cell>
          <cell r="K11">
            <v>6</v>
          </cell>
          <cell r="L11" t="str">
            <v>M6</v>
          </cell>
        </row>
        <row r="12">
          <cell r="A12" t="str">
            <v>J04414825</v>
          </cell>
          <cell r="B12">
            <v>3.1482966452473571</v>
          </cell>
          <cell r="C12">
            <v>0.69521876200222932</v>
          </cell>
          <cell r="D12">
            <v>1.0621643477771681</v>
          </cell>
          <cell r="E12">
            <v>1.4539182130060608</v>
          </cell>
          <cell r="F12">
            <v>1.7398578109384328</v>
          </cell>
          <cell r="G12">
            <v>1.8834583207277829</v>
          </cell>
          <cell r="H12">
            <v>2.0420249072124763</v>
          </cell>
          <cell r="I12">
            <v>2.7889780749751094</v>
          </cell>
          <cell r="K12">
            <v>7.5</v>
          </cell>
          <cell r="L12" t="str">
            <v>M7.75</v>
          </cell>
        </row>
        <row r="13">
          <cell r="A13" t="str">
            <v>J04144730</v>
          </cell>
          <cell r="B13">
            <v>4.0548367195935748</v>
          </cell>
          <cell r="C13">
            <v>1.3253665949894062</v>
          </cell>
          <cell r="D13">
            <v>1.9625252957970163</v>
          </cell>
          <cell r="E13">
            <v>2.8360181812323453</v>
          </cell>
          <cell r="F13">
            <v>3.551464467646769</v>
          </cell>
          <cell r="G13">
            <v>3.946749411716485</v>
          </cell>
          <cell r="H13">
            <v>4.2179191589197789</v>
          </cell>
          <cell r="I13">
            <v>5.6738618710857596</v>
          </cell>
          <cell r="K13">
            <v>4</v>
          </cell>
          <cell r="L13" t="str">
            <v>M4</v>
          </cell>
        </row>
        <row r="14">
          <cell r="A14" t="str">
            <v>J04161210</v>
          </cell>
          <cell r="B14">
            <v>2.7462795657937527</v>
          </cell>
          <cell r="C14">
            <v>0.76514221525560677</v>
          </cell>
          <cell r="D14">
            <v>1.1455877577746145</v>
          </cell>
          <cell r="E14">
            <v>1.6117643714317607</v>
          </cell>
          <cell r="F14">
            <v>1.9755460888116667</v>
          </cell>
          <cell r="G14">
            <v>2.1688605620462602</v>
          </cell>
          <cell r="H14">
            <v>2.3322665395112323</v>
          </cell>
          <cell r="I14">
            <v>3.1557611462433828</v>
          </cell>
          <cell r="K14">
            <v>4.75</v>
          </cell>
          <cell r="L14" t="str">
            <v>M4.75</v>
          </cell>
        </row>
        <row r="15">
          <cell r="A15" t="str">
            <v>J04181710</v>
          </cell>
          <cell r="B15">
            <v>0.5900793025243376</v>
          </cell>
          <cell r="C15">
            <v>0.16941921855228595</v>
          </cell>
          <cell r="D15">
            <v>0.25306549959260111</v>
          </cell>
          <cell r="E15">
            <v>0.35760100415440432</v>
          </cell>
          <cell r="F15">
            <v>0.43990007851591245</v>
          </cell>
          <cell r="G15">
            <v>0.48395216007061642</v>
          </cell>
          <cell r="H15">
            <v>0.5198275617373358</v>
          </cell>
          <cell r="I15">
            <v>0.70254449588238632</v>
          </cell>
          <cell r="K15">
            <v>5.75</v>
          </cell>
          <cell r="L15" t="str">
            <v>M5.75</v>
          </cell>
        </row>
        <row r="16">
          <cell r="A16" t="str">
            <v>J04202555</v>
          </cell>
          <cell r="B16">
            <v>9.414716769940771</v>
          </cell>
          <cell r="C16">
            <v>2.3980100277290992</v>
          </cell>
          <cell r="D16">
            <v>3.6171636575877217</v>
          </cell>
          <cell r="E16">
            <v>5.0298823431593629</v>
          </cell>
          <cell r="F16">
            <v>6.1040158375755</v>
          </cell>
          <cell r="G16">
            <v>6.6626054353967037</v>
          </cell>
          <cell r="H16">
            <v>7.1880264556428672</v>
          </cell>
          <cell r="I16">
            <v>9.7610353866541626</v>
          </cell>
          <cell r="K16">
            <v>5.25</v>
          </cell>
          <cell r="L16" t="str">
            <v>M5.25</v>
          </cell>
        </row>
        <row r="17">
          <cell r="A17" t="str">
            <v>J04284263</v>
          </cell>
          <cell r="B17">
            <v>0.87705840882832842</v>
          </cell>
          <cell r="C17">
            <v>0.23044124032162669</v>
          </cell>
          <cell r="D17">
            <v>0.34668054849358837</v>
          </cell>
          <cell r="E17">
            <v>0.4839436835153863</v>
          </cell>
          <cell r="F17">
            <v>0.58924710968144234</v>
          </cell>
          <cell r="G17">
            <v>0.64442078113182988</v>
          </cell>
          <cell r="H17">
            <v>0.69446554951481576</v>
          </cell>
          <cell r="I17">
            <v>0.94187453324210713</v>
          </cell>
          <cell r="K17">
            <v>5.25</v>
          </cell>
          <cell r="L17" t="str">
            <v>M5.25</v>
          </cell>
        </row>
        <row r="18">
          <cell r="A18" t="str">
            <v>J04322210</v>
          </cell>
          <cell r="B18">
            <v>23.246514562710207</v>
          </cell>
          <cell r="C18">
            <v>6.372604850328452</v>
          </cell>
          <cell r="D18">
            <v>9.5535885177700983</v>
          </cell>
          <cell r="E18">
            <v>13.411047027423541</v>
          </cell>
          <cell r="F18">
            <v>16.407003098502404</v>
          </cell>
          <cell r="G18">
            <v>17.992858751899554</v>
          </cell>
          <cell r="H18">
            <v>19.360105393947908</v>
          </cell>
          <cell r="I18">
            <v>26.212749543664298</v>
          </cell>
          <cell r="K18">
            <v>4.75</v>
          </cell>
          <cell r="L18" t="str">
            <v>M4.75</v>
          </cell>
        </row>
        <row r="19">
          <cell r="A19" t="str">
            <v>J04334465</v>
          </cell>
          <cell r="B19">
            <v>10.808467158469531</v>
          </cell>
          <cell r="C19">
            <v>3.4723420107609093</v>
          </cell>
          <cell r="D19">
            <v>5.1467885343175075</v>
          </cell>
          <cell r="E19">
            <v>7.412287627978011</v>
          </cell>
          <cell r="F19">
            <v>9.2577798313916855</v>
          </cell>
          <cell r="G19">
            <v>10.273052133072001</v>
          </cell>
          <cell r="H19">
            <v>10.986498844635973</v>
          </cell>
          <cell r="I19">
            <v>14.787215283480252</v>
          </cell>
          <cell r="K19">
            <v>4.75</v>
          </cell>
          <cell r="L19" t="str">
            <v>M4.75</v>
          </cell>
        </row>
        <row r="20">
          <cell r="A20" t="str">
            <v>J04385859</v>
          </cell>
          <cell r="B20">
            <v>14.527176570346406</v>
          </cell>
          <cell r="C20">
            <v>3.9639703371271544</v>
          </cell>
          <cell r="D20">
            <v>5.9448740723073499</v>
          </cell>
          <cell r="E20">
            <v>8.3399794872247544</v>
          </cell>
          <cell r="F20">
            <v>10.197669440003473</v>
          </cell>
          <cell r="G20">
            <v>11.179908964161546</v>
          </cell>
          <cell r="H20">
            <v>12.031505316832632</v>
          </cell>
          <cell r="I20">
            <v>16.293140839326405</v>
          </cell>
          <cell r="K20">
            <v>4.25</v>
          </cell>
          <cell r="L20" t="str">
            <v>M4.25</v>
          </cell>
        </row>
        <row r="21">
          <cell r="A21" t="str">
            <v>J04393364</v>
          </cell>
          <cell r="B21">
            <v>3.4104587154469037</v>
          </cell>
          <cell r="C21">
            <v>0.96613706865135995</v>
          </cell>
          <cell r="D21">
            <v>1.4446329252933923</v>
          </cell>
          <cell r="E21">
            <v>2.0373475919424631</v>
          </cell>
          <cell r="F21">
            <v>2.5021389300473103</v>
          </cell>
          <cell r="G21">
            <v>2.7501230013368829</v>
          </cell>
          <cell r="H21">
            <v>2.9554827813187541</v>
          </cell>
          <cell r="I21">
            <v>3.9964108193645638</v>
          </cell>
          <cell r="K21">
            <v>5</v>
          </cell>
          <cell r="L21" t="str">
            <v>M5</v>
          </cell>
        </row>
        <row r="22">
          <cell r="A22" t="str">
            <v>J04394488</v>
          </cell>
          <cell r="B22">
            <v>2.1642248596771054</v>
          </cell>
          <cell r="C22">
            <v>0.7375475738982874</v>
          </cell>
          <cell r="D22">
            <v>1.089783913384198</v>
          </cell>
          <cell r="E22">
            <v>1.5889270168421594</v>
          </cell>
          <cell r="F22">
            <v>2.0033159167305241</v>
          </cell>
          <cell r="G22">
            <v>2.2346823119498018</v>
          </cell>
          <cell r="H22">
            <v>2.384168772795372</v>
          </cell>
          <cell r="I22">
            <v>3.2031060248173162</v>
          </cell>
          <cell r="K22">
            <v>5</v>
          </cell>
          <cell r="L22" t="str">
            <v>M5</v>
          </cell>
        </row>
        <row r="23">
          <cell r="A23" t="str">
            <v>J04555605</v>
          </cell>
          <cell r="B23">
            <v>0.30312424430051021</v>
          </cell>
          <cell r="C23">
            <v>9.7129633388539E-2</v>
          </cell>
          <cell r="D23">
            <v>0.14399026146697838</v>
          </cell>
          <cell r="E23">
            <v>0.20726822930103386</v>
          </cell>
          <cell r="F23">
            <v>0.25877300875171921</v>
          </cell>
          <cell r="G23">
            <v>0.28708947485663266</v>
          </cell>
          <cell r="H23">
            <v>0.30705919847738167</v>
          </cell>
          <cell r="I23">
            <v>0.41332064924476658</v>
          </cell>
          <cell r="K23">
            <v>4</v>
          </cell>
          <cell r="L23" t="str">
            <v>M4</v>
          </cell>
        </row>
        <row r="24">
          <cell r="A24" t="str">
            <v>J05075496</v>
          </cell>
          <cell r="B24">
            <v>1.4021680541101569</v>
          </cell>
          <cell r="C24">
            <v>0.38928493912052964</v>
          </cell>
          <cell r="D24">
            <v>0.58300915424546229</v>
          </cell>
          <cell r="E24">
            <v>0.81984872494409389</v>
          </cell>
          <cell r="F24">
            <v>1.0044764472551901</v>
          </cell>
          <cell r="G24">
            <v>1.1025048324587945</v>
          </cell>
          <cell r="H24">
            <v>1.1857249568482053</v>
          </cell>
          <cell r="I24">
            <v>1.6046132200320302</v>
          </cell>
          <cell r="K24">
            <v>4</v>
          </cell>
          <cell r="L24" t="str">
            <v>M4</v>
          </cell>
        </row>
        <row r="25">
          <cell r="A25" t="str">
            <v>J04213459</v>
          </cell>
          <cell r="K25" t="e">
            <v>#N/A</v>
          </cell>
          <cell r="L25" t="str">
            <v>M5.5</v>
          </cell>
        </row>
        <row r="26">
          <cell r="A26" t="str">
            <v>J04190110</v>
          </cell>
          <cell r="K26" t="e">
            <v>#N/A</v>
          </cell>
          <cell r="L26" t="str">
            <v>M4.5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renfeld16"/>
      <sheetName val="Ansdell16"/>
      <sheetName val="Testi16"/>
      <sheetName val="Carpenter14"/>
      <sheetName val="vanderPlas2016"/>
      <sheetName val="Mathews2012"/>
      <sheetName val="Andrews2013"/>
      <sheetName val="sorting"/>
    </sheetNames>
    <sheetDataSet>
      <sheetData sheetId="0"/>
      <sheetData sheetId="1"/>
      <sheetData sheetId="2">
        <row r="1">
          <cell r="N1" t="str">
            <v>Name</v>
          </cell>
          <cell r="O1" t="str">
            <v>RA_J2000</v>
          </cell>
          <cell r="P1" t="str">
            <v>Dec_J2000</v>
          </cell>
          <cell r="Q1" t="str">
            <v>SpTy</v>
          </cell>
        </row>
        <row r="2">
          <cell r="N2" t="str">
            <v>SONYC-RhoOph-8</v>
          </cell>
          <cell r="O2">
            <v>0.68493726851851855</v>
          </cell>
          <cell r="P2" t="str">
            <v>-24.29.51.8</v>
          </cell>
          <cell r="Q2" t="str">
            <v>M7</v>
          </cell>
        </row>
        <row r="3">
          <cell r="N3" t="str">
            <v>ISO-Oph023</v>
          </cell>
          <cell r="O3" t="str">
            <v>4:26:19PM</v>
          </cell>
          <cell r="P3" t="str">
            <v>-24.26.10.8</v>
          </cell>
          <cell r="Q3" t="str">
            <v>M7</v>
          </cell>
        </row>
        <row r="4">
          <cell r="N4" t="str">
            <v>ISO-Oph030</v>
          </cell>
          <cell r="O4">
            <v>0.68497141203703704</v>
          </cell>
          <cell r="P4" t="str">
            <v>-24.26.01.4</v>
          </cell>
          <cell r="Q4" t="str">
            <v>M7</v>
          </cell>
        </row>
        <row r="5">
          <cell r="N5" t="str">
            <v>ISO-Oph032</v>
          </cell>
          <cell r="O5" t="str">
            <v>4:26:22PM</v>
          </cell>
          <cell r="P5" t="str">
            <v>-24.44.40.09</v>
          </cell>
          <cell r="Q5" t="str">
            <v>M6.5</v>
          </cell>
        </row>
        <row r="6">
          <cell r="N6" t="str">
            <v>ISO-Oph033</v>
          </cell>
          <cell r="O6">
            <v>0.68497986111111109</v>
          </cell>
          <cell r="P6" t="str">
            <v>-24.24.07.55</v>
          </cell>
          <cell r="Q6" t="str">
            <v>M8</v>
          </cell>
        </row>
        <row r="7">
          <cell r="N7" t="str">
            <v>ISO-Oph035</v>
          </cell>
          <cell r="O7">
            <v>0.68498796296296305</v>
          </cell>
          <cell r="P7" t="str">
            <v>-24:28:46.1</v>
          </cell>
          <cell r="Q7" t="str">
            <v>M6</v>
          </cell>
        </row>
        <row r="8">
          <cell r="N8" t="str">
            <v>CRBR2322.3-1143</v>
          </cell>
          <cell r="O8">
            <v>0.68499780092592599</v>
          </cell>
          <cell r="P8" t="str">
            <v>-24:18:29.0</v>
          </cell>
          <cell r="Q8" t="str">
            <v>M6.5</v>
          </cell>
        </row>
        <row r="9">
          <cell r="N9" t="str">
            <v>ISO-Oph042</v>
          </cell>
          <cell r="O9">
            <v>0.68504398148148138</v>
          </cell>
          <cell r="P9" t="str">
            <v>-24.26.42.22</v>
          </cell>
          <cell r="Q9" t="str">
            <v>M5</v>
          </cell>
        </row>
        <row r="10">
          <cell r="N10" t="str">
            <v>GY92-202</v>
          </cell>
          <cell r="O10">
            <v>0.68548587962962959</v>
          </cell>
          <cell r="P10" t="str">
            <v>-24:28:36.3</v>
          </cell>
          <cell r="Q10" t="str">
            <v>M7</v>
          </cell>
        </row>
        <row r="11">
          <cell r="N11" t="str">
            <v>ISO-Oph102</v>
          </cell>
          <cell r="O11">
            <v>0.68549282407407397</v>
          </cell>
          <cell r="P11" t="str">
            <v>-24.41.49.28</v>
          </cell>
          <cell r="Q11" t="str">
            <v>M5</v>
          </cell>
        </row>
        <row r="12">
          <cell r="N12" t="str">
            <v>ISO-Oph138</v>
          </cell>
          <cell r="O12">
            <v>0.68572013888888883</v>
          </cell>
          <cell r="P12" t="str">
            <v>-24.19.23.46</v>
          </cell>
          <cell r="Q12" t="str">
            <v>M7.75</v>
          </cell>
        </row>
        <row r="13">
          <cell r="N13" t="str">
            <v>GY92-264</v>
          </cell>
          <cell r="O13">
            <v>0.68572418981481487</v>
          </cell>
          <cell r="P13" t="str">
            <v>-24.25.54.77</v>
          </cell>
          <cell r="Q13" t="str">
            <v>M8</v>
          </cell>
        </row>
        <row r="14">
          <cell r="N14" t="str">
            <v>ISO-Oph160</v>
          </cell>
          <cell r="O14">
            <v>0.68584976851851842</v>
          </cell>
          <cell r="P14" t="str">
            <v>-24.17.55.34</v>
          </cell>
          <cell r="Q14" t="str">
            <v>M7.5</v>
          </cell>
        </row>
        <row r="15">
          <cell r="N15" t="str">
            <v>ISO-Oph164</v>
          </cell>
          <cell r="O15">
            <v>0.68586377314814817</v>
          </cell>
          <cell r="P15" t="str">
            <v>-24:38:39.19</v>
          </cell>
          <cell r="Q15" t="str">
            <v>M8</v>
          </cell>
        </row>
        <row r="16">
          <cell r="N16" t="str">
            <v>GY92-320</v>
          </cell>
          <cell r="O16">
            <v>0.68588935185185196</v>
          </cell>
          <cell r="P16" t="str">
            <v>-24:29:00.8</v>
          </cell>
          <cell r="Q16" t="str">
            <v>M7.75</v>
          </cell>
        </row>
        <row r="17">
          <cell r="N17" t="str">
            <v>ISO-Oph176</v>
          </cell>
          <cell r="O17">
            <v>0.68595243055555555</v>
          </cell>
          <cell r="P17" t="str">
            <v>-24:31:41.2</v>
          </cell>
          <cell r="Q17" t="str">
            <v>M7.5</v>
          </cell>
        </row>
        <row r="18">
          <cell r="N18" t="str">
            <v>ISO-Oph193</v>
          </cell>
          <cell r="O18">
            <v>0.68625810185185188</v>
          </cell>
          <cell r="P18" t="str">
            <v>-24.11.36.08</v>
          </cell>
          <cell r="Q18" t="str">
            <v>M6</v>
          </cell>
        </row>
      </sheetData>
      <sheetData sheetId="3"/>
      <sheetData sheetId="4"/>
      <sheetData sheetId="5">
        <row r="1">
          <cell r="A1" t="str">
            <v>Name</v>
          </cell>
          <cell r="B1" t="str">
            <v>RA_wrong</v>
          </cell>
          <cell r="C1" t="str">
            <v>Dec</v>
          </cell>
          <cell r="D1" t="str">
            <v>SpTy</v>
          </cell>
        </row>
        <row r="2">
          <cell r="A2" t="str">
            <v>HIP76310</v>
          </cell>
          <cell r="B2">
            <v>0.64949189814814812</v>
          </cell>
          <cell r="C2" t="str">
            <v>-25:44:03.1</v>
          </cell>
          <cell r="D2" t="str">
            <v>A0V</v>
          </cell>
        </row>
        <row r="3">
          <cell r="A3" t="str">
            <v>HIP77815</v>
          </cell>
          <cell r="B3">
            <v>0.66205902777777781</v>
          </cell>
          <cell r="C3" t="str">
            <v>-21:58:16.5</v>
          </cell>
          <cell r="D3" t="str">
            <v>A5V</v>
          </cell>
        </row>
        <row r="4">
          <cell r="A4" t="str">
            <v>HIP77911</v>
          </cell>
          <cell r="B4">
            <v>0.6629814814814815</v>
          </cell>
          <cell r="C4" t="str">
            <v>-22:45:58.5</v>
          </cell>
          <cell r="D4" t="str">
            <v>B9V</v>
          </cell>
        </row>
        <row r="5">
          <cell r="A5" t="str">
            <v>HIP78099</v>
          </cell>
          <cell r="B5">
            <v>0.66444328703703703</v>
          </cell>
          <cell r="C5" t="str">
            <v>-23:11:02.6</v>
          </cell>
          <cell r="D5" t="str">
            <v>A0V</v>
          </cell>
        </row>
        <row r="6">
          <cell r="A6" t="str">
            <v>HIP78996</v>
          </cell>
          <cell r="B6">
            <v>0.67187384259259264</v>
          </cell>
          <cell r="C6" t="str">
            <v>-23:57:02.3</v>
          </cell>
          <cell r="D6" t="str">
            <v>A9V</v>
          </cell>
        </row>
        <row r="7">
          <cell r="A7" t="str">
            <v>HIP79156</v>
          </cell>
          <cell r="B7">
            <v>0.67315856481481484</v>
          </cell>
          <cell r="C7" t="str">
            <v>-19:27:25.9</v>
          </cell>
          <cell r="D7" t="str">
            <v>A0V</v>
          </cell>
        </row>
        <row r="8">
          <cell r="A8" t="str">
            <v>HIP79410</v>
          </cell>
          <cell r="B8">
            <v>0.67525231481481474</v>
          </cell>
          <cell r="C8" t="str">
            <v>-19:34:44.6</v>
          </cell>
          <cell r="D8" t="str">
            <v>B9V</v>
          </cell>
        </row>
        <row r="9">
          <cell r="A9" t="str">
            <v>HIP79439</v>
          </cell>
          <cell r="B9">
            <v>0.67551041666666667</v>
          </cell>
          <cell r="C9" t="str">
            <v>-19:30:10.2</v>
          </cell>
          <cell r="D9" t="str">
            <v>B9V</v>
          </cell>
        </row>
        <row r="10">
          <cell r="A10" t="str">
            <v>HIP79878</v>
          </cell>
          <cell r="B10">
            <v>0.6793541666666667</v>
          </cell>
          <cell r="C10" t="str">
            <v>-28:02:30.1</v>
          </cell>
          <cell r="D10" t="str">
            <v>A0V</v>
          </cell>
        </row>
        <row r="11">
          <cell r="A11" t="str">
            <v>HIP80088</v>
          </cell>
          <cell r="B11">
            <v>0.68113657407407402</v>
          </cell>
          <cell r="C11" t="str">
            <v>-22:35:38.7</v>
          </cell>
          <cell r="D11" t="str">
            <v>A9V</v>
          </cell>
        </row>
        <row r="12">
          <cell r="A12" t="str">
            <v>HIP80130</v>
          </cell>
          <cell r="B12">
            <v>0.68149421296296298</v>
          </cell>
          <cell r="C12" t="str">
            <v>-22:06:32.3</v>
          </cell>
          <cell r="D12" t="str">
            <v>A9V</v>
          </cell>
        </row>
        <row r="13">
          <cell r="A13" t="str">
            <v>[PBB2002]J155624.8-222555</v>
          </cell>
          <cell r="B13">
            <v>0.66417592592592589</v>
          </cell>
          <cell r="C13" t="str">
            <v>-22:25:55.3</v>
          </cell>
          <cell r="D13" t="str">
            <v>M4</v>
          </cell>
        </row>
        <row r="14">
          <cell r="A14" t="str">
            <v>[PBB2002]J155706.4-220606</v>
          </cell>
          <cell r="B14">
            <v>0.66465740740740742</v>
          </cell>
          <cell r="C14" t="str">
            <v>-22:06:06.1</v>
          </cell>
          <cell r="D14" t="str">
            <v>M4</v>
          </cell>
        </row>
        <row r="15">
          <cell r="A15" t="str">
            <v>[PBB2002]J155729.9-225843</v>
          </cell>
          <cell r="B15">
            <v>0.66492939814814822</v>
          </cell>
          <cell r="C15" t="str">
            <v>-22:58:43.8</v>
          </cell>
          <cell r="D15" t="str">
            <v>M4</v>
          </cell>
        </row>
        <row r="16">
          <cell r="A16" t="str">
            <v>[PBB2002]J155829.8-231007</v>
          </cell>
          <cell r="B16">
            <v>0.66562268518518519</v>
          </cell>
          <cell r="C16" t="str">
            <v>-23:10:07.7</v>
          </cell>
          <cell r="D16" t="str">
            <v>M3</v>
          </cell>
        </row>
        <row r="17">
          <cell r="A17" t="str">
            <v>[PBB2002]J160210.9-200749</v>
          </cell>
          <cell r="B17">
            <v>0.66818287037037039</v>
          </cell>
          <cell r="C17" t="str">
            <v>-20:07:49.6</v>
          </cell>
          <cell r="D17" t="str">
            <v>M5</v>
          </cell>
        </row>
        <row r="18">
          <cell r="A18" t="str">
            <v>[PBB2002]J160245.4-193037</v>
          </cell>
          <cell r="B18">
            <v>0.66858101851851848</v>
          </cell>
          <cell r="C18" t="str">
            <v>-19:30:37.8</v>
          </cell>
          <cell r="D18" t="str">
            <v>M5</v>
          </cell>
        </row>
        <row r="19">
          <cell r="A19" t="str">
            <v>[PBB2002]J160357.9-194210</v>
          </cell>
          <cell r="B19">
            <v>0.66942013888888896</v>
          </cell>
          <cell r="C19" t="str">
            <v>-19:42:10.8</v>
          </cell>
          <cell r="D19" t="str">
            <v>M2</v>
          </cell>
        </row>
        <row r="20">
          <cell r="A20" t="str">
            <v>[PBB2002]J160525.5-203539</v>
          </cell>
          <cell r="B20">
            <v>0.67043518518518519</v>
          </cell>
          <cell r="C20" t="str">
            <v>-20:35:39.7</v>
          </cell>
          <cell r="D20" t="str">
            <v>M5</v>
          </cell>
        </row>
        <row r="21">
          <cell r="A21" t="str">
            <v>[PBB2002]J160532.1-193315</v>
          </cell>
          <cell r="B21">
            <v>0.67051157407407402</v>
          </cell>
          <cell r="C21" t="str">
            <v>-19:33:16.0</v>
          </cell>
          <cell r="D21" t="str">
            <v>M5</v>
          </cell>
        </row>
        <row r="22">
          <cell r="A22" t="str">
            <v>[PBB2002]J160545.4-202308</v>
          </cell>
          <cell r="B22">
            <v>0.67066435185185191</v>
          </cell>
          <cell r="C22" t="str">
            <v>-20:23:08.8</v>
          </cell>
          <cell r="D22" t="str">
            <v>M2</v>
          </cell>
        </row>
        <row r="23">
          <cell r="A23" t="str">
            <v>[PBB2002]J160600.6-195711</v>
          </cell>
          <cell r="B23">
            <v>0.67084027777777777</v>
          </cell>
          <cell r="C23" t="str">
            <v>-19:57:11.5</v>
          </cell>
          <cell r="D23" t="str">
            <v>M5</v>
          </cell>
        </row>
        <row r="24">
          <cell r="A24" t="str">
            <v>[PBB2002]J160622.8-201124</v>
          </cell>
          <cell r="B24">
            <v>0.67109722222222212</v>
          </cell>
          <cell r="C24" t="str">
            <v>-20:11:24.4</v>
          </cell>
          <cell r="D24" t="str">
            <v>M5</v>
          </cell>
        </row>
        <row r="25">
          <cell r="A25" t="str">
            <v>[PBB2002]J160702.1-201938</v>
          </cell>
          <cell r="B25">
            <v>0.67155208333333327</v>
          </cell>
          <cell r="C25" t="str">
            <v>-20:19:38.8</v>
          </cell>
          <cell r="D25" t="str">
            <v>M5</v>
          </cell>
        </row>
        <row r="26">
          <cell r="A26" t="str">
            <v>[PBB2002]J160827.5-194904</v>
          </cell>
          <cell r="B26">
            <v>0.67254050925925923</v>
          </cell>
          <cell r="C26" t="str">
            <v>-19:49:04.7</v>
          </cell>
          <cell r="D26" t="str">
            <v>M5</v>
          </cell>
        </row>
        <row r="27">
          <cell r="A27" t="str">
            <v>[PBB2002]J160900.0-190836</v>
          </cell>
          <cell r="B27">
            <v>0.67291666666666661</v>
          </cell>
          <cell r="C27" t="str">
            <v>-19:08:36.8</v>
          </cell>
          <cell r="D27" t="str">
            <v>M5</v>
          </cell>
        </row>
        <row r="28">
          <cell r="A28" t="str">
            <v>[PBB2002]J160953.6-175446</v>
          </cell>
          <cell r="B28">
            <v>0.67353703703703705</v>
          </cell>
          <cell r="C28" t="str">
            <v>-17:54:47.4</v>
          </cell>
          <cell r="D28" t="str">
            <v>M3</v>
          </cell>
        </row>
        <row r="29">
          <cell r="A29" t="str">
            <v>[PBB2002]J160959.4-180009</v>
          </cell>
          <cell r="B29">
            <v>0.6736030092592592</v>
          </cell>
          <cell r="C29" t="str">
            <v>-18:00:09.1</v>
          </cell>
          <cell r="D29" t="str">
            <v>M4</v>
          </cell>
        </row>
        <row r="30">
          <cell r="A30" t="str">
            <v>[PBB2002]J161115.3-175721</v>
          </cell>
          <cell r="B30">
            <v>0.67448263888888882</v>
          </cell>
          <cell r="C30" t="str">
            <v>-17:57:21.4</v>
          </cell>
          <cell r="D30" t="str">
            <v>M1</v>
          </cell>
        </row>
        <row r="31">
          <cell r="A31" t="str">
            <v>[PBB2002]J161420.3-190648</v>
          </cell>
          <cell r="B31">
            <v>0.67662384259259267</v>
          </cell>
          <cell r="C31" t="str">
            <v>-19:06:48.1</v>
          </cell>
          <cell r="D31" t="str">
            <v>K5</v>
          </cell>
        </row>
        <row r="32">
          <cell r="A32" t="str">
            <v>[PZ99]J153557.8-232405</v>
          </cell>
          <cell r="B32">
            <v>0.649974537037037</v>
          </cell>
          <cell r="C32" t="str">
            <v>-23:24:04.6</v>
          </cell>
          <cell r="D32" t="str">
            <v>K3</v>
          </cell>
        </row>
        <row r="33">
          <cell r="A33" t="str">
            <v>[PZ99]J154413.4-252258</v>
          </cell>
          <cell r="B33">
            <v>0.6557094907407407</v>
          </cell>
          <cell r="C33" t="str">
            <v>-25:22:59.1</v>
          </cell>
          <cell r="D33" t="str">
            <v>M1</v>
          </cell>
        </row>
        <row r="34">
          <cell r="A34" t="str">
            <v>[PZ99]J160108.0-211318</v>
          </cell>
          <cell r="B34">
            <v>0.66745370370370372</v>
          </cell>
          <cell r="C34" t="str">
            <v>-21:13:18.5</v>
          </cell>
          <cell r="D34" t="str">
            <v>M0</v>
          </cell>
        </row>
        <row r="35">
          <cell r="A35" t="str">
            <v>[PZ99]J160357.6-203105</v>
          </cell>
          <cell r="B35">
            <v>0.66941782407407402</v>
          </cell>
          <cell r="C35" t="str">
            <v>-20:31:05.5</v>
          </cell>
          <cell r="D35" t="str">
            <v>K5</v>
          </cell>
        </row>
        <row r="36">
          <cell r="A36" t="str">
            <v>[PZ99]J160421.7-213028</v>
          </cell>
          <cell r="B36">
            <v>0.66969560185185184</v>
          </cell>
          <cell r="C36" t="str">
            <v>-21:30:28.4</v>
          </cell>
          <cell r="D36" t="str">
            <v>K2</v>
          </cell>
        </row>
        <row r="37">
          <cell r="A37" t="str">
            <v>RXJ1600.7-2343</v>
          </cell>
          <cell r="B37">
            <v>0.66718287037037038</v>
          </cell>
          <cell r="C37" t="str">
            <v>-23:43:12.0</v>
          </cell>
          <cell r="D37" t="str">
            <v>M2</v>
          </cell>
        </row>
        <row r="38">
          <cell r="A38" t="str">
            <v>ScoPMS31</v>
          </cell>
          <cell r="B38">
            <v>0.67108796296296302</v>
          </cell>
          <cell r="C38" t="str">
            <v>-19:28:44.6</v>
          </cell>
          <cell r="D38" t="str">
            <v>M0.5V</v>
          </cell>
        </row>
        <row r="39">
          <cell r="A39" t="str">
            <v>[PBB2002]J160823.2-193001</v>
          </cell>
          <cell r="B39" t="str">
            <v xml:space="preserve"> 16:08:23.2 </v>
          </cell>
          <cell r="C39" t="str">
            <v>-19:30:00.9</v>
          </cell>
          <cell r="D39" t="str">
            <v>K9</v>
          </cell>
        </row>
        <row r="40">
          <cell r="A40" t="str">
            <v>[PBB2002]J160900.7-190852</v>
          </cell>
          <cell r="B40" t="str">
            <v xml:space="preserve"> 16:09:00.8 </v>
          </cell>
          <cell r="C40" t="str">
            <v>-19:08:52.6</v>
          </cell>
          <cell r="D40" t="str">
            <v>K9</v>
          </cell>
        </row>
        <row r="41">
          <cell r="A41" t="str">
            <v>[PZ99]J161411.0-230536</v>
          </cell>
          <cell r="B41" t="str">
            <v xml:space="preserve"> 16:14:11.1 </v>
          </cell>
          <cell r="C41" t="str">
            <v>-23:05:36.2</v>
          </cell>
          <cell r="D41" t="str">
            <v>K0</v>
          </cell>
        </row>
      </sheetData>
      <sheetData sheetId="6"/>
      <sheetData sheetId="7">
        <row r="1">
          <cell r="C1" t="str">
            <v>Target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arenfeld16"/>
      <sheetName val="Ansdell16"/>
      <sheetName val="Testi16"/>
      <sheetName val="Carpenter14"/>
      <sheetName val="vanderPlas2016"/>
      <sheetName val="Mathews2012"/>
      <sheetName val="Andrews2013"/>
      <sheetName val="sorting"/>
    </sheetNames>
    <sheetDataSet>
      <sheetData sheetId="0">
        <row r="1">
          <cell r="K1" t="str">
            <v>Target</v>
          </cell>
        </row>
      </sheetData>
      <sheetData sheetId="1"/>
      <sheetData sheetId="2">
        <row r="1">
          <cell r="C1" t="str">
            <v>Name</v>
          </cell>
          <cell r="N1" t="str">
            <v>Name</v>
          </cell>
          <cell r="O1" t="str">
            <v>RA_J2000</v>
          </cell>
          <cell r="P1" t="str">
            <v>Dec_J2000</v>
          </cell>
          <cell r="Q1" t="str">
            <v>SpTy</v>
          </cell>
        </row>
        <row r="2">
          <cell r="N2" t="str">
            <v>SONYC-RhoOph-8</v>
          </cell>
          <cell r="O2">
            <v>0.68493726851851855</v>
          </cell>
          <cell r="P2" t="str">
            <v>-24.29.51.8</v>
          </cell>
          <cell r="Q2" t="str">
            <v>M7</v>
          </cell>
        </row>
        <row r="3">
          <cell r="N3" t="str">
            <v>ISO-Oph023</v>
          </cell>
          <cell r="O3" t="str">
            <v>4:26:19PM</v>
          </cell>
          <cell r="P3" t="str">
            <v>-24.26.10.8</v>
          </cell>
          <cell r="Q3" t="str">
            <v>M7</v>
          </cell>
        </row>
        <row r="4">
          <cell r="N4" t="str">
            <v>ISO-Oph030</v>
          </cell>
          <cell r="O4">
            <v>0.68497141203703704</v>
          </cell>
          <cell r="P4" t="str">
            <v>-24.26.01.4</v>
          </cell>
          <cell r="Q4" t="str">
            <v>M7</v>
          </cell>
        </row>
        <row r="5">
          <cell r="N5" t="str">
            <v>ISO-Oph032</v>
          </cell>
          <cell r="O5" t="str">
            <v>4:26:22PM</v>
          </cell>
          <cell r="P5" t="str">
            <v>-24.44.40.09</v>
          </cell>
          <cell r="Q5" t="str">
            <v>M6.5</v>
          </cell>
        </row>
        <row r="6">
          <cell r="N6" t="str">
            <v>ISO-Oph033</v>
          </cell>
          <cell r="O6">
            <v>0.68497986111111109</v>
          </cell>
          <cell r="P6" t="str">
            <v>-24.24.07.55</v>
          </cell>
          <cell r="Q6" t="str">
            <v>M8</v>
          </cell>
        </row>
        <row r="7">
          <cell r="N7" t="str">
            <v>ISO-Oph035</v>
          </cell>
          <cell r="O7">
            <v>0.68498796296296305</v>
          </cell>
          <cell r="P7" t="str">
            <v>-24:28:46.1</v>
          </cell>
          <cell r="Q7" t="str">
            <v>M6</v>
          </cell>
        </row>
        <row r="8">
          <cell r="N8" t="str">
            <v>CRBR2322.3-1143</v>
          </cell>
          <cell r="O8">
            <v>0.68499780092592599</v>
          </cell>
          <cell r="P8" t="str">
            <v>-24:18:29.0</v>
          </cell>
          <cell r="Q8" t="str">
            <v>M6.5</v>
          </cell>
        </row>
        <row r="9">
          <cell r="N9" t="str">
            <v>ISO-Oph042</v>
          </cell>
          <cell r="O9">
            <v>0.68504398148148138</v>
          </cell>
          <cell r="P9" t="str">
            <v>-24.26.42.22</v>
          </cell>
          <cell r="Q9" t="str">
            <v>M5</v>
          </cell>
        </row>
        <row r="10">
          <cell r="N10" t="str">
            <v>GY92-202</v>
          </cell>
          <cell r="O10">
            <v>0.68548587962962959</v>
          </cell>
          <cell r="P10" t="str">
            <v>-24:28:36.3</v>
          </cell>
          <cell r="Q10" t="str">
            <v>M7</v>
          </cell>
        </row>
        <row r="11">
          <cell r="N11" t="str">
            <v>ISO-Oph102</v>
          </cell>
          <cell r="O11">
            <v>0.68549282407407397</v>
          </cell>
          <cell r="P11" t="str">
            <v>-24.41.49.28</v>
          </cell>
          <cell r="Q11" t="str">
            <v>M5</v>
          </cell>
        </row>
        <row r="12">
          <cell r="N12" t="str">
            <v>ISO-Oph138</v>
          </cell>
          <cell r="O12">
            <v>0.68572013888888883</v>
          </cell>
          <cell r="P12" t="str">
            <v>-24.19.23.46</v>
          </cell>
          <cell r="Q12" t="str">
            <v>M7.75</v>
          </cell>
        </row>
        <row r="13">
          <cell r="N13" t="str">
            <v>GY92-264</v>
          </cell>
          <cell r="O13">
            <v>0.68572418981481487</v>
          </cell>
          <cell r="P13" t="str">
            <v>-24.25.54.77</v>
          </cell>
          <cell r="Q13" t="str">
            <v>M8</v>
          </cell>
        </row>
        <row r="14">
          <cell r="N14" t="str">
            <v>ISO-Oph160</v>
          </cell>
          <cell r="O14">
            <v>0.68584976851851842</v>
          </cell>
          <cell r="P14" t="str">
            <v>-24.17.55.34</v>
          </cell>
          <cell r="Q14" t="str">
            <v>M7.5</v>
          </cell>
        </row>
        <row r="15">
          <cell r="N15" t="str">
            <v>ISO-Oph164</v>
          </cell>
          <cell r="O15">
            <v>0.68586377314814817</v>
          </cell>
          <cell r="P15" t="str">
            <v>-24:38:39.19</v>
          </cell>
          <cell r="Q15" t="str">
            <v>M8</v>
          </cell>
        </row>
        <row r="16">
          <cell r="N16" t="str">
            <v>GY92-320</v>
          </cell>
          <cell r="O16">
            <v>0.68588935185185196</v>
          </cell>
          <cell r="P16" t="str">
            <v>-24:29:00.8</v>
          </cell>
          <cell r="Q16" t="str">
            <v>M7.75</v>
          </cell>
        </row>
        <row r="17">
          <cell r="N17" t="str">
            <v>ISO-Oph176</v>
          </cell>
          <cell r="O17">
            <v>0.68595243055555555</v>
          </cell>
          <cell r="P17" t="str">
            <v>-24:31:41.2</v>
          </cell>
          <cell r="Q17" t="str">
            <v>M7.5</v>
          </cell>
        </row>
        <row r="18">
          <cell r="N18" t="str">
            <v>ISO-Oph193</v>
          </cell>
          <cell r="O18">
            <v>0.68625810185185188</v>
          </cell>
          <cell r="P18" t="str">
            <v>-24.11.36.08</v>
          </cell>
          <cell r="Q18" t="str">
            <v>M6</v>
          </cell>
        </row>
      </sheetData>
      <sheetData sheetId="3"/>
      <sheetData sheetId="4">
        <row r="1">
          <cell r="B1" t="str">
            <v>Name</v>
          </cell>
        </row>
      </sheetData>
      <sheetData sheetId="5">
        <row r="1">
          <cell r="A1" t="str">
            <v>Name</v>
          </cell>
        </row>
      </sheetData>
      <sheetData sheetId="6"/>
      <sheetData sheetId="7">
        <row r="1">
          <cell r="C1" t="str">
            <v>Target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Herczeg_Hillenbrand_2014_apj493178t14_mrt" connectionId="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ndrewsClassII_SpectralTypes_DerivedTeff_Results_HH14_DerivedMass_Results_B15+MESA_2Myr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drewsClassII_SpectralTypes_DerivedTeff_Results_DerivedMass_Results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uhmanClassIII_SpectralTypes_DerivedTeff_Results_DerivedMass_Results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LMA_TBOSS_Targets_SpectralTypes_DerivedTeff_Results_DerivedMass_Results_B2015_4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drewsClassII_SpectralTypes_DerivedTeff_Results_DerivedMass_Results_B1998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drewsClassII_SpectralTypes_DerivedTeff_Results_DerivedMass_Results_B1998_3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drewsClassII_SpectralTypes_DerivedTeff_Results_DerivedMass_Results_B2015_2Myr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ndrewsClassII_SpectralTypes_DerivedTeff_Results_DerivedMass_Results_B2015_3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uhmanClassIII_SpectralTypes_DerivedTeff_Results_DerivedMass_Results_B2015_2Myr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XFD1048576"/>
    </sheetView>
  </sheetViews>
  <sheetFormatPr baseColWidth="10" defaultRowHeight="15" x14ac:dyDescent="0"/>
  <cols>
    <col min="1" max="2" width="10.83203125" style="4"/>
    <col min="3" max="3" width="17.5" style="4" bestFit="1" customWidth="1"/>
    <col min="4" max="6" width="10.83203125" style="4"/>
    <col min="7" max="7" width="13" style="4" bestFit="1" customWidth="1"/>
    <col min="8" max="16384" width="10.83203125" style="4"/>
  </cols>
  <sheetData>
    <row r="1" spans="1:13" s="6" customFormat="1">
      <c r="A1" s="6" t="s">
        <v>0</v>
      </c>
      <c r="B1" s="6" t="s">
        <v>1</v>
      </c>
      <c r="C1" s="6" t="s">
        <v>2</v>
      </c>
      <c r="D1" s="6" t="s">
        <v>56</v>
      </c>
      <c r="E1" s="6" t="s">
        <v>69</v>
      </c>
      <c r="F1" s="6" t="s">
        <v>71</v>
      </c>
      <c r="G1" s="6" t="s">
        <v>72</v>
      </c>
      <c r="H1" s="6" t="s">
        <v>1</v>
      </c>
      <c r="I1" s="6" t="s">
        <v>0</v>
      </c>
      <c r="K1" t="s">
        <v>57</v>
      </c>
      <c r="L1" t="s">
        <v>74</v>
      </c>
      <c r="M1" t="s">
        <v>73</v>
      </c>
    </row>
    <row r="2" spans="1:13">
      <c r="A2" s="5" t="s">
        <v>4</v>
      </c>
      <c r="B2" s="5">
        <v>10500</v>
      </c>
      <c r="C2" s="4" t="s">
        <v>3</v>
      </c>
      <c r="D2" s="4" t="s">
        <v>55</v>
      </c>
      <c r="E2" s="5" t="s">
        <v>58</v>
      </c>
      <c r="F2" s="4">
        <v>9</v>
      </c>
      <c r="G2" s="4">
        <f>IF(E2="B",0+F2,IF(E2="A",F2+10,IF(E2="F",F2+20,IF(E2="G",F2+30,IF(E2="K",F2+40,IF(E2="M",F2+50,"Err"))))))</f>
        <v>9</v>
      </c>
      <c r="H2" s="5">
        <v>10500</v>
      </c>
      <c r="I2" s="5" t="s">
        <v>4</v>
      </c>
      <c r="J2" s="5"/>
      <c r="K2" t="s">
        <v>58</v>
      </c>
      <c r="L2" t="s">
        <v>64</v>
      </c>
      <c r="M2">
        <v>0</v>
      </c>
    </row>
    <row r="3" spans="1:13">
      <c r="A3" s="5" t="s">
        <v>5</v>
      </c>
      <c r="B3" s="5">
        <v>9520</v>
      </c>
      <c r="C3" s="4" t="s">
        <v>3</v>
      </c>
      <c r="D3" s="4" t="s">
        <v>55</v>
      </c>
      <c r="E3" s="5" t="s">
        <v>59</v>
      </c>
      <c r="F3" s="4">
        <v>0</v>
      </c>
      <c r="G3" s="4">
        <f t="shared" ref="G3:G50" si="0">IF(E3="B",0+F3,IF(E3="A",F3+10,IF(E3="F",F3+20,IF(E3="G",F3+30,IF(E3="K",F3+40,IF(E3="M",F3+50,"Err"))))))</f>
        <v>10</v>
      </c>
      <c r="H3" s="5">
        <v>9520</v>
      </c>
      <c r="I3" s="5" t="s">
        <v>5</v>
      </c>
      <c r="J3" s="5"/>
      <c r="K3" t="s">
        <v>59</v>
      </c>
      <c r="L3" s="2" t="s">
        <v>65</v>
      </c>
      <c r="M3">
        <v>1</v>
      </c>
    </row>
    <row r="4" spans="1:13">
      <c r="A4" s="5" t="s">
        <v>6</v>
      </c>
      <c r="B4" s="5">
        <v>9230</v>
      </c>
      <c r="C4" s="4" t="s">
        <v>3</v>
      </c>
      <c r="D4" s="4" t="s">
        <v>55</v>
      </c>
      <c r="E4" s="5" t="s">
        <v>59</v>
      </c>
      <c r="F4" s="4">
        <v>1</v>
      </c>
      <c r="G4" s="4">
        <f t="shared" si="0"/>
        <v>11</v>
      </c>
      <c r="H4" s="5">
        <v>9230</v>
      </c>
      <c r="I4" s="5" t="s">
        <v>6</v>
      </c>
      <c r="J4" s="5"/>
      <c r="K4" t="s">
        <v>60</v>
      </c>
      <c r="L4" s="3" t="s">
        <v>66</v>
      </c>
      <c r="M4">
        <v>2</v>
      </c>
    </row>
    <row r="5" spans="1:13">
      <c r="A5" s="5" t="s">
        <v>7</v>
      </c>
      <c r="B5" s="5">
        <v>8970</v>
      </c>
      <c r="C5" s="4" t="s">
        <v>3</v>
      </c>
      <c r="D5" s="4" t="s">
        <v>55</v>
      </c>
      <c r="E5" s="5" t="s">
        <v>59</v>
      </c>
      <c r="F5" s="4">
        <v>2</v>
      </c>
      <c r="G5" s="4">
        <f t="shared" si="0"/>
        <v>12</v>
      </c>
      <c r="H5" s="5">
        <v>8970</v>
      </c>
      <c r="I5" s="5" t="s">
        <v>7</v>
      </c>
      <c r="J5" s="5"/>
      <c r="K5" t="s">
        <v>61</v>
      </c>
      <c r="L5" s="3" t="s">
        <v>67</v>
      </c>
      <c r="M5">
        <v>3</v>
      </c>
    </row>
    <row r="6" spans="1:13">
      <c r="A6" s="5" t="s">
        <v>8</v>
      </c>
      <c r="B6" s="5">
        <v>8720</v>
      </c>
      <c r="C6" s="4" t="s">
        <v>3</v>
      </c>
      <c r="D6" s="4" t="s">
        <v>55</v>
      </c>
      <c r="E6" s="5" t="s">
        <v>59</v>
      </c>
      <c r="F6" s="4">
        <v>3</v>
      </c>
      <c r="G6" s="4">
        <f t="shared" si="0"/>
        <v>13</v>
      </c>
      <c r="H6" s="5">
        <v>8720</v>
      </c>
      <c r="I6" s="5" t="s">
        <v>8</v>
      </c>
      <c r="J6" s="5"/>
      <c r="K6" t="s">
        <v>62</v>
      </c>
      <c r="L6" s="3" t="s">
        <v>75</v>
      </c>
      <c r="M6">
        <v>4</v>
      </c>
    </row>
    <row r="7" spans="1:13">
      <c r="A7" s="5" t="s">
        <v>9</v>
      </c>
      <c r="B7" s="5">
        <v>8460</v>
      </c>
      <c r="C7" s="4" t="s">
        <v>3</v>
      </c>
      <c r="D7" s="4" t="s">
        <v>55</v>
      </c>
      <c r="E7" s="5" t="s">
        <v>59</v>
      </c>
      <c r="F7" s="4">
        <v>4</v>
      </c>
      <c r="G7" s="4">
        <f t="shared" si="0"/>
        <v>14</v>
      </c>
      <c r="H7" s="5">
        <v>8460</v>
      </c>
      <c r="I7" s="5" t="s">
        <v>9</v>
      </c>
      <c r="J7" s="5"/>
      <c r="K7" t="s">
        <v>63</v>
      </c>
      <c r="L7" s="3" t="s">
        <v>68</v>
      </c>
      <c r="M7">
        <v>5</v>
      </c>
    </row>
    <row r="8" spans="1:13">
      <c r="A8" s="5" t="s">
        <v>10</v>
      </c>
      <c r="B8" s="5">
        <v>8200</v>
      </c>
      <c r="C8" s="4" t="s">
        <v>3</v>
      </c>
      <c r="D8" s="4" t="s">
        <v>55</v>
      </c>
      <c r="E8" s="5" t="s">
        <v>59</v>
      </c>
      <c r="F8" s="4">
        <v>5</v>
      </c>
      <c r="G8" s="4">
        <f t="shared" si="0"/>
        <v>15</v>
      </c>
      <c r="H8" s="5">
        <v>8200</v>
      </c>
      <c r="I8" s="5" t="s">
        <v>10</v>
      </c>
      <c r="J8" s="5"/>
    </row>
    <row r="9" spans="1:13">
      <c r="A9" s="5" t="s">
        <v>11</v>
      </c>
      <c r="B9" s="5">
        <v>8350</v>
      </c>
      <c r="C9" s="4" t="s">
        <v>3</v>
      </c>
      <c r="D9" s="4" t="s">
        <v>55</v>
      </c>
      <c r="E9" s="5" t="s">
        <v>59</v>
      </c>
      <c r="F9" s="4">
        <v>6</v>
      </c>
      <c r="G9" s="4">
        <f t="shared" si="0"/>
        <v>16</v>
      </c>
      <c r="H9" s="5">
        <v>8350</v>
      </c>
      <c r="I9" s="5" t="s">
        <v>11</v>
      </c>
      <c r="J9" s="5"/>
    </row>
    <row r="10" spans="1:13">
      <c r="A10" s="5" t="s">
        <v>12</v>
      </c>
      <c r="B10" s="5">
        <v>7850</v>
      </c>
      <c r="C10" s="4" t="s">
        <v>3</v>
      </c>
      <c r="D10" s="4" t="s">
        <v>55</v>
      </c>
      <c r="E10" s="5" t="s">
        <v>59</v>
      </c>
      <c r="F10" s="4">
        <v>7</v>
      </c>
      <c r="G10" s="4">
        <f t="shared" si="0"/>
        <v>17</v>
      </c>
      <c r="H10" s="5">
        <v>7850</v>
      </c>
      <c r="I10" s="5" t="s">
        <v>12</v>
      </c>
      <c r="J10" s="5"/>
    </row>
    <row r="11" spans="1:13">
      <c r="A11" s="5" t="s">
        <v>13</v>
      </c>
      <c r="B11" s="5">
        <v>7580</v>
      </c>
      <c r="C11" s="4" t="s">
        <v>3</v>
      </c>
      <c r="D11" s="4" t="s">
        <v>55</v>
      </c>
      <c r="E11" s="5" t="s">
        <v>59</v>
      </c>
      <c r="F11" s="4">
        <v>8</v>
      </c>
      <c r="G11" s="4">
        <f t="shared" si="0"/>
        <v>18</v>
      </c>
      <c r="H11" s="5">
        <v>7580</v>
      </c>
      <c r="I11" s="5" t="s">
        <v>13</v>
      </c>
      <c r="J11" s="5"/>
    </row>
    <row r="12" spans="1:13">
      <c r="A12" s="5" t="s">
        <v>14</v>
      </c>
      <c r="B12" s="5">
        <v>7390</v>
      </c>
      <c r="C12" s="4" t="s">
        <v>3</v>
      </c>
      <c r="D12" s="4" t="s">
        <v>55</v>
      </c>
      <c r="E12" s="5" t="s">
        <v>59</v>
      </c>
      <c r="F12" s="4">
        <v>9</v>
      </c>
      <c r="G12" s="4">
        <f t="shared" si="0"/>
        <v>19</v>
      </c>
      <c r="H12" s="5">
        <v>7390</v>
      </c>
      <c r="I12" s="5" t="s">
        <v>14</v>
      </c>
      <c r="J12" s="5"/>
    </row>
    <row r="13" spans="1:13">
      <c r="A13" s="5" t="s">
        <v>15</v>
      </c>
      <c r="B13" s="5">
        <v>7200</v>
      </c>
      <c r="C13" s="4" t="s">
        <v>3</v>
      </c>
      <c r="D13" s="4" t="s">
        <v>55</v>
      </c>
      <c r="E13" s="5" t="s">
        <v>60</v>
      </c>
      <c r="F13" s="4">
        <v>0</v>
      </c>
      <c r="G13" s="4">
        <f t="shared" si="0"/>
        <v>20</v>
      </c>
      <c r="H13" s="5">
        <v>7200</v>
      </c>
      <c r="I13" s="5" t="s">
        <v>15</v>
      </c>
      <c r="J13" s="5"/>
    </row>
    <row r="14" spans="1:13">
      <c r="A14" s="5" t="s">
        <v>16</v>
      </c>
      <c r="B14" s="5">
        <v>7050</v>
      </c>
      <c r="C14" s="4" t="s">
        <v>3</v>
      </c>
      <c r="D14" s="4" t="s">
        <v>55</v>
      </c>
      <c r="E14" s="5" t="s">
        <v>60</v>
      </c>
      <c r="F14" s="4">
        <v>1</v>
      </c>
      <c r="G14" s="4">
        <f t="shared" si="0"/>
        <v>21</v>
      </c>
      <c r="H14" s="5">
        <v>7050</v>
      </c>
      <c r="I14" s="5" t="s">
        <v>16</v>
      </c>
      <c r="J14" s="5"/>
    </row>
    <row r="15" spans="1:13">
      <c r="A15" s="5" t="s">
        <v>17</v>
      </c>
      <c r="B15" s="5">
        <v>6890</v>
      </c>
      <c r="C15" s="4" t="s">
        <v>3</v>
      </c>
      <c r="D15" s="4" t="s">
        <v>55</v>
      </c>
      <c r="E15" s="5" t="s">
        <v>60</v>
      </c>
      <c r="F15" s="4">
        <v>2</v>
      </c>
      <c r="G15" s="4">
        <f t="shared" si="0"/>
        <v>22</v>
      </c>
      <c r="H15" s="5">
        <v>6890</v>
      </c>
      <c r="I15" s="5" t="s">
        <v>17</v>
      </c>
      <c r="J15" s="5"/>
    </row>
    <row r="16" spans="1:13">
      <c r="A16" s="5" t="s">
        <v>18</v>
      </c>
      <c r="B16" s="5">
        <v>6740</v>
      </c>
      <c r="C16" s="4" t="s">
        <v>3</v>
      </c>
      <c r="D16" s="4" t="s">
        <v>55</v>
      </c>
      <c r="E16" s="5" t="s">
        <v>60</v>
      </c>
      <c r="F16" s="4">
        <v>3</v>
      </c>
      <c r="G16" s="4">
        <f t="shared" si="0"/>
        <v>23</v>
      </c>
      <c r="H16" s="5">
        <v>6740</v>
      </c>
      <c r="I16" s="5" t="s">
        <v>18</v>
      </c>
      <c r="J16" s="5"/>
    </row>
    <row r="17" spans="1:10">
      <c r="A17" s="5" t="s">
        <v>19</v>
      </c>
      <c r="B17" s="5">
        <v>6590</v>
      </c>
      <c r="C17" s="4" t="s">
        <v>3</v>
      </c>
      <c r="D17" s="4" t="s">
        <v>55</v>
      </c>
      <c r="E17" s="5" t="s">
        <v>60</v>
      </c>
      <c r="F17" s="4">
        <v>4</v>
      </c>
      <c r="G17" s="4">
        <f t="shared" si="0"/>
        <v>24</v>
      </c>
      <c r="H17" s="5">
        <v>6590</v>
      </c>
      <c r="I17" s="5" t="s">
        <v>19</v>
      </c>
      <c r="J17" s="5"/>
    </row>
    <row r="18" spans="1:10">
      <c r="A18" s="5" t="s">
        <v>20</v>
      </c>
      <c r="B18" s="5">
        <v>6440</v>
      </c>
      <c r="C18" s="4" t="s">
        <v>3</v>
      </c>
      <c r="D18" s="4" t="s">
        <v>55</v>
      </c>
      <c r="E18" s="5" t="s">
        <v>60</v>
      </c>
      <c r="F18" s="4">
        <v>5</v>
      </c>
      <c r="G18" s="4">
        <f t="shared" si="0"/>
        <v>25</v>
      </c>
      <c r="H18" s="5">
        <v>6440</v>
      </c>
      <c r="I18" s="5" t="s">
        <v>20</v>
      </c>
      <c r="J18" s="5"/>
    </row>
    <row r="19" spans="1:10">
      <c r="A19" s="5" t="s">
        <v>21</v>
      </c>
      <c r="B19" s="5">
        <v>6360</v>
      </c>
      <c r="C19" s="4" t="s">
        <v>3</v>
      </c>
      <c r="D19" s="4" t="s">
        <v>55</v>
      </c>
      <c r="E19" s="5" t="s">
        <v>60</v>
      </c>
      <c r="F19" s="4">
        <v>6</v>
      </c>
      <c r="G19" s="4">
        <f t="shared" si="0"/>
        <v>26</v>
      </c>
      <c r="H19" s="5">
        <v>6360</v>
      </c>
      <c r="I19" s="5" t="s">
        <v>21</v>
      </c>
      <c r="J19" s="5"/>
    </row>
    <row r="20" spans="1:10">
      <c r="A20" s="5" t="s">
        <v>22</v>
      </c>
      <c r="B20" s="5">
        <v>6280</v>
      </c>
      <c r="C20" s="4" t="s">
        <v>3</v>
      </c>
      <c r="D20" s="4" t="s">
        <v>55</v>
      </c>
      <c r="E20" s="5" t="s">
        <v>60</v>
      </c>
      <c r="F20" s="4">
        <v>7</v>
      </c>
      <c r="G20" s="4">
        <f t="shared" si="0"/>
        <v>27</v>
      </c>
      <c r="H20" s="5">
        <v>6280</v>
      </c>
      <c r="I20" s="5" t="s">
        <v>22</v>
      </c>
      <c r="J20" s="5"/>
    </row>
    <row r="21" spans="1:10">
      <c r="A21" s="5" t="s">
        <v>23</v>
      </c>
      <c r="B21" s="5">
        <v>6200</v>
      </c>
      <c r="C21" s="4" t="s">
        <v>3</v>
      </c>
      <c r="D21" s="4" t="s">
        <v>55</v>
      </c>
      <c r="E21" s="5" t="s">
        <v>60</v>
      </c>
      <c r="F21" s="4">
        <v>8</v>
      </c>
      <c r="G21" s="4">
        <f t="shared" si="0"/>
        <v>28</v>
      </c>
      <c r="H21" s="5">
        <v>6200</v>
      </c>
      <c r="I21" s="5" t="s">
        <v>23</v>
      </c>
      <c r="J21" s="5"/>
    </row>
    <row r="22" spans="1:10">
      <c r="A22" s="5" t="s">
        <v>24</v>
      </c>
      <c r="B22" s="5">
        <v>6115</v>
      </c>
      <c r="C22" s="4" t="s">
        <v>3</v>
      </c>
      <c r="D22" s="4" t="s">
        <v>55</v>
      </c>
      <c r="E22" s="5" t="s">
        <v>60</v>
      </c>
      <c r="F22" s="4">
        <v>9</v>
      </c>
      <c r="G22" s="4">
        <f t="shared" si="0"/>
        <v>29</v>
      </c>
      <c r="H22" s="5">
        <v>6115</v>
      </c>
      <c r="I22" s="5" t="s">
        <v>24</v>
      </c>
      <c r="J22" s="5"/>
    </row>
    <row r="23" spans="1:10">
      <c r="A23" s="5" t="s">
        <v>25</v>
      </c>
      <c r="B23" s="5">
        <v>6030</v>
      </c>
      <c r="C23" s="4" t="s">
        <v>3</v>
      </c>
      <c r="D23" s="4" t="s">
        <v>55</v>
      </c>
      <c r="E23" s="5" t="s">
        <v>61</v>
      </c>
      <c r="F23" s="4">
        <v>0</v>
      </c>
      <c r="G23" s="4">
        <f t="shared" si="0"/>
        <v>30</v>
      </c>
      <c r="H23" s="5">
        <v>6030</v>
      </c>
      <c r="I23" s="5" t="s">
        <v>25</v>
      </c>
      <c r="J23" s="5"/>
    </row>
    <row r="24" spans="1:10">
      <c r="A24" s="5" t="s">
        <v>26</v>
      </c>
      <c r="B24" s="5">
        <v>5945</v>
      </c>
      <c r="C24" s="4" t="s">
        <v>3</v>
      </c>
      <c r="D24" s="4" t="s">
        <v>55</v>
      </c>
      <c r="E24" s="5" t="s">
        <v>61</v>
      </c>
      <c r="F24" s="4">
        <v>1</v>
      </c>
      <c r="G24" s="4">
        <f t="shared" si="0"/>
        <v>31</v>
      </c>
      <c r="H24" s="5">
        <v>5945</v>
      </c>
      <c r="I24" s="5" t="s">
        <v>26</v>
      </c>
      <c r="J24" s="5"/>
    </row>
    <row r="25" spans="1:10">
      <c r="A25" s="5" t="s">
        <v>27</v>
      </c>
      <c r="B25" s="5">
        <v>5860</v>
      </c>
      <c r="C25" s="4" t="s">
        <v>3</v>
      </c>
      <c r="D25" s="4" t="s">
        <v>55</v>
      </c>
      <c r="E25" s="5" t="s">
        <v>61</v>
      </c>
      <c r="F25" s="4">
        <v>2</v>
      </c>
      <c r="G25" s="4">
        <f t="shared" si="0"/>
        <v>32</v>
      </c>
      <c r="H25" s="5">
        <v>5860</v>
      </c>
      <c r="I25" s="5" t="s">
        <v>27</v>
      </c>
      <c r="J25" s="5"/>
    </row>
    <row r="26" spans="1:10">
      <c r="A26" s="5" t="s">
        <v>28</v>
      </c>
      <c r="B26" s="5">
        <v>5830</v>
      </c>
      <c r="C26" s="4" t="s">
        <v>3</v>
      </c>
      <c r="D26" s="4" t="s">
        <v>55</v>
      </c>
      <c r="E26" s="5" t="s">
        <v>61</v>
      </c>
      <c r="F26" s="4">
        <v>3</v>
      </c>
      <c r="G26" s="4">
        <f t="shared" si="0"/>
        <v>33</v>
      </c>
      <c r="H26" s="5">
        <v>5830</v>
      </c>
      <c r="I26" s="5" t="s">
        <v>28</v>
      </c>
      <c r="J26" s="5"/>
    </row>
    <row r="27" spans="1:10">
      <c r="A27" s="5" t="s">
        <v>29</v>
      </c>
      <c r="B27" s="5">
        <v>5800</v>
      </c>
      <c r="C27" s="4" t="s">
        <v>3</v>
      </c>
      <c r="D27" s="4" t="s">
        <v>55</v>
      </c>
      <c r="E27" s="5" t="s">
        <v>61</v>
      </c>
      <c r="F27" s="4">
        <v>4</v>
      </c>
      <c r="G27" s="4">
        <f t="shared" si="0"/>
        <v>34</v>
      </c>
      <c r="H27" s="5">
        <v>5800</v>
      </c>
      <c r="I27" s="5" t="s">
        <v>29</v>
      </c>
      <c r="J27" s="5"/>
    </row>
    <row r="28" spans="1:10">
      <c r="A28" s="5" t="s">
        <v>30</v>
      </c>
      <c r="B28" s="5">
        <v>5770</v>
      </c>
      <c r="C28" s="4" t="s">
        <v>3</v>
      </c>
      <c r="D28" s="4" t="s">
        <v>55</v>
      </c>
      <c r="E28" s="5" t="s">
        <v>61</v>
      </c>
      <c r="F28" s="4">
        <v>5</v>
      </c>
      <c r="G28" s="4">
        <f t="shared" si="0"/>
        <v>35</v>
      </c>
      <c r="H28" s="5">
        <v>5770</v>
      </c>
      <c r="I28" s="5" t="s">
        <v>30</v>
      </c>
      <c r="J28" s="5"/>
    </row>
    <row r="29" spans="1:10">
      <c r="A29" s="5" t="s">
        <v>31</v>
      </c>
      <c r="B29" s="5">
        <v>5700</v>
      </c>
      <c r="C29" s="4" t="s">
        <v>3</v>
      </c>
      <c r="D29" s="4" t="s">
        <v>55</v>
      </c>
      <c r="E29" s="5" t="s">
        <v>61</v>
      </c>
      <c r="F29" s="4">
        <v>6</v>
      </c>
      <c r="G29" s="4">
        <f t="shared" si="0"/>
        <v>36</v>
      </c>
      <c r="H29" s="5">
        <v>5700</v>
      </c>
      <c r="I29" s="5" t="s">
        <v>31</v>
      </c>
      <c r="J29" s="5"/>
    </row>
    <row r="30" spans="1:10">
      <c r="A30" s="5" t="s">
        <v>32</v>
      </c>
      <c r="B30" s="5">
        <v>5630</v>
      </c>
      <c r="C30" s="4" t="s">
        <v>3</v>
      </c>
      <c r="D30" s="4" t="s">
        <v>55</v>
      </c>
      <c r="E30" s="5" t="s">
        <v>61</v>
      </c>
      <c r="F30" s="4">
        <v>7</v>
      </c>
      <c r="G30" s="4">
        <f t="shared" si="0"/>
        <v>37</v>
      </c>
      <c r="H30" s="5">
        <v>5630</v>
      </c>
      <c r="I30" s="5" t="s">
        <v>32</v>
      </c>
      <c r="J30" s="5"/>
    </row>
    <row r="31" spans="1:10">
      <c r="A31" s="5" t="s">
        <v>33</v>
      </c>
      <c r="B31" s="5">
        <v>5520</v>
      </c>
      <c r="C31" s="4" t="s">
        <v>3</v>
      </c>
      <c r="D31" s="4" t="s">
        <v>55</v>
      </c>
      <c r="E31" s="5" t="s">
        <v>61</v>
      </c>
      <c r="F31" s="4">
        <v>8</v>
      </c>
      <c r="G31" s="4">
        <f t="shared" si="0"/>
        <v>38</v>
      </c>
      <c r="H31" s="5">
        <v>5520</v>
      </c>
      <c r="I31" s="5" t="s">
        <v>33</v>
      </c>
      <c r="J31" s="5"/>
    </row>
    <row r="32" spans="1:10">
      <c r="A32" s="5" t="s">
        <v>34</v>
      </c>
      <c r="B32" s="5">
        <v>5410</v>
      </c>
      <c r="C32" s="4" t="s">
        <v>3</v>
      </c>
      <c r="D32" s="4" t="s">
        <v>55</v>
      </c>
      <c r="E32" s="5" t="s">
        <v>61</v>
      </c>
      <c r="F32" s="4">
        <v>9</v>
      </c>
      <c r="G32" s="4">
        <f t="shared" si="0"/>
        <v>39</v>
      </c>
      <c r="H32" s="5">
        <v>5410</v>
      </c>
      <c r="I32" s="5" t="s">
        <v>34</v>
      </c>
      <c r="J32" s="5"/>
    </row>
    <row r="33" spans="1:10">
      <c r="A33" s="5" t="s">
        <v>35</v>
      </c>
      <c r="B33" s="5">
        <v>5250</v>
      </c>
      <c r="C33" s="4" t="s">
        <v>3</v>
      </c>
      <c r="D33" s="4" t="s">
        <v>55</v>
      </c>
      <c r="E33" s="5" t="s">
        <v>62</v>
      </c>
      <c r="F33" s="4">
        <v>0</v>
      </c>
      <c r="G33" s="4">
        <f t="shared" si="0"/>
        <v>40</v>
      </c>
      <c r="H33" s="5">
        <v>5250</v>
      </c>
      <c r="I33" s="5" t="s">
        <v>35</v>
      </c>
      <c r="J33" s="5"/>
    </row>
    <row r="34" spans="1:10">
      <c r="A34" s="5" t="s">
        <v>36</v>
      </c>
      <c r="B34" s="5">
        <v>5080</v>
      </c>
      <c r="C34" s="4" t="s">
        <v>3</v>
      </c>
      <c r="D34" s="4" t="s">
        <v>55</v>
      </c>
      <c r="E34" s="5" t="s">
        <v>62</v>
      </c>
      <c r="F34" s="4">
        <v>1</v>
      </c>
      <c r="G34" s="4">
        <f t="shared" si="0"/>
        <v>41</v>
      </c>
      <c r="H34" s="5">
        <v>5080</v>
      </c>
      <c r="I34" s="5" t="s">
        <v>36</v>
      </c>
      <c r="J34" s="5"/>
    </row>
    <row r="35" spans="1:10">
      <c r="A35" s="5" t="s">
        <v>37</v>
      </c>
      <c r="B35" s="5">
        <v>4900</v>
      </c>
      <c r="C35" s="4" t="s">
        <v>3</v>
      </c>
      <c r="D35" s="4" t="s">
        <v>55</v>
      </c>
      <c r="E35" s="5" t="s">
        <v>62</v>
      </c>
      <c r="F35" s="4">
        <v>2</v>
      </c>
      <c r="G35" s="4">
        <f t="shared" si="0"/>
        <v>42</v>
      </c>
      <c r="H35" s="5">
        <v>4900</v>
      </c>
      <c r="I35" s="5" t="s">
        <v>37</v>
      </c>
      <c r="J35" s="5"/>
    </row>
    <row r="36" spans="1:10">
      <c r="A36" s="5" t="s">
        <v>38</v>
      </c>
      <c r="B36" s="5">
        <v>4730</v>
      </c>
      <c r="C36" s="4" t="s">
        <v>3</v>
      </c>
      <c r="D36" s="4" t="s">
        <v>55</v>
      </c>
      <c r="E36" s="5" t="s">
        <v>62</v>
      </c>
      <c r="F36" s="4">
        <v>3</v>
      </c>
      <c r="G36" s="4">
        <f t="shared" si="0"/>
        <v>43</v>
      </c>
      <c r="H36" s="5">
        <v>4730</v>
      </c>
      <c r="I36" s="5" t="s">
        <v>38</v>
      </c>
      <c r="J36" s="5"/>
    </row>
    <row r="37" spans="1:10">
      <c r="A37" s="5" t="s">
        <v>39</v>
      </c>
      <c r="B37" s="5">
        <v>4590</v>
      </c>
      <c r="C37" s="4" t="s">
        <v>3</v>
      </c>
      <c r="D37" s="4" t="s">
        <v>55</v>
      </c>
      <c r="E37" s="5" t="s">
        <v>62</v>
      </c>
      <c r="F37" s="4">
        <v>4</v>
      </c>
      <c r="G37" s="4">
        <f t="shared" si="0"/>
        <v>44</v>
      </c>
      <c r="H37" s="5">
        <v>4590</v>
      </c>
      <c r="I37" s="5" t="s">
        <v>39</v>
      </c>
      <c r="J37" s="5"/>
    </row>
    <row r="38" spans="1:10">
      <c r="A38" s="5" t="s">
        <v>40</v>
      </c>
      <c r="B38" s="5">
        <v>4350</v>
      </c>
      <c r="C38" s="4" t="s">
        <v>3</v>
      </c>
      <c r="D38" s="4" t="s">
        <v>55</v>
      </c>
      <c r="E38" s="5" t="s">
        <v>62</v>
      </c>
      <c r="F38" s="4">
        <v>5</v>
      </c>
      <c r="G38" s="4">
        <f t="shared" si="0"/>
        <v>45</v>
      </c>
      <c r="H38" s="5">
        <v>4350</v>
      </c>
      <c r="I38" s="5" t="s">
        <v>40</v>
      </c>
      <c r="J38" s="5"/>
    </row>
    <row r="39" spans="1:10">
      <c r="A39" s="5" t="s">
        <v>41</v>
      </c>
      <c r="B39" s="5">
        <v>4205</v>
      </c>
      <c r="C39" s="4" t="s">
        <v>3</v>
      </c>
      <c r="D39" s="4" t="s">
        <v>55</v>
      </c>
      <c r="E39" s="5" t="s">
        <v>62</v>
      </c>
      <c r="F39" s="4">
        <v>6</v>
      </c>
      <c r="G39" s="4">
        <f t="shared" si="0"/>
        <v>46</v>
      </c>
      <c r="H39" s="5">
        <v>4205</v>
      </c>
      <c r="I39" s="5" t="s">
        <v>41</v>
      </c>
      <c r="J39" s="5"/>
    </row>
    <row r="40" spans="1:10">
      <c r="A40" s="5" t="s">
        <v>42</v>
      </c>
      <c r="B40" s="5">
        <v>4060</v>
      </c>
      <c r="C40" s="4" t="s">
        <v>3</v>
      </c>
      <c r="D40" s="4" t="s">
        <v>55</v>
      </c>
      <c r="E40" s="5" t="s">
        <v>62</v>
      </c>
      <c r="F40" s="4">
        <v>7</v>
      </c>
      <c r="G40" s="4">
        <f t="shared" si="0"/>
        <v>47</v>
      </c>
      <c r="H40" s="5">
        <v>4060</v>
      </c>
      <c r="I40" s="5" t="s">
        <v>42</v>
      </c>
      <c r="J40" s="5"/>
    </row>
    <row r="41" spans="1:10">
      <c r="A41" s="5" t="s">
        <v>44</v>
      </c>
      <c r="B41" s="5">
        <v>3850</v>
      </c>
      <c r="C41" s="4" t="s">
        <v>3</v>
      </c>
      <c r="D41" s="4" t="s">
        <v>55</v>
      </c>
      <c r="E41" s="5" t="s">
        <v>63</v>
      </c>
      <c r="F41" s="4">
        <v>0</v>
      </c>
      <c r="G41" s="4">
        <f t="shared" si="0"/>
        <v>50</v>
      </c>
      <c r="H41" s="5">
        <v>3850</v>
      </c>
      <c r="I41" s="5" t="s">
        <v>44</v>
      </c>
      <c r="J41" s="5"/>
    </row>
    <row r="42" spans="1:10">
      <c r="A42" s="5" t="s">
        <v>45</v>
      </c>
      <c r="B42" s="5">
        <v>3705</v>
      </c>
      <c r="C42" s="4" t="s">
        <v>43</v>
      </c>
      <c r="D42" s="4" t="s">
        <v>54</v>
      </c>
      <c r="E42" s="5" t="s">
        <v>63</v>
      </c>
      <c r="F42" s="4">
        <v>1</v>
      </c>
      <c r="G42" s="4">
        <f t="shared" si="0"/>
        <v>51</v>
      </c>
      <c r="H42" s="5">
        <v>3705</v>
      </c>
      <c r="I42" s="5" t="s">
        <v>45</v>
      </c>
      <c r="J42" s="5"/>
    </row>
    <row r="43" spans="1:10">
      <c r="A43" s="5" t="s">
        <v>46</v>
      </c>
      <c r="B43" s="5">
        <v>3560</v>
      </c>
      <c r="C43" s="4" t="s">
        <v>43</v>
      </c>
      <c r="D43" s="4" t="s">
        <v>54</v>
      </c>
      <c r="E43" s="5" t="s">
        <v>63</v>
      </c>
      <c r="F43" s="4">
        <v>2</v>
      </c>
      <c r="G43" s="4">
        <f t="shared" si="0"/>
        <v>52</v>
      </c>
      <c r="H43" s="5">
        <v>3560</v>
      </c>
      <c r="I43" s="5" t="s">
        <v>46</v>
      </c>
      <c r="J43" s="5"/>
    </row>
    <row r="44" spans="1:10">
      <c r="A44" s="5" t="s">
        <v>47</v>
      </c>
      <c r="B44" s="5">
        <v>3415</v>
      </c>
      <c r="C44" s="4" t="s">
        <v>43</v>
      </c>
      <c r="D44" s="4" t="s">
        <v>54</v>
      </c>
      <c r="E44" s="5" t="s">
        <v>63</v>
      </c>
      <c r="F44" s="4">
        <v>3</v>
      </c>
      <c r="G44" s="4">
        <f t="shared" si="0"/>
        <v>53</v>
      </c>
      <c r="H44" s="5">
        <v>3415</v>
      </c>
      <c r="I44" s="5" t="s">
        <v>47</v>
      </c>
      <c r="J44" s="5"/>
    </row>
    <row r="45" spans="1:10">
      <c r="A45" s="5" t="s">
        <v>48</v>
      </c>
      <c r="B45" s="5">
        <v>3270</v>
      </c>
      <c r="C45" s="4" t="s">
        <v>43</v>
      </c>
      <c r="D45" s="4" t="s">
        <v>54</v>
      </c>
      <c r="E45" s="5" t="s">
        <v>63</v>
      </c>
      <c r="F45" s="4">
        <v>4</v>
      </c>
      <c r="G45" s="4">
        <f t="shared" si="0"/>
        <v>54</v>
      </c>
      <c r="H45" s="5">
        <v>3270</v>
      </c>
      <c r="I45" s="5" t="s">
        <v>48</v>
      </c>
      <c r="J45" s="5"/>
    </row>
    <row r="46" spans="1:10">
      <c r="A46" s="5" t="s">
        <v>49</v>
      </c>
      <c r="B46" s="5">
        <v>3125</v>
      </c>
      <c r="C46" s="4" t="s">
        <v>43</v>
      </c>
      <c r="D46" s="4" t="s">
        <v>54</v>
      </c>
      <c r="E46" s="5" t="s">
        <v>63</v>
      </c>
      <c r="F46" s="4">
        <v>5</v>
      </c>
      <c r="G46" s="4">
        <f t="shared" si="0"/>
        <v>55</v>
      </c>
      <c r="H46" s="5">
        <v>3125</v>
      </c>
      <c r="I46" s="5" t="s">
        <v>49</v>
      </c>
      <c r="J46" s="5"/>
    </row>
    <row r="47" spans="1:10">
      <c r="A47" s="5" t="s">
        <v>50</v>
      </c>
      <c r="B47" s="5">
        <v>2990</v>
      </c>
      <c r="C47" s="4" t="s">
        <v>43</v>
      </c>
      <c r="D47" s="4" t="s">
        <v>54</v>
      </c>
      <c r="E47" s="5" t="s">
        <v>63</v>
      </c>
      <c r="F47" s="4">
        <v>6</v>
      </c>
      <c r="G47" s="4">
        <f t="shared" si="0"/>
        <v>56</v>
      </c>
      <c r="H47" s="5">
        <v>2990</v>
      </c>
      <c r="I47" s="5" t="s">
        <v>50</v>
      </c>
      <c r="J47" s="5"/>
    </row>
    <row r="48" spans="1:10">
      <c r="A48" s="5" t="s">
        <v>51</v>
      </c>
      <c r="B48" s="5">
        <v>2880</v>
      </c>
      <c r="C48" s="4" t="s">
        <v>43</v>
      </c>
      <c r="D48" s="4" t="s">
        <v>54</v>
      </c>
      <c r="E48" s="5" t="s">
        <v>63</v>
      </c>
      <c r="F48" s="4">
        <v>7</v>
      </c>
      <c r="G48" s="4">
        <f t="shared" si="0"/>
        <v>57</v>
      </c>
      <c r="H48" s="5">
        <v>2880</v>
      </c>
      <c r="I48" s="5" t="s">
        <v>51</v>
      </c>
      <c r="J48" s="5"/>
    </row>
    <row r="49" spans="1:10">
      <c r="A49" s="5" t="s">
        <v>52</v>
      </c>
      <c r="B49" s="5">
        <v>2710</v>
      </c>
      <c r="C49" s="4" t="s">
        <v>43</v>
      </c>
      <c r="D49" s="4" t="s">
        <v>54</v>
      </c>
      <c r="E49" s="5" t="s">
        <v>63</v>
      </c>
      <c r="F49" s="4">
        <v>8</v>
      </c>
      <c r="G49" s="4">
        <f t="shared" si="0"/>
        <v>58</v>
      </c>
      <c r="H49" s="5">
        <v>2710</v>
      </c>
      <c r="I49" s="5" t="s">
        <v>52</v>
      </c>
      <c r="J49" s="5"/>
    </row>
    <row r="50" spans="1:10">
      <c r="A50" s="5" t="s">
        <v>53</v>
      </c>
      <c r="B50" s="5">
        <v>2400</v>
      </c>
      <c r="C50" s="4" t="s">
        <v>43</v>
      </c>
      <c r="D50" s="4" t="s">
        <v>54</v>
      </c>
      <c r="E50" s="5" t="s">
        <v>63</v>
      </c>
      <c r="F50" s="4">
        <v>9</v>
      </c>
      <c r="G50" s="4">
        <f t="shared" si="0"/>
        <v>59</v>
      </c>
      <c r="H50" s="5">
        <v>2400</v>
      </c>
      <c r="I50" s="5" t="s">
        <v>53</v>
      </c>
      <c r="J50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1" sqref="H1:J25"/>
    </sheetView>
  </sheetViews>
  <sheetFormatPr baseColWidth="10" defaultRowHeight="15" x14ac:dyDescent="0"/>
  <cols>
    <col min="1" max="1" width="10.5" style="4" bestFit="1" customWidth="1"/>
    <col min="2" max="2" width="12.33203125" style="4" bestFit="1" customWidth="1"/>
    <col min="3" max="3" width="3" style="4" bestFit="1" customWidth="1"/>
    <col min="4" max="4" width="5.1640625" style="4" bestFit="1" customWidth="1"/>
    <col min="5" max="5" width="9" style="4" bestFit="1" customWidth="1"/>
    <col min="8" max="8" width="10.5" bestFit="1" customWidth="1"/>
    <col min="9" max="9" width="6.5" bestFit="1" customWidth="1"/>
    <col min="10" max="10" width="9" bestFit="1" customWidth="1"/>
    <col min="12" max="12" width="10" bestFit="1" customWidth="1"/>
    <col min="13" max="13" width="6.5" bestFit="1" customWidth="1"/>
    <col min="14" max="14" width="6.1640625" customWidth="1"/>
    <col min="15" max="16" width="12.1640625" bestFit="1" customWidth="1"/>
    <col min="17" max="18" width="12.1640625" customWidth="1"/>
  </cols>
  <sheetData>
    <row r="1" spans="1:18">
      <c r="A1" s="4" t="s">
        <v>1263</v>
      </c>
      <c r="B1" s="4" t="s">
        <v>1291</v>
      </c>
      <c r="D1" s="4" t="s">
        <v>569</v>
      </c>
      <c r="E1" s="4" t="s">
        <v>1252</v>
      </c>
      <c r="F1" s="4" t="s">
        <v>1291</v>
      </c>
      <c r="H1" t="s">
        <v>1263</v>
      </c>
      <c r="I1" t="s">
        <v>569</v>
      </c>
      <c r="J1" t="s">
        <v>1252</v>
      </c>
      <c r="L1" t="s">
        <v>1288</v>
      </c>
      <c r="M1" t="s">
        <v>0</v>
      </c>
      <c r="N1" t="s">
        <v>1252</v>
      </c>
      <c r="O1" t="s">
        <v>1253</v>
      </c>
      <c r="P1" t="s">
        <v>1254</v>
      </c>
      <c r="Q1" t="s">
        <v>1289</v>
      </c>
      <c r="R1" t="s">
        <v>1290</v>
      </c>
    </row>
    <row r="2" spans="1:18">
      <c r="A2" s="4" t="s">
        <v>1264</v>
      </c>
      <c r="B2" s="4" t="s">
        <v>50</v>
      </c>
      <c r="C2" s="4" t="s">
        <v>63</v>
      </c>
      <c r="D2" s="4">
        <v>6</v>
      </c>
      <c r="E2" s="7">
        <f t="shared" ref="E2:E25" si="0">IF(C2="B",0+D2,IF(C2="A",D2+10,IF(C2="F",D2+20,IF(C2="G",D2+30,IF(C2="K",D2+40,IF(C2="M",D2+50,"Err"))))))</f>
        <v>56</v>
      </c>
      <c r="F2" t="str">
        <f>VLOOKUP(A2,[2]GvdPRadiusComparison!$A:$L,12,FALSE)</f>
        <v>M6</v>
      </c>
      <c r="H2" t="s">
        <v>1264</v>
      </c>
      <c r="I2" t="s">
        <v>50</v>
      </c>
      <c r="J2">
        <v>56</v>
      </c>
      <c r="L2" t="s">
        <v>1273</v>
      </c>
      <c r="M2" t="s">
        <v>513</v>
      </c>
      <c r="N2">
        <v>57.75</v>
      </c>
      <c r="O2">
        <v>2762.0975318999999</v>
      </c>
      <c r="P2">
        <v>3.7336478353699999E-2</v>
      </c>
      <c r="Q2">
        <v>2.3901706032500001E-2</v>
      </c>
      <c r="R2">
        <v>5.3903819173699997E-2</v>
      </c>
    </row>
    <row r="3" spans="1:18">
      <c r="A3" s="4" t="s">
        <v>1265</v>
      </c>
      <c r="B3" s="4" t="s">
        <v>463</v>
      </c>
      <c r="C3" s="4" t="s">
        <v>63</v>
      </c>
      <c r="D3" s="4">
        <v>6.25</v>
      </c>
      <c r="E3" s="7">
        <f t="shared" si="0"/>
        <v>56.25</v>
      </c>
      <c r="F3" t="str">
        <f>VLOOKUP(A3,[2]GvdPRadiusComparison!$A:$L,12,FALSE)</f>
        <v>M6.25</v>
      </c>
      <c r="H3" t="s">
        <v>1265</v>
      </c>
      <c r="I3" t="s">
        <v>463</v>
      </c>
      <c r="J3">
        <v>56.25</v>
      </c>
      <c r="L3" t="s">
        <v>1268</v>
      </c>
      <c r="M3" t="s">
        <v>488</v>
      </c>
      <c r="N3">
        <v>57.25</v>
      </c>
      <c r="O3">
        <v>2845.13230041</v>
      </c>
      <c r="P3">
        <v>5.3903819173699997E-2</v>
      </c>
      <c r="Q3">
        <v>3.7336478353699999E-2</v>
      </c>
      <c r="R3">
        <v>7.3932620139899999E-2</v>
      </c>
    </row>
    <row r="4" spans="1:18">
      <c r="A4" s="4" t="s">
        <v>1266</v>
      </c>
      <c r="B4" s="4" t="s">
        <v>50</v>
      </c>
      <c r="C4" s="4" t="s">
        <v>63</v>
      </c>
      <c r="D4" s="4">
        <v>6</v>
      </c>
      <c r="E4" s="7">
        <f t="shared" si="0"/>
        <v>56</v>
      </c>
      <c r="F4" t="str">
        <f>VLOOKUP(A4,[2]GvdPRadiusComparison!$A:$L,12,FALSE)</f>
        <v>M6</v>
      </c>
      <c r="H4" t="s">
        <v>1266</v>
      </c>
      <c r="I4" t="s">
        <v>50</v>
      </c>
      <c r="J4">
        <v>56</v>
      </c>
      <c r="L4" t="s">
        <v>1271</v>
      </c>
      <c r="M4" t="s">
        <v>488</v>
      </c>
      <c r="N4">
        <v>57.25</v>
      </c>
      <c r="O4">
        <v>2845.13230041</v>
      </c>
      <c r="P4">
        <v>5.3903819173699997E-2</v>
      </c>
      <c r="Q4">
        <v>3.7336478353699999E-2</v>
      </c>
      <c r="R4">
        <v>7.3932620139899999E-2</v>
      </c>
    </row>
    <row r="5" spans="1:18">
      <c r="A5" s="4" t="s">
        <v>1267</v>
      </c>
      <c r="B5" s="4" t="s">
        <v>50</v>
      </c>
      <c r="C5" s="4" t="s">
        <v>63</v>
      </c>
      <c r="D5" s="4">
        <v>6</v>
      </c>
      <c r="E5" s="7">
        <f t="shared" si="0"/>
        <v>56</v>
      </c>
      <c r="F5" t="str">
        <f>VLOOKUP(A5,[2]GvdPRadiusComparison!$A:$L,12,FALSE)</f>
        <v>M6</v>
      </c>
      <c r="H5" t="s">
        <v>1267</v>
      </c>
      <c r="I5" t="s">
        <v>50</v>
      </c>
      <c r="J5">
        <v>56</v>
      </c>
      <c r="L5" t="s">
        <v>1269</v>
      </c>
      <c r="M5" t="s">
        <v>470</v>
      </c>
      <c r="N5">
        <v>56.5</v>
      </c>
      <c r="O5">
        <v>2937.35080892</v>
      </c>
      <c r="P5">
        <v>8.6168595491999997E-2</v>
      </c>
      <c r="Q5">
        <v>6.22218460911E-2</v>
      </c>
      <c r="R5">
        <v>0.11018742983599999</v>
      </c>
    </row>
    <row r="6" spans="1:18">
      <c r="A6" s="4" t="s">
        <v>1268</v>
      </c>
      <c r="B6" s="4" t="s">
        <v>488</v>
      </c>
      <c r="C6" s="4" t="s">
        <v>63</v>
      </c>
      <c r="D6" s="4">
        <v>7.25</v>
      </c>
      <c r="E6" s="7">
        <f t="shared" si="0"/>
        <v>57.25</v>
      </c>
      <c r="F6" t="str">
        <f>VLOOKUP(A6,[2]GvdPRadiusComparison!$A:$L,12,FALSE)</f>
        <v>M7.25</v>
      </c>
      <c r="H6" t="s">
        <v>1268</v>
      </c>
      <c r="I6" t="s">
        <v>488</v>
      </c>
      <c r="J6">
        <v>57.25</v>
      </c>
      <c r="L6" t="s">
        <v>1265</v>
      </c>
      <c r="M6" t="s">
        <v>463</v>
      </c>
      <c r="N6">
        <v>56.25</v>
      </c>
      <c r="O6">
        <v>2964.8876444799998</v>
      </c>
      <c r="P6">
        <v>9.8052776966300007E-2</v>
      </c>
      <c r="Q6">
        <v>7.3932620139899999E-2</v>
      </c>
      <c r="R6">
        <v>0.12305690564299999</v>
      </c>
    </row>
    <row r="7" spans="1:18">
      <c r="A7" s="4" t="s">
        <v>1269</v>
      </c>
      <c r="B7" s="4" t="s">
        <v>470</v>
      </c>
      <c r="C7" s="4" t="s">
        <v>63</v>
      </c>
      <c r="D7" s="4">
        <v>6.5</v>
      </c>
      <c r="E7" s="7">
        <f t="shared" si="0"/>
        <v>56.5</v>
      </c>
      <c r="F7" t="str">
        <f>VLOOKUP(A7,[2]GvdPRadiusComparison!$A:$L,12,FALSE)</f>
        <v>M6.5</v>
      </c>
      <c r="H7" t="s">
        <v>1269</v>
      </c>
      <c r="I7" t="s">
        <v>470</v>
      </c>
      <c r="J7">
        <v>56.5</v>
      </c>
      <c r="L7" t="s">
        <v>1264</v>
      </c>
      <c r="M7" t="s">
        <v>50</v>
      </c>
      <c r="N7">
        <v>56</v>
      </c>
      <c r="O7">
        <v>2993.0813288499999</v>
      </c>
      <c r="P7">
        <v>0.11018742983599999</v>
      </c>
      <c r="Q7">
        <v>8.6168595491999997E-2</v>
      </c>
      <c r="R7">
        <v>0.13669366845700001</v>
      </c>
    </row>
    <row r="8" spans="1:18">
      <c r="A8" s="4" t="s">
        <v>1270</v>
      </c>
      <c r="B8" s="4" t="s">
        <v>50</v>
      </c>
      <c r="C8" s="4" t="s">
        <v>63</v>
      </c>
      <c r="D8" s="4">
        <v>6</v>
      </c>
      <c r="E8" s="7">
        <f t="shared" si="0"/>
        <v>56</v>
      </c>
      <c r="F8" t="str">
        <f>VLOOKUP(A8,[2]GvdPRadiusComparison!$A:$L,12,FALSE)</f>
        <v>M6</v>
      </c>
      <c r="H8" t="s">
        <v>1270</v>
      </c>
      <c r="I8" t="s">
        <v>50</v>
      </c>
      <c r="J8">
        <v>56</v>
      </c>
      <c r="L8" t="s">
        <v>1266</v>
      </c>
      <c r="M8" t="s">
        <v>50</v>
      </c>
      <c r="N8">
        <v>56</v>
      </c>
      <c r="O8">
        <v>2993.0813288499999</v>
      </c>
      <c r="P8">
        <v>0.11018742983599999</v>
      </c>
      <c r="Q8">
        <v>8.6168595491999997E-2</v>
      </c>
      <c r="R8">
        <v>0.13669366845700001</v>
      </c>
    </row>
    <row r="9" spans="1:18">
      <c r="A9" s="4" t="s">
        <v>1271</v>
      </c>
      <c r="B9" s="4" t="s">
        <v>488</v>
      </c>
      <c r="C9" s="4" t="s">
        <v>63</v>
      </c>
      <c r="D9" s="4">
        <v>7.25</v>
      </c>
      <c r="E9" s="7">
        <f t="shared" si="0"/>
        <v>57.25</v>
      </c>
      <c r="F9" t="str">
        <f>VLOOKUP(A9,[2]GvdPRadiusComparison!$A:$L,12,FALSE)</f>
        <v>M7.25</v>
      </c>
      <c r="H9" t="s">
        <v>1271</v>
      </c>
      <c r="I9" t="s">
        <v>488</v>
      </c>
      <c r="J9">
        <v>57.25</v>
      </c>
      <c r="L9" t="s">
        <v>1267</v>
      </c>
      <c r="M9" t="s">
        <v>50</v>
      </c>
      <c r="N9">
        <v>56</v>
      </c>
      <c r="O9">
        <v>2993.0813288499999</v>
      </c>
      <c r="P9">
        <v>0.11018742983599999</v>
      </c>
      <c r="Q9">
        <v>8.6168595491999997E-2</v>
      </c>
      <c r="R9">
        <v>0.13669366845700001</v>
      </c>
    </row>
    <row r="10" spans="1:18">
      <c r="A10" s="4" t="s">
        <v>1272</v>
      </c>
      <c r="B10" s="4" t="s">
        <v>50</v>
      </c>
      <c r="C10" s="4" t="s">
        <v>63</v>
      </c>
      <c r="D10" s="4">
        <v>6</v>
      </c>
      <c r="E10" s="7">
        <f t="shared" si="0"/>
        <v>56</v>
      </c>
      <c r="F10" t="str">
        <f>VLOOKUP(A10,[2]GvdPRadiusComparison!$A:$L,12,FALSE)</f>
        <v>M6</v>
      </c>
      <c r="H10" t="s">
        <v>1272</v>
      </c>
      <c r="I10" t="s">
        <v>50</v>
      </c>
      <c r="J10">
        <v>56</v>
      </c>
      <c r="L10" t="s">
        <v>1270</v>
      </c>
      <c r="M10" t="s">
        <v>50</v>
      </c>
      <c r="N10">
        <v>56</v>
      </c>
      <c r="O10">
        <v>2993.0813288499999</v>
      </c>
      <c r="P10">
        <v>0.11018742983599999</v>
      </c>
      <c r="Q10">
        <v>8.6168595491999997E-2</v>
      </c>
      <c r="R10">
        <v>0.13669366845700001</v>
      </c>
    </row>
    <row r="11" spans="1:18">
      <c r="A11" s="4" t="s">
        <v>1273</v>
      </c>
      <c r="B11" s="4" t="s">
        <v>513</v>
      </c>
      <c r="C11" s="4" t="s">
        <v>63</v>
      </c>
      <c r="D11" s="4">
        <v>7.75</v>
      </c>
      <c r="E11" s="7">
        <f t="shared" si="0"/>
        <v>57.75</v>
      </c>
      <c r="F11" t="str">
        <f>VLOOKUP(A11,[2]GvdPRadiusComparison!$A:$L,12,FALSE)</f>
        <v>M7.75</v>
      </c>
      <c r="H11" t="s">
        <v>1273</v>
      </c>
      <c r="I11" t="s">
        <v>513</v>
      </c>
      <c r="J11">
        <v>57.75</v>
      </c>
      <c r="L11" t="s">
        <v>1272</v>
      </c>
      <c r="M11" t="s">
        <v>50</v>
      </c>
      <c r="N11">
        <v>56</v>
      </c>
      <c r="O11">
        <v>2993.0813288499999</v>
      </c>
      <c r="P11">
        <v>0.11018742983599999</v>
      </c>
      <c r="Q11">
        <v>8.6168595491999997E-2</v>
      </c>
      <c r="R11">
        <v>0.13669366845700001</v>
      </c>
    </row>
    <row r="12" spans="1:18">
      <c r="A12" s="4" t="s">
        <v>1274</v>
      </c>
      <c r="B12" s="4" t="s">
        <v>48</v>
      </c>
      <c r="C12" s="4" t="s">
        <v>63</v>
      </c>
      <c r="D12" s="4">
        <v>4</v>
      </c>
      <c r="E12" s="7">
        <f t="shared" si="0"/>
        <v>54</v>
      </c>
      <c r="F12" t="str">
        <f>VLOOKUP(A12,[2]GvdPRadiusComparison!$A:$L,12,FALSE)</f>
        <v>M4</v>
      </c>
      <c r="H12" t="s">
        <v>1274</v>
      </c>
      <c r="I12" t="s">
        <v>48</v>
      </c>
      <c r="J12">
        <v>54</v>
      </c>
      <c r="L12" t="s">
        <v>1276</v>
      </c>
      <c r="M12" t="s">
        <v>436</v>
      </c>
      <c r="N12">
        <v>55.75</v>
      </c>
      <c r="O12">
        <v>3023.0215349</v>
      </c>
      <c r="P12">
        <v>0.12305690564299999</v>
      </c>
      <c r="Q12">
        <v>9.8052776966300007E-2</v>
      </c>
      <c r="R12">
        <v>0.15102376415300001</v>
      </c>
    </row>
    <row r="13" spans="1:18">
      <c r="A13" s="4" t="s">
        <v>1275</v>
      </c>
      <c r="B13" s="4" t="s">
        <v>360</v>
      </c>
      <c r="C13" s="4" t="s">
        <v>63</v>
      </c>
      <c r="D13" s="4">
        <v>4.75</v>
      </c>
      <c r="E13" s="7">
        <f t="shared" si="0"/>
        <v>54.75</v>
      </c>
      <c r="F13" t="str">
        <f>VLOOKUP(A13,[2]GvdPRadiusComparison!$A:$L,12,FALSE)</f>
        <v>M4.75</v>
      </c>
      <c r="H13" t="s">
        <v>1275</v>
      </c>
      <c r="I13" t="s">
        <v>360</v>
      </c>
      <c r="J13">
        <v>54.75</v>
      </c>
      <c r="L13" t="s">
        <v>1286</v>
      </c>
      <c r="M13" t="s">
        <v>407</v>
      </c>
      <c r="N13">
        <v>55.5</v>
      </c>
      <c r="O13">
        <v>3054.7369892400002</v>
      </c>
      <c r="P13">
        <v>0.13669366845700001</v>
      </c>
      <c r="Q13">
        <v>0.11018742983599999</v>
      </c>
      <c r="R13">
        <v>0.165980202795</v>
      </c>
    </row>
    <row r="14" spans="1:18">
      <c r="A14" s="4" t="s">
        <v>1276</v>
      </c>
      <c r="B14" s="4" t="s">
        <v>436</v>
      </c>
      <c r="C14" s="4" t="s">
        <v>63</v>
      </c>
      <c r="D14" s="4">
        <v>5.75</v>
      </c>
      <c r="E14" s="7">
        <f t="shared" si="0"/>
        <v>55.75</v>
      </c>
      <c r="F14" t="str">
        <f>VLOOKUP(A14,[2]GvdPRadiusComparison!$A:$L,12,FALSE)</f>
        <v>M5.75</v>
      </c>
      <c r="H14" t="s">
        <v>1276</v>
      </c>
      <c r="I14" t="s">
        <v>436</v>
      </c>
      <c r="J14">
        <v>55.75</v>
      </c>
      <c r="L14" t="s">
        <v>1287</v>
      </c>
      <c r="M14" t="s">
        <v>407</v>
      </c>
      <c r="N14">
        <v>55.5</v>
      </c>
      <c r="O14">
        <v>3054.7369892400002</v>
      </c>
      <c r="P14">
        <v>0.13669366845700001</v>
      </c>
      <c r="Q14">
        <v>0.11018742983599999</v>
      </c>
      <c r="R14">
        <v>0.165980202795</v>
      </c>
    </row>
    <row r="15" spans="1:18">
      <c r="A15" s="4" t="s">
        <v>1277</v>
      </c>
      <c r="B15" s="4" t="s">
        <v>389</v>
      </c>
      <c r="C15" s="4" t="s">
        <v>63</v>
      </c>
      <c r="D15" s="4">
        <v>5.25</v>
      </c>
      <c r="E15" s="7">
        <f t="shared" si="0"/>
        <v>55.25</v>
      </c>
      <c r="F15" t="str">
        <f>VLOOKUP(A15,[2]GvdPRadiusComparison!$A:$L,12,FALSE)</f>
        <v>M5.25</v>
      </c>
      <c r="H15" t="s">
        <v>1277</v>
      </c>
      <c r="I15" t="s">
        <v>389</v>
      </c>
      <c r="J15">
        <v>55.25</v>
      </c>
      <c r="L15" t="s">
        <v>1277</v>
      </c>
      <c r="M15" t="s">
        <v>389</v>
      </c>
      <c r="N15">
        <v>55.25</v>
      </c>
      <c r="O15">
        <v>3087.9911818800001</v>
      </c>
      <c r="P15">
        <v>0.15102376415300001</v>
      </c>
      <c r="Q15">
        <v>0.12305690564299999</v>
      </c>
      <c r="R15">
        <v>0.18150155580300001</v>
      </c>
    </row>
    <row r="16" spans="1:18">
      <c r="A16" s="4" t="s">
        <v>1278</v>
      </c>
      <c r="B16" s="4" t="s">
        <v>389</v>
      </c>
      <c r="C16" s="4" t="s">
        <v>63</v>
      </c>
      <c r="D16" s="4">
        <v>5.25</v>
      </c>
      <c r="E16" s="7">
        <f t="shared" si="0"/>
        <v>55.25</v>
      </c>
      <c r="F16" t="str">
        <f>VLOOKUP(A16,[2]GvdPRadiusComparison!$A:$L,12,FALSE)</f>
        <v>M5.25</v>
      </c>
      <c r="H16" t="s">
        <v>1278</v>
      </c>
      <c r="I16" t="s">
        <v>389</v>
      </c>
      <c r="J16">
        <v>55.25</v>
      </c>
      <c r="L16" t="s">
        <v>1278</v>
      </c>
      <c r="M16" t="s">
        <v>389</v>
      </c>
      <c r="N16">
        <v>55.25</v>
      </c>
      <c r="O16">
        <v>3087.9911818800001</v>
      </c>
      <c r="P16">
        <v>0.15102376415300001</v>
      </c>
      <c r="Q16">
        <v>0.12305690564299999</v>
      </c>
      <c r="R16">
        <v>0.18150155580300001</v>
      </c>
    </row>
    <row r="17" spans="1:18">
      <c r="A17" s="4" t="s">
        <v>1279</v>
      </c>
      <c r="B17" s="4" t="s">
        <v>360</v>
      </c>
      <c r="C17" s="4" t="s">
        <v>63</v>
      </c>
      <c r="D17" s="4">
        <v>4.75</v>
      </c>
      <c r="E17" s="7">
        <f t="shared" si="0"/>
        <v>54.75</v>
      </c>
      <c r="F17" t="str">
        <f>VLOOKUP(A17,[2]GvdPRadiusComparison!$A:$L,12,FALSE)</f>
        <v>M4.75</v>
      </c>
      <c r="H17" t="s">
        <v>1279</v>
      </c>
      <c r="I17" t="s">
        <v>360</v>
      </c>
      <c r="J17">
        <v>54.75</v>
      </c>
      <c r="L17" t="s">
        <v>1282</v>
      </c>
      <c r="M17" t="s">
        <v>49</v>
      </c>
      <c r="N17">
        <v>55</v>
      </c>
      <c r="O17">
        <v>3122.5476028399999</v>
      </c>
      <c r="P17">
        <v>0.165980202795</v>
      </c>
      <c r="Q17">
        <v>0.13669366845700001</v>
      </c>
      <c r="R17">
        <v>0.19753011763</v>
      </c>
    </row>
    <row r="18" spans="1:18">
      <c r="A18" s="4" t="s">
        <v>1280</v>
      </c>
      <c r="B18" s="4" t="s">
        <v>360</v>
      </c>
      <c r="C18" s="4" t="s">
        <v>63</v>
      </c>
      <c r="D18" s="4">
        <v>4.75</v>
      </c>
      <c r="E18" s="7">
        <f t="shared" si="0"/>
        <v>54.75</v>
      </c>
      <c r="F18" t="str">
        <f>VLOOKUP(A18,[2]GvdPRadiusComparison!$A:$L,12,FALSE)</f>
        <v>M4.75</v>
      </c>
      <c r="H18" t="s">
        <v>1280</v>
      </c>
      <c r="I18" t="s">
        <v>360</v>
      </c>
      <c r="J18">
        <v>54.75</v>
      </c>
      <c r="L18" t="s">
        <v>1283</v>
      </c>
      <c r="M18" t="s">
        <v>49</v>
      </c>
      <c r="N18">
        <v>55</v>
      </c>
      <c r="O18">
        <v>3122.5476028399999</v>
      </c>
      <c r="P18">
        <v>0.165980202795</v>
      </c>
      <c r="Q18">
        <v>0.13669366845700001</v>
      </c>
      <c r="R18">
        <v>0.19753011763</v>
      </c>
    </row>
    <row r="19" spans="1:18">
      <c r="A19" s="4" t="s">
        <v>1281</v>
      </c>
      <c r="B19" s="4" t="s">
        <v>335</v>
      </c>
      <c r="C19" s="4" t="s">
        <v>63</v>
      </c>
      <c r="D19" s="4">
        <v>4.25</v>
      </c>
      <c r="E19" s="7">
        <f t="shared" si="0"/>
        <v>54.25</v>
      </c>
      <c r="F19" t="str">
        <f>VLOOKUP(A19,[2]GvdPRadiusComparison!$A:$L,12,FALSE)</f>
        <v>M4.25</v>
      </c>
      <c r="H19" t="s">
        <v>1281</v>
      </c>
      <c r="I19" t="s">
        <v>335</v>
      </c>
      <c r="J19">
        <v>54.25</v>
      </c>
      <c r="L19" t="s">
        <v>1275</v>
      </c>
      <c r="M19" t="s">
        <v>360</v>
      </c>
      <c r="N19">
        <v>54.75</v>
      </c>
      <c r="O19">
        <v>3158.1697421399999</v>
      </c>
      <c r="P19">
        <v>0.18150155580300001</v>
      </c>
      <c r="Q19">
        <v>0.15102376415300001</v>
      </c>
      <c r="R19">
        <v>0.214009710692</v>
      </c>
    </row>
    <row r="20" spans="1:18">
      <c r="A20" s="4" t="s">
        <v>1282</v>
      </c>
      <c r="B20" s="4" t="s">
        <v>49</v>
      </c>
      <c r="C20" s="4" t="s">
        <v>63</v>
      </c>
      <c r="D20" s="4">
        <v>5</v>
      </c>
      <c r="E20" s="7">
        <f t="shared" si="0"/>
        <v>55</v>
      </c>
      <c r="F20" t="str">
        <f>VLOOKUP(A20,[2]GvdPRadiusComparison!$A:$L,12,FALSE)</f>
        <v>M5</v>
      </c>
      <c r="H20" t="s">
        <v>1282</v>
      </c>
      <c r="I20" t="s">
        <v>49</v>
      </c>
      <c r="J20">
        <v>55</v>
      </c>
      <c r="L20" t="s">
        <v>1279</v>
      </c>
      <c r="M20" t="s">
        <v>360</v>
      </c>
      <c r="N20">
        <v>54.75</v>
      </c>
      <c r="O20">
        <v>3158.1697421399999</v>
      </c>
      <c r="P20">
        <v>0.18150155580300001</v>
      </c>
      <c r="Q20">
        <v>0.15102376415300001</v>
      </c>
      <c r="R20">
        <v>0.214009710692</v>
      </c>
    </row>
    <row r="21" spans="1:18">
      <c r="A21" s="4" t="s">
        <v>1283</v>
      </c>
      <c r="B21" s="4" t="s">
        <v>49</v>
      </c>
      <c r="C21" s="4" t="s">
        <v>63</v>
      </c>
      <c r="D21" s="4">
        <v>5</v>
      </c>
      <c r="E21" s="7">
        <f t="shared" si="0"/>
        <v>55</v>
      </c>
      <c r="F21" t="str">
        <f>VLOOKUP(A21,[2]GvdPRadiusComparison!$A:$L,12,FALSE)</f>
        <v>M5</v>
      </c>
      <c r="H21" t="s">
        <v>1283</v>
      </c>
      <c r="I21" t="s">
        <v>49</v>
      </c>
      <c r="J21">
        <v>55</v>
      </c>
      <c r="L21" t="s">
        <v>1280</v>
      </c>
      <c r="M21" t="s">
        <v>360</v>
      </c>
      <c r="N21">
        <v>54.75</v>
      </c>
      <c r="O21">
        <v>3158.1697421399999</v>
      </c>
      <c r="P21">
        <v>0.18150155580300001</v>
      </c>
      <c r="Q21">
        <v>0.15102376415300001</v>
      </c>
      <c r="R21">
        <v>0.214009710692</v>
      </c>
    </row>
    <row r="22" spans="1:18">
      <c r="A22" s="4" t="s">
        <v>1284</v>
      </c>
      <c r="B22" s="4" t="s">
        <v>48</v>
      </c>
      <c r="C22" s="4" t="s">
        <v>63</v>
      </c>
      <c r="D22" s="4">
        <v>4</v>
      </c>
      <c r="E22" s="7">
        <f t="shared" si="0"/>
        <v>54</v>
      </c>
      <c r="F22" t="str">
        <f>VLOOKUP(A22,[2]GvdPRadiusComparison!$A:$L,12,FALSE)</f>
        <v>M4</v>
      </c>
      <c r="H22" t="s">
        <v>1284</v>
      </c>
      <c r="I22" t="s">
        <v>48</v>
      </c>
      <c r="J22">
        <v>54</v>
      </c>
      <c r="L22" t="s">
        <v>1281</v>
      </c>
      <c r="M22" t="s">
        <v>335</v>
      </c>
      <c r="N22">
        <v>54.25</v>
      </c>
      <c r="O22">
        <v>3231.6651358300001</v>
      </c>
      <c r="P22">
        <v>0.214009710692</v>
      </c>
      <c r="Q22">
        <v>0.18150155580300001</v>
      </c>
      <c r="R22">
        <v>0.24808999846800001</v>
      </c>
    </row>
    <row r="23" spans="1:18">
      <c r="A23" s="4" t="s">
        <v>1285</v>
      </c>
      <c r="B23" s="4" t="s">
        <v>48</v>
      </c>
      <c r="C23" s="4" t="s">
        <v>63</v>
      </c>
      <c r="D23" s="4">
        <v>4</v>
      </c>
      <c r="E23" s="7">
        <f t="shared" si="0"/>
        <v>54</v>
      </c>
      <c r="F23" t="str">
        <f>VLOOKUP(A23,[2]GvdPRadiusComparison!$A:$L,12,FALSE)</f>
        <v>M4</v>
      </c>
      <c r="H23" t="s">
        <v>1285</v>
      </c>
      <c r="I23" t="s">
        <v>48</v>
      </c>
      <c r="J23">
        <v>54</v>
      </c>
      <c r="L23" t="s">
        <v>1274</v>
      </c>
      <c r="M23" t="s">
        <v>48</v>
      </c>
      <c r="N23">
        <v>54</v>
      </c>
      <c r="O23">
        <v>3269.0653702599998</v>
      </c>
      <c r="P23">
        <v>0.23088322553900001</v>
      </c>
      <c r="Q23">
        <v>0.19753011763</v>
      </c>
      <c r="R23">
        <v>0.26556313625299999</v>
      </c>
    </row>
    <row r="24" spans="1:18">
      <c r="A24" s="4" t="s">
        <v>1286</v>
      </c>
      <c r="B24" s="4" t="s">
        <v>407</v>
      </c>
      <c r="C24" s="4" t="s">
        <v>63</v>
      </c>
      <c r="D24" s="4">
        <v>5.5</v>
      </c>
      <c r="E24" s="7">
        <f t="shared" si="0"/>
        <v>55.5</v>
      </c>
      <c r="F24" t="str">
        <f>VLOOKUP(A24,[2]GvdPRadiusComparison!$A:$L,12,FALSE)</f>
        <v>M5.5</v>
      </c>
      <c r="H24" t="s">
        <v>1286</v>
      </c>
      <c r="I24" t="s">
        <v>407</v>
      </c>
      <c r="J24">
        <v>55.5</v>
      </c>
      <c r="L24" t="s">
        <v>1284</v>
      </c>
      <c r="M24" t="s">
        <v>48</v>
      </c>
      <c r="N24">
        <v>54</v>
      </c>
      <c r="O24">
        <v>3269.0653702599998</v>
      </c>
      <c r="P24">
        <v>0.23088322553900001</v>
      </c>
      <c r="Q24">
        <v>0.19753011763</v>
      </c>
      <c r="R24">
        <v>0.26556313625299999</v>
      </c>
    </row>
    <row r="25" spans="1:18">
      <c r="A25" s="4" t="s">
        <v>1287</v>
      </c>
      <c r="B25" s="4" t="s">
        <v>343</v>
      </c>
      <c r="C25" s="4" t="s">
        <v>63</v>
      </c>
      <c r="D25" s="4">
        <v>4.5</v>
      </c>
      <c r="E25" s="7">
        <f t="shared" si="0"/>
        <v>54.5</v>
      </c>
      <c r="F25" t="str">
        <f>VLOOKUP(A25,[2]GvdPRadiusComparison!$A:$L,12,FALSE)</f>
        <v>M4.5</v>
      </c>
      <c r="H25" t="s">
        <v>1287</v>
      </c>
      <c r="I25" s="20" t="s">
        <v>343</v>
      </c>
      <c r="J25">
        <v>54.5</v>
      </c>
      <c r="L25" t="s">
        <v>1285</v>
      </c>
      <c r="M25" t="s">
        <v>48</v>
      </c>
      <c r="N25">
        <v>54</v>
      </c>
      <c r="O25">
        <v>3269.0653702599998</v>
      </c>
      <c r="P25">
        <v>0.23088322553900001</v>
      </c>
      <c r="Q25">
        <v>0.19753011763</v>
      </c>
      <c r="R25">
        <v>0.26556313625299999</v>
      </c>
    </row>
  </sheetData>
  <sortState ref="L2:R25">
    <sortCondition ref="P2:P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selection activeCell="G1" sqref="G1:M1"/>
    </sheetView>
  </sheetViews>
  <sheetFormatPr baseColWidth="10" defaultRowHeight="15" x14ac:dyDescent="0"/>
  <cols>
    <col min="1" max="1" width="19.6640625" bestFit="1" customWidth="1"/>
    <col min="2" max="2" width="6.5" bestFit="1" customWidth="1"/>
    <col min="3" max="3" width="6.1640625" bestFit="1" customWidth="1"/>
    <col min="4" max="5" width="12.1640625" bestFit="1" customWidth="1"/>
    <col min="7" max="7" width="19.6640625" bestFit="1" customWidth="1"/>
    <col min="8" max="8" width="6.5" customWidth="1"/>
    <col min="9" max="9" width="6.1640625" customWidth="1"/>
    <col min="10" max="11" width="12.1640625" bestFit="1" customWidth="1"/>
    <col min="12" max="12" width="12.83203125" bestFit="1" customWidth="1"/>
    <col min="13" max="13" width="12.1640625" bestFit="1" customWidth="1"/>
  </cols>
  <sheetData>
    <row r="1" spans="1:13">
      <c r="A1" t="s">
        <v>1258</v>
      </c>
      <c r="G1" t="s">
        <v>1294</v>
      </c>
      <c r="H1" t="s">
        <v>0</v>
      </c>
      <c r="I1" t="s">
        <v>1252</v>
      </c>
      <c r="J1" t="s">
        <v>1253</v>
      </c>
      <c r="K1" t="s">
        <v>1254</v>
      </c>
      <c r="L1" t="s">
        <v>1292</v>
      </c>
      <c r="M1" t="s">
        <v>1293</v>
      </c>
    </row>
    <row r="2" spans="1:13">
      <c r="A2" t="s">
        <v>1100</v>
      </c>
      <c r="B2" t="s">
        <v>1101</v>
      </c>
      <c r="C2">
        <v>44.5</v>
      </c>
      <c r="D2">
        <v>4470.6739503199997</v>
      </c>
      <c r="E2">
        <v>0.422030273352</v>
      </c>
      <c r="G2" t="s">
        <v>1100</v>
      </c>
      <c r="H2" t="s">
        <v>1101</v>
      </c>
      <c r="I2">
        <v>44.5</v>
      </c>
      <c r="J2">
        <v>4470.6739503199997</v>
      </c>
      <c r="K2">
        <v>2.23342554768</v>
      </c>
      <c r="L2">
        <v>1.7334351273099999</v>
      </c>
      <c r="M2">
        <v>2.99434518172</v>
      </c>
    </row>
    <row r="3" spans="1:13">
      <c r="A3" t="s">
        <v>1061</v>
      </c>
      <c r="B3" t="s">
        <v>40</v>
      </c>
      <c r="C3">
        <v>45</v>
      </c>
      <c r="D3">
        <v>4350.0922367599997</v>
      </c>
      <c r="E3">
        <v>0.96203227962299998</v>
      </c>
      <c r="G3" t="s">
        <v>1061</v>
      </c>
      <c r="H3" t="s">
        <v>40</v>
      </c>
      <c r="I3">
        <v>45</v>
      </c>
      <c r="J3">
        <v>4350.0922367599997</v>
      </c>
      <c r="K3">
        <v>1.7334351273099999</v>
      </c>
      <c r="L3">
        <v>1.5138535149200001</v>
      </c>
      <c r="M3">
        <v>2.23342554768</v>
      </c>
    </row>
    <row r="4" spans="1:13">
      <c r="A4" t="s">
        <v>1067</v>
      </c>
      <c r="B4" t="s">
        <v>40</v>
      </c>
      <c r="C4">
        <v>45</v>
      </c>
      <c r="D4">
        <v>4350.0922367599997</v>
      </c>
      <c r="E4">
        <v>0.96203227962299998</v>
      </c>
      <c r="G4" t="s">
        <v>1067</v>
      </c>
      <c r="H4" t="s">
        <v>40</v>
      </c>
      <c r="I4">
        <v>45</v>
      </c>
      <c r="J4">
        <v>4350.0922367599997</v>
      </c>
      <c r="K4">
        <v>1.7334351273099999</v>
      </c>
      <c r="L4">
        <v>1.5138535149200001</v>
      </c>
      <c r="M4">
        <v>2.23342554768</v>
      </c>
    </row>
    <row r="5" spans="1:13">
      <c r="A5" t="s">
        <v>1077</v>
      </c>
      <c r="B5" t="s">
        <v>40</v>
      </c>
      <c r="C5">
        <v>45</v>
      </c>
      <c r="D5">
        <v>4350.0922367599997</v>
      </c>
      <c r="E5">
        <v>0.96203227962299998</v>
      </c>
      <c r="G5" t="s">
        <v>1077</v>
      </c>
      <c r="H5" t="s">
        <v>40</v>
      </c>
      <c r="I5">
        <v>45</v>
      </c>
      <c r="J5">
        <v>4350.0922367599997</v>
      </c>
      <c r="K5">
        <v>1.7334351273099999</v>
      </c>
      <c r="L5">
        <v>1.5138535149200001</v>
      </c>
      <c r="M5">
        <v>2.23342554768</v>
      </c>
    </row>
    <row r="6" spans="1:13">
      <c r="A6" t="s">
        <v>1080</v>
      </c>
      <c r="B6" t="s">
        <v>40</v>
      </c>
      <c r="C6">
        <v>45</v>
      </c>
      <c r="D6">
        <v>4350.0922367599997</v>
      </c>
      <c r="E6">
        <v>0.96203227962299998</v>
      </c>
      <c r="G6" t="s">
        <v>1080</v>
      </c>
      <c r="H6" t="s">
        <v>40</v>
      </c>
      <c r="I6">
        <v>45</v>
      </c>
      <c r="J6">
        <v>4350.0922367599997</v>
      </c>
      <c r="K6">
        <v>1.7334351273099999</v>
      </c>
      <c r="L6">
        <v>1.5138535149200001</v>
      </c>
      <c r="M6">
        <v>2.23342554768</v>
      </c>
    </row>
    <row r="7" spans="1:13">
      <c r="A7" t="s">
        <v>1090</v>
      </c>
      <c r="B7" t="s">
        <v>40</v>
      </c>
      <c r="C7">
        <v>45</v>
      </c>
      <c r="D7">
        <v>4350.0922367599997</v>
      </c>
      <c r="E7">
        <v>0.96203227962299998</v>
      </c>
      <c r="G7" t="s">
        <v>1090</v>
      </c>
      <c r="H7" t="s">
        <v>40</v>
      </c>
      <c r="I7">
        <v>45</v>
      </c>
      <c r="J7">
        <v>4350.0922367599997</v>
      </c>
      <c r="K7">
        <v>1.7334351273099999</v>
      </c>
      <c r="L7">
        <v>1.5138535149200001</v>
      </c>
      <c r="M7">
        <v>2.23342554768</v>
      </c>
    </row>
    <row r="8" spans="1:13">
      <c r="A8" t="s">
        <v>1096</v>
      </c>
      <c r="B8" t="s">
        <v>40</v>
      </c>
      <c r="C8">
        <v>45</v>
      </c>
      <c r="D8">
        <v>4350.0922367599997</v>
      </c>
      <c r="E8">
        <v>0.96203227962299998</v>
      </c>
      <c r="G8" t="s">
        <v>1096</v>
      </c>
      <c r="H8" t="s">
        <v>40</v>
      </c>
      <c r="I8">
        <v>45</v>
      </c>
      <c r="J8">
        <v>4350.0922367599997</v>
      </c>
      <c r="K8">
        <v>1.7334351273099999</v>
      </c>
      <c r="L8">
        <v>1.5138535149200001</v>
      </c>
      <c r="M8">
        <v>2.23342554768</v>
      </c>
    </row>
    <row r="9" spans="1:13">
      <c r="A9" t="s">
        <v>1097</v>
      </c>
      <c r="B9" t="s">
        <v>40</v>
      </c>
      <c r="C9">
        <v>45</v>
      </c>
      <c r="D9">
        <v>4350.0922367599997</v>
      </c>
      <c r="E9">
        <v>0.96203227962299998</v>
      </c>
      <c r="G9" t="s">
        <v>1097</v>
      </c>
      <c r="H9" t="s">
        <v>40</v>
      </c>
      <c r="I9">
        <v>45</v>
      </c>
      <c r="J9">
        <v>4350.0922367599997</v>
      </c>
      <c r="K9">
        <v>1.7334351273099999</v>
      </c>
      <c r="L9">
        <v>1.5138535149200001</v>
      </c>
      <c r="M9">
        <v>2.23342554768</v>
      </c>
    </row>
    <row r="10" spans="1:13">
      <c r="A10" t="s">
        <v>1158</v>
      </c>
      <c r="B10" t="s">
        <v>1159</v>
      </c>
      <c r="C10">
        <v>45.5</v>
      </c>
      <c r="D10">
        <v>4268.7919678500002</v>
      </c>
      <c r="E10">
        <v>1.17042047158</v>
      </c>
      <c r="G10" t="s">
        <v>1158</v>
      </c>
      <c r="H10" t="s">
        <v>1159</v>
      </c>
      <c r="I10">
        <v>45.5</v>
      </c>
      <c r="J10">
        <v>4268.7919678500002</v>
      </c>
      <c r="K10">
        <v>1.5138535149200001</v>
      </c>
      <c r="L10">
        <v>1.3911835749599999</v>
      </c>
      <c r="M10">
        <v>1.7334351273099999</v>
      </c>
    </row>
    <row r="11" spans="1:13">
      <c r="A11" t="s">
        <v>1083</v>
      </c>
      <c r="B11" t="s">
        <v>41</v>
      </c>
      <c r="C11">
        <v>46</v>
      </c>
      <c r="D11">
        <v>4204.9292333200001</v>
      </c>
      <c r="E11">
        <v>1.26137965688</v>
      </c>
      <c r="G11" t="s">
        <v>1083</v>
      </c>
      <c r="H11" t="s">
        <v>41</v>
      </c>
      <c r="I11">
        <v>46</v>
      </c>
      <c r="J11">
        <v>4204.9292333200001</v>
      </c>
      <c r="K11">
        <v>1.3911835749599999</v>
      </c>
      <c r="L11">
        <v>1.28900933679</v>
      </c>
      <c r="M11">
        <v>1.5138535149200001</v>
      </c>
    </row>
    <row r="12" spans="1:13">
      <c r="A12" t="s">
        <v>1087</v>
      </c>
      <c r="B12" t="s">
        <v>41</v>
      </c>
      <c r="C12">
        <v>46</v>
      </c>
      <c r="D12">
        <v>4204.9292333200001</v>
      </c>
      <c r="E12">
        <v>1.26137965688</v>
      </c>
      <c r="G12" t="s">
        <v>1087</v>
      </c>
      <c r="H12" t="s">
        <v>41</v>
      </c>
      <c r="I12">
        <v>46</v>
      </c>
      <c r="J12">
        <v>4204.9292333200001</v>
      </c>
      <c r="K12">
        <v>1.3911835749599999</v>
      </c>
      <c r="L12">
        <v>1.28900933679</v>
      </c>
      <c r="M12">
        <v>1.5138535149200001</v>
      </c>
    </row>
    <row r="13" spans="1:13">
      <c r="A13" t="s">
        <v>1151</v>
      </c>
      <c r="B13" t="s">
        <v>41</v>
      </c>
      <c r="C13">
        <v>46</v>
      </c>
      <c r="D13">
        <v>4204.9292333200001</v>
      </c>
      <c r="E13">
        <v>1.26137965688</v>
      </c>
      <c r="G13" t="s">
        <v>1151</v>
      </c>
      <c r="H13" t="s">
        <v>41</v>
      </c>
      <c r="I13">
        <v>46</v>
      </c>
      <c r="J13">
        <v>4204.9292333200001</v>
      </c>
      <c r="K13">
        <v>1.3911835749599999</v>
      </c>
      <c r="L13">
        <v>1.28900933679</v>
      </c>
      <c r="M13">
        <v>1.5138535149200001</v>
      </c>
    </row>
    <row r="14" spans="1:13">
      <c r="A14" t="s">
        <v>1243</v>
      </c>
      <c r="B14" t="s">
        <v>41</v>
      </c>
      <c r="C14">
        <v>46</v>
      </c>
      <c r="D14">
        <v>4204.9292333200001</v>
      </c>
      <c r="E14">
        <v>1.26137965688</v>
      </c>
      <c r="G14" t="s">
        <v>1243</v>
      </c>
      <c r="H14" t="s">
        <v>41</v>
      </c>
      <c r="I14">
        <v>46</v>
      </c>
      <c r="J14">
        <v>4204.9292333200001</v>
      </c>
      <c r="K14">
        <v>1.3911835749599999</v>
      </c>
      <c r="L14">
        <v>1.28900933679</v>
      </c>
      <c r="M14">
        <v>1.5138535149200001</v>
      </c>
    </row>
    <row r="15" spans="1:13">
      <c r="A15" t="s">
        <v>1035</v>
      </c>
      <c r="B15" t="s">
        <v>42</v>
      </c>
      <c r="C15">
        <v>47</v>
      </c>
      <c r="D15">
        <v>4060.0348907900002</v>
      </c>
      <c r="E15">
        <v>1.2846043014099999</v>
      </c>
      <c r="G15" t="s">
        <v>1035</v>
      </c>
      <c r="H15" t="s">
        <v>42</v>
      </c>
      <c r="I15">
        <v>47</v>
      </c>
      <c r="J15">
        <v>4060.0348907900002</v>
      </c>
      <c r="K15">
        <v>1.2163974395299999</v>
      </c>
      <c r="L15">
        <v>1.1719315293899999</v>
      </c>
      <c r="M15">
        <v>1.28900933679</v>
      </c>
    </row>
    <row r="16" spans="1:13">
      <c r="A16" t="s">
        <v>1038</v>
      </c>
      <c r="B16" t="s">
        <v>42</v>
      </c>
      <c r="C16">
        <v>47</v>
      </c>
      <c r="D16">
        <v>4060.0348907900002</v>
      </c>
      <c r="E16">
        <v>1.2846043014099999</v>
      </c>
      <c r="G16" t="s">
        <v>1038</v>
      </c>
      <c r="H16" t="s">
        <v>42</v>
      </c>
      <c r="I16">
        <v>47</v>
      </c>
      <c r="J16">
        <v>4060.0348907900002</v>
      </c>
      <c r="K16">
        <v>1.2163974395299999</v>
      </c>
      <c r="L16">
        <v>1.1719315293899999</v>
      </c>
      <c r="M16">
        <v>1.28900933679</v>
      </c>
    </row>
    <row r="17" spans="1:13">
      <c r="A17" t="s">
        <v>1039</v>
      </c>
      <c r="B17" t="s">
        <v>42</v>
      </c>
      <c r="C17">
        <v>47</v>
      </c>
      <c r="D17">
        <v>4060.0348907900002</v>
      </c>
      <c r="E17">
        <v>1.2846043014099999</v>
      </c>
      <c r="G17" t="s">
        <v>1039</v>
      </c>
      <c r="H17" t="s">
        <v>42</v>
      </c>
      <c r="I17">
        <v>47</v>
      </c>
      <c r="J17">
        <v>4060.0348907900002</v>
      </c>
      <c r="K17">
        <v>1.2163974395299999</v>
      </c>
      <c r="L17">
        <v>1.1719315293899999</v>
      </c>
      <c r="M17">
        <v>1.28900933679</v>
      </c>
    </row>
    <row r="18" spans="1:13">
      <c r="A18" t="s">
        <v>1047</v>
      </c>
      <c r="B18" t="s">
        <v>42</v>
      </c>
      <c r="C18">
        <v>47</v>
      </c>
      <c r="D18">
        <v>4060.0348907900002</v>
      </c>
      <c r="E18">
        <v>1.2846043014099999</v>
      </c>
      <c r="G18" t="s">
        <v>1047</v>
      </c>
      <c r="H18" t="s">
        <v>42</v>
      </c>
      <c r="I18">
        <v>47</v>
      </c>
      <c r="J18">
        <v>4060.0348907900002</v>
      </c>
      <c r="K18">
        <v>1.2163974395299999</v>
      </c>
      <c r="L18">
        <v>1.1719315293899999</v>
      </c>
      <c r="M18">
        <v>1.28900933679</v>
      </c>
    </row>
    <row r="19" spans="1:13">
      <c r="A19" t="s">
        <v>1050</v>
      </c>
      <c r="B19" t="s">
        <v>42</v>
      </c>
      <c r="C19">
        <v>47</v>
      </c>
      <c r="D19">
        <v>4060.0348907900002</v>
      </c>
      <c r="E19">
        <v>1.2846043014099999</v>
      </c>
      <c r="G19" t="s">
        <v>1050</v>
      </c>
      <c r="H19" t="s">
        <v>42</v>
      </c>
      <c r="I19">
        <v>47</v>
      </c>
      <c r="J19">
        <v>4060.0348907900002</v>
      </c>
      <c r="K19">
        <v>1.2163974395299999</v>
      </c>
      <c r="L19">
        <v>1.1719315293899999</v>
      </c>
      <c r="M19">
        <v>1.28900933679</v>
      </c>
    </row>
    <row r="20" spans="1:13">
      <c r="A20" t="s">
        <v>1053</v>
      </c>
      <c r="B20" t="s">
        <v>42</v>
      </c>
      <c r="C20">
        <v>47</v>
      </c>
      <c r="D20">
        <v>4060.0348907900002</v>
      </c>
      <c r="E20">
        <v>1.2846043014099999</v>
      </c>
      <c r="G20" t="s">
        <v>1053</v>
      </c>
      <c r="H20" t="s">
        <v>42</v>
      </c>
      <c r="I20">
        <v>47</v>
      </c>
      <c r="J20">
        <v>4060.0348907900002</v>
      </c>
      <c r="K20">
        <v>1.2163974395299999</v>
      </c>
      <c r="L20">
        <v>1.1719315293899999</v>
      </c>
      <c r="M20">
        <v>1.28900933679</v>
      </c>
    </row>
    <row r="21" spans="1:13">
      <c r="A21" t="s">
        <v>1056</v>
      </c>
      <c r="B21" t="s">
        <v>42</v>
      </c>
      <c r="C21">
        <v>47</v>
      </c>
      <c r="D21">
        <v>4060.0348907900002</v>
      </c>
      <c r="E21">
        <v>1.2846043014099999</v>
      </c>
      <c r="G21" t="s">
        <v>1056</v>
      </c>
      <c r="H21" t="s">
        <v>42</v>
      </c>
      <c r="I21">
        <v>47</v>
      </c>
      <c r="J21">
        <v>4060.0348907900002</v>
      </c>
      <c r="K21">
        <v>1.2163974395299999</v>
      </c>
      <c r="L21">
        <v>1.1719315293899999</v>
      </c>
      <c r="M21">
        <v>1.28900933679</v>
      </c>
    </row>
    <row r="22" spans="1:13">
      <c r="A22" t="s">
        <v>1057</v>
      </c>
      <c r="B22" t="s">
        <v>42</v>
      </c>
      <c r="C22">
        <v>47</v>
      </c>
      <c r="D22">
        <v>4060.0348907900002</v>
      </c>
      <c r="E22">
        <v>1.2846043014099999</v>
      </c>
      <c r="G22" t="s">
        <v>1057</v>
      </c>
      <c r="H22" t="s">
        <v>42</v>
      </c>
      <c r="I22">
        <v>47</v>
      </c>
      <c r="J22">
        <v>4060.0348907900002</v>
      </c>
      <c r="K22">
        <v>1.2163974395299999</v>
      </c>
      <c r="L22">
        <v>1.1719315293899999</v>
      </c>
      <c r="M22">
        <v>1.28900933679</v>
      </c>
    </row>
    <row r="23" spans="1:13">
      <c r="A23" t="s">
        <v>1064</v>
      </c>
      <c r="B23" t="s">
        <v>42</v>
      </c>
      <c r="C23">
        <v>47</v>
      </c>
      <c r="D23">
        <v>4060.0348907900002</v>
      </c>
      <c r="E23">
        <v>1.2846043014099999</v>
      </c>
      <c r="G23" t="s">
        <v>1064</v>
      </c>
      <c r="H23" t="s">
        <v>42</v>
      </c>
      <c r="I23">
        <v>47</v>
      </c>
      <c r="J23">
        <v>4060.0348907900002</v>
      </c>
      <c r="K23">
        <v>1.2163974395299999</v>
      </c>
      <c r="L23">
        <v>1.1719315293899999</v>
      </c>
      <c r="M23">
        <v>1.28900933679</v>
      </c>
    </row>
    <row r="24" spans="1:13">
      <c r="A24" t="s">
        <v>1070</v>
      </c>
      <c r="B24" t="s">
        <v>42</v>
      </c>
      <c r="C24">
        <v>47</v>
      </c>
      <c r="D24">
        <v>4060.0348907900002</v>
      </c>
      <c r="E24">
        <v>1.2846043014099999</v>
      </c>
      <c r="G24" t="s">
        <v>1070</v>
      </c>
      <c r="H24" t="s">
        <v>42</v>
      </c>
      <c r="I24">
        <v>47</v>
      </c>
      <c r="J24">
        <v>4060.0348907900002</v>
      </c>
      <c r="K24">
        <v>1.2163974395299999</v>
      </c>
      <c r="L24">
        <v>1.1719315293899999</v>
      </c>
      <c r="M24">
        <v>1.28900933679</v>
      </c>
    </row>
    <row r="25" spans="1:13">
      <c r="A25" t="s">
        <v>1073</v>
      </c>
      <c r="B25" t="s">
        <v>42</v>
      </c>
      <c r="C25">
        <v>47</v>
      </c>
      <c r="D25">
        <v>4060.0348907900002</v>
      </c>
      <c r="E25">
        <v>1.2846043014099999</v>
      </c>
      <c r="G25" t="s">
        <v>1073</v>
      </c>
      <c r="H25" t="s">
        <v>42</v>
      </c>
      <c r="I25">
        <v>47</v>
      </c>
      <c r="J25">
        <v>4060.0348907900002</v>
      </c>
      <c r="K25">
        <v>1.2163974395299999</v>
      </c>
      <c r="L25">
        <v>1.1719315293899999</v>
      </c>
      <c r="M25">
        <v>1.28900933679</v>
      </c>
    </row>
    <row r="26" spans="1:13">
      <c r="A26" t="s">
        <v>936</v>
      </c>
      <c r="B26" t="s">
        <v>70</v>
      </c>
      <c r="C26">
        <v>48</v>
      </c>
      <c r="D26">
        <v>3976.0672551900002</v>
      </c>
      <c r="E26">
        <v>1.2164353452200001</v>
      </c>
      <c r="G26" t="s">
        <v>936</v>
      </c>
      <c r="H26" t="s">
        <v>70</v>
      </c>
      <c r="I26">
        <v>48</v>
      </c>
      <c r="J26">
        <v>3976.0672551900002</v>
      </c>
      <c r="K26">
        <v>1.1430523181900001</v>
      </c>
      <c r="L26">
        <v>1.1211554133399999</v>
      </c>
      <c r="M26">
        <v>1.1719315293899999</v>
      </c>
    </row>
    <row r="27" spans="1:13">
      <c r="A27" t="s">
        <v>1060</v>
      </c>
      <c r="B27" t="s">
        <v>70</v>
      </c>
      <c r="C27">
        <v>48</v>
      </c>
      <c r="D27">
        <v>3976.0672551900002</v>
      </c>
      <c r="E27">
        <v>1.2164353452200001</v>
      </c>
      <c r="G27" t="s">
        <v>1060</v>
      </c>
      <c r="H27" t="s">
        <v>70</v>
      </c>
      <c r="I27">
        <v>48</v>
      </c>
      <c r="J27">
        <v>3976.0672551900002</v>
      </c>
      <c r="K27">
        <v>1.1430523181900001</v>
      </c>
      <c r="L27">
        <v>1.1211554133399999</v>
      </c>
      <c r="M27">
        <v>1.1719315293899999</v>
      </c>
    </row>
    <row r="28" spans="1:13">
      <c r="A28" t="s">
        <v>962</v>
      </c>
      <c r="B28" t="s">
        <v>44</v>
      </c>
      <c r="C28">
        <v>50</v>
      </c>
      <c r="D28">
        <v>3849.9167460899998</v>
      </c>
      <c r="E28">
        <v>1.05904298971</v>
      </c>
      <c r="G28" t="s">
        <v>962</v>
      </c>
      <c r="H28" t="s">
        <v>44</v>
      </c>
      <c r="I28">
        <v>50</v>
      </c>
      <c r="J28">
        <v>3849.9167460899998</v>
      </c>
      <c r="K28">
        <v>1.00925994015</v>
      </c>
      <c r="L28">
        <v>0.915249339163</v>
      </c>
      <c r="M28">
        <v>1.06600187187</v>
      </c>
    </row>
    <row r="29" spans="1:13">
      <c r="A29" t="s">
        <v>977</v>
      </c>
      <c r="B29" t="s">
        <v>44</v>
      </c>
      <c r="C29">
        <v>50</v>
      </c>
      <c r="D29">
        <v>3849.9167460899998</v>
      </c>
      <c r="E29">
        <v>1.05904298971</v>
      </c>
      <c r="G29" t="s">
        <v>977</v>
      </c>
      <c r="H29" t="s">
        <v>44</v>
      </c>
      <c r="I29">
        <v>50</v>
      </c>
      <c r="J29">
        <v>3849.9167460899998</v>
      </c>
      <c r="K29">
        <v>1.00925994015</v>
      </c>
      <c r="L29">
        <v>0.915249339163</v>
      </c>
      <c r="M29">
        <v>1.06600187187</v>
      </c>
    </row>
    <row r="30" spans="1:13">
      <c r="A30" t="s">
        <v>981</v>
      </c>
      <c r="B30" t="s">
        <v>44</v>
      </c>
      <c r="C30">
        <v>50</v>
      </c>
      <c r="D30">
        <v>3849.9167460899998</v>
      </c>
      <c r="E30">
        <v>1.05904298971</v>
      </c>
      <c r="G30" t="s">
        <v>981</v>
      </c>
      <c r="H30" t="s">
        <v>44</v>
      </c>
      <c r="I30">
        <v>50</v>
      </c>
      <c r="J30">
        <v>3849.9167460899998</v>
      </c>
      <c r="K30">
        <v>1.00925994015</v>
      </c>
      <c r="L30">
        <v>0.915249339163</v>
      </c>
      <c r="M30">
        <v>1.06600187187</v>
      </c>
    </row>
    <row r="31" spans="1:13">
      <c r="A31" t="s">
        <v>990</v>
      </c>
      <c r="B31" t="s">
        <v>44</v>
      </c>
      <c r="C31">
        <v>50</v>
      </c>
      <c r="D31">
        <v>3849.9167460899998</v>
      </c>
      <c r="E31">
        <v>1.05904298971</v>
      </c>
      <c r="G31" t="s">
        <v>990</v>
      </c>
      <c r="H31" t="s">
        <v>44</v>
      </c>
      <c r="I31">
        <v>50</v>
      </c>
      <c r="J31">
        <v>3849.9167460899998</v>
      </c>
      <c r="K31">
        <v>1.00925994015</v>
      </c>
      <c r="L31">
        <v>0.915249339163</v>
      </c>
      <c r="M31">
        <v>1.06600187187</v>
      </c>
    </row>
    <row r="32" spans="1:13">
      <c r="A32" t="s">
        <v>993</v>
      </c>
      <c r="B32" t="s">
        <v>44</v>
      </c>
      <c r="C32">
        <v>50</v>
      </c>
      <c r="D32">
        <v>3849.9167460899998</v>
      </c>
      <c r="E32">
        <v>1.05904298971</v>
      </c>
      <c r="G32" t="s">
        <v>993</v>
      </c>
      <c r="H32" t="s">
        <v>44</v>
      </c>
      <c r="I32">
        <v>50</v>
      </c>
      <c r="J32">
        <v>3849.9167460899998</v>
      </c>
      <c r="K32">
        <v>1.00925994015</v>
      </c>
      <c r="L32">
        <v>0.915249339163</v>
      </c>
      <c r="M32">
        <v>1.06600187187</v>
      </c>
    </row>
    <row r="33" spans="1:13">
      <c r="A33" t="s">
        <v>996</v>
      </c>
      <c r="B33" t="s">
        <v>44</v>
      </c>
      <c r="C33">
        <v>50</v>
      </c>
      <c r="D33">
        <v>3849.9167460899998</v>
      </c>
      <c r="E33">
        <v>1.05904298971</v>
      </c>
      <c r="G33" t="s">
        <v>996</v>
      </c>
      <c r="H33" t="s">
        <v>44</v>
      </c>
      <c r="I33">
        <v>50</v>
      </c>
      <c r="J33">
        <v>3849.9167460899998</v>
      </c>
      <c r="K33">
        <v>1.00925994015</v>
      </c>
      <c r="L33">
        <v>0.915249339163</v>
      </c>
      <c r="M33">
        <v>1.06600187187</v>
      </c>
    </row>
    <row r="34" spans="1:13">
      <c r="A34" t="s">
        <v>1012</v>
      </c>
      <c r="B34" t="s">
        <v>44</v>
      </c>
      <c r="C34">
        <v>50</v>
      </c>
      <c r="D34">
        <v>3849.9167460899998</v>
      </c>
      <c r="E34">
        <v>1.05904298971</v>
      </c>
      <c r="G34" t="s">
        <v>1012</v>
      </c>
      <c r="H34" t="s">
        <v>44</v>
      </c>
      <c r="I34">
        <v>50</v>
      </c>
      <c r="J34">
        <v>3849.9167460899998</v>
      </c>
      <c r="K34">
        <v>1.00925994015</v>
      </c>
      <c r="L34">
        <v>0.915249339163</v>
      </c>
      <c r="M34">
        <v>1.06600187187</v>
      </c>
    </row>
    <row r="35" spans="1:13">
      <c r="A35" t="s">
        <v>1015</v>
      </c>
      <c r="B35" t="s">
        <v>44</v>
      </c>
      <c r="C35">
        <v>50</v>
      </c>
      <c r="D35">
        <v>3849.9167460899998</v>
      </c>
      <c r="E35">
        <v>1.05904298971</v>
      </c>
      <c r="G35" t="s">
        <v>1015</v>
      </c>
      <c r="H35" t="s">
        <v>44</v>
      </c>
      <c r="I35">
        <v>50</v>
      </c>
      <c r="J35">
        <v>3849.9167460899998</v>
      </c>
      <c r="K35">
        <v>1.00925994015</v>
      </c>
      <c r="L35">
        <v>0.915249339163</v>
      </c>
      <c r="M35">
        <v>1.06600187187</v>
      </c>
    </row>
    <row r="36" spans="1:13">
      <c r="A36" t="s">
        <v>1018</v>
      </c>
      <c r="B36" t="s">
        <v>44</v>
      </c>
      <c r="C36">
        <v>50</v>
      </c>
      <c r="D36">
        <v>3849.9167460899998</v>
      </c>
      <c r="E36">
        <v>1.05904298971</v>
      </c>
      <c r="G36" t="s">
        <v>1018</v>
      </c>
      <c r="H36" t="s">
        <v>44</v>
      </c>
      <c r="I36">
        <v>50</v>
      </c>
      <c r="J36">
        <v>3849.9167460899998</v>
      </c>
      <c r="K36">
        <v>1.00925994015</v>
      </c>
      <c r="L36">
        <v>0.915249339163</v>
      </c>
      <c r="M36">
        <v>1.06600187187</v>
      </c>
    </row>
    <row r="37" spans="1:13">
      <c r="A37" t="s">
        <v>1019</v>
      </c>
      <c r="B37" t="s">
        <v>44</v>
      </c>
      <c r="C37">
        <v>50</v>
      </c>
      <c r="D37">
        <v>3849.9167460899998</v>
      </c>
      <c r="E37">
        <v>1.05904298971</v>
      </c>
      <c r="G37" t="s">
        <v>1019</v>
      </c>
      <c r="H37" t="s">
        <v>44</v>
      </c>
      <c r="I37">
        <v>50</v>
      </c>
      <c r="J37">
        <v>3849.9167460899998</v>
      </c>
      <c r="K37">
        <v>1.00925994015</v>
      </c>
      <c r="L37">
        <v>0.915249339163</v>
      </c>
      <c r="M37">
        <v>1.06600187187</v>
      </c>
    </row>
    <row r="38" spans="1:13">
      <c r="A38" t="s">
        <v>1020</v>
      </c>
      <c r="B38" t="s">
        <v>44</v>
      </c>
      <c r="C38">
        <v>50</v>
      </c>
      <c r="D38">
        <v>3849.9167460899998</v>
      </c>
      <c r="E38">
        <v>1.05904298971</v>
      </c>
      <c r="G38" t="s">
        <v>1020</v>
      </c>
      <c r="H38" t="s">
        <v>44</v>
      </c>
      <c r="I38">
        <v>50</v>
      </c>
      <c r="J38">
        <v>3849.9167460899998</v>
      </c>
      <c r="K38">
        <v>1.00925994015</v>
      </c>
      <c r="L38">
        <v>0.915249339163</v>
      </c>
      <c r="M38">
        <v>1.06600187187</v>
      </c>
    </row>
    <row r="39" spans="1:13">
      <c r="A39" t="s">
        <v>1023</v>
      </c>
      <c r="B39" t="s">
        <v>44</v>
      </c>
      <c r="C39">
        <v>50</v>
      </c>
      <c r="D39">
        <v>3849.9167460899998</v>
      </c>
      <c r="E39">
        <v>1.05904298971</v>
      </c>
      <c r="G39" t="s">
        <v>1023</v>
      </c>
      <c r="H39" t="s">
        <v>44</v>
      </c>
      <c r="I39">
        <v>50</v>
      </c>
      <c r="J39">
        <v>3849.9167460899998</v>
      </c>
      <c r="K39">
        <v>1.00925994015</v>
      </c>
      <c r="L39">
        <v>0.915249339163</v>
      </c>
      <c r="M39">
        <v>1.06600187187</v>
      </c>
    </row>
    <row r="40" spans="1:13">
      <c r="A40" t="s">
        <v>1026</v>
      </c>
      <c r="B40" t="s">
        <v>44</v>
      </c>
      <c r="C40">
        <v>50</v>
      </c>
      <c r="D40">
        <v>3849.9167460899998</v>
      </c>
      <c r="E40">
        <v>1.05904298971</v>
      </c>
      <c r="G40" t="s">
        <v>1026</v>
      </c>
      <c r="H40" t="s">
        <v>44</v>
      </c>
      <c r="I40">
        <v>50</v>
      </c>
      <c r="J40">
        <v>3849.9167460899998</v>
      </c>
      <c r="K40">
        <v>1.00925994015</v>
      </c>
      <c r="L40">
        <v>0.915249339163</v>
      </c>
      <c r="M40">
        <v>1.06600187187</v>
      </c>
    </row>
    <row r="41" spans="1:13">
      <c r="A41" t="s">
        <v>1029</v>
      </c>
      <c r="B41" t="s">
        <v>44</v>
      </c>
      <c r="C41">
        <v>50</v>
      </c>
      <c r="D41">
        <v>3849.9167460899998</v>
      </c>
      <c r="E41">
        <v>1.05904298971</v>
      </c>
      <c r="G41" t="s">
        <v>1029</v>
      </c>
      <c r="H41" t="s">
        <v>44</v>
      </c>
      <c r="I41">
        <v>50</v>
      </c>
      <c r="J41">
        <v>3849.9167460899998</v>
      </c>
      <c r="K41">
        <v>1.00925994015</v>
      </c>
      <c r="L41">
        <v>0.915249339163</v>
      </c>
      <c r="M41">
        <v>1.06600187187</v>
      </c>
    </row>
    <row r="42" spans="1:13">
      <c r="A42" t="s">
        <v>1043</v>
      </c>
      <c r="B42" t="s">
        <v>44</v>
      </c>
      <c r="C42">
        <v>50</v>
      </c>
      <c r="D42">
        <v>3849.9167460899998</v>
      </c>
      <c r="E42">
        <v>1.05904298971</v>
      </c>
      <c r="G42" t="s">
        <v>1043</v>
      </c>
      <c r="H42" t="s">
        <v>44</v>
      </c>
      <c r="I42">
        <v>50</v>
      </c>
      <c r="J42">
        <v>3849.9167460899998</v>
      </c>
      <c r="K42">
        <v>1.00925994015</v>
      </c>
      <c r="L42">
        <v>0.915249339163</v>
      </c>
      <c r="M42">
        <v>1.06600187187</v>
      </c>
    </row>
    <row r="43" spans="1:13">
      <c r="A43" t="s">
        <v>1154</v>
      </c>
      <c r="B43" t="s">
        <v>44</v>
      </c>
      <c r="C43">
        <v>50</v>
      </c>
      <c r="D43">
        <v>3849.9167460899998</v>
      </c>
      <c r="E43">
        <v>1.05904298971</v>
      </c>
      <c r="G43" t="s">
        <v>1154</v>
      </c>
      <c r="H43" t="s">
        <v>44</v>
      </c>
      <c r="I43">
        <v>50</v>
      </c>
      <c r="J43">
        <v>3849.9167460899998</v>
      </c>
      <c r="K43">
        <v>1.00925994015</v>
      </c>
      <c r="L43">
        <v>0.915249339163</v>
      </c>
      <c r="M43">
        <v>1.06600187187</v>
      </c>
    </row>
    <row r="44" spans="1:13">
      <c r="A44" t="s">
        <v>939</v>
      </c>
      <c r="B44" t="s">
        <v>219</v>
      </c>
      <c r="C44">
        <v>50.5</v>
      </c>
      <c r="D44">
        <v>3782.4935885</v>
      </c>
      <c r="E44">
        <v>0.96450977018799999</v>
      </c>
      <c r="G44" t="s">
        <v>939</v>
      </c>
      <c r="H44" t="s">
        <v>219</v>
      </c>
      <c r="I44">
        <v>50.5</v>
      </c>
      <c r="J44">
        <v>3782.4935885</v>
      </c>
      <c r="K44">
        <v>0.915249339163</v>
      </c>
      <c r="L44">
        <v>0.79688817814000001</v>
      </c>
      <c r="M44">
        <v>1.00925994015</v>
      </c>
    </row>
    <row r="45" spans="1:13">
      <c r="A45" t="s">
        <v>953</v>
      </c>
      <c r="B45" t="s">
        <v>219</v>
      </c>
      <c r="C45">
        <v>50.5</v>
      </c>
      <c r="D45">
        <v>3782.4935885</v>
      </c>
      <c r="E45">
        <v>0.96450977018799999</v>
      </c>
      <c r="G45" t="s">
        <v>953</v>
      </c>
      <c r="H45" t="s">
        <v>219</v>
      </c>
      <c r="I45">
        <v>50.5</v>
      </c>
      <c r="J45">
        <v>3782.4935885</v>
      </c>
      <c r="K45">
        <v>0.915249339163</v>
      </c>
      <c r="L45">
        <v>0.79688817814000001</v>
      </c>
      <c r="M45">
        <v>1.00925994015</v>
      </c>
    </row>
    <row r="46" spans="1:13">
      <c r="A46" t="s">
        <v>971</v>
      </c>
      <c r="B46" t="s">
        <v>219</v>
      </c>
      <c r="C46">
        <v>50.5</v>
      </c>
      <c r="D46">
        <v>3782.4935885</v>
      </c>
      <c r="E46">
        <v>0.96450977018799999</v>
      </c>
      <c r="G46" t="s">
        <v>971</v>
      </c>
      <c r="H46" t="s">
        <v>219</v>
      </c>
      <c r="I46">
        <v>50.5</v>
      </c>
      <c r="J46">
        <v>3782.4935885</v>
      </c>
      <c r="K46">
        <v>0.915249339163</v>
      </c>
      <c r="L46">
        <v>0.79688817814000001</v>
      </c>
      <c r="M46">
        <v>1.00925994015</v>
      </c>
    </row>
    <row r="47" spans="1:13">
      <c r="A47" t="s">
        <v>984</v>
      </c>
      <c r="B47" t="s">
        <v>219</v>
      </c>
      <c r="C47">
        <v>50.5</v>
      </c>
      <c r="D47">
        <v>3782.4935885</v>
      </c>
      <c r="E47">
        <v>0.96450977018799999</v>
      </c>
      <c r="G47" t="s">
        <v>984</v>
      </c>
      <c r="H47" t="s">
        <v>219</v>
      </c>
      <c r="I47">
        <v>50.5</v>
      </c>
      <c r="J47">
        <v>3782.4935885</v>
      </c>
      <c r="K47">
        <v>0.915249339163</v>
      </c>
      <c r="L47">
        <v>0.79688817814000001</v>
      </c>
      <c r="M47">
        <v>1.00925994015</v>
      </c>
    </row>
    <row r="48" spans="1:13">
      <c r="A48" t="s">
        <v>987</v>
      </c>
      <c r="B48" t="s">
        <v>219</v>
      </c>
      <c r="C48">
        <v>50.5</v>
      </c>
      <c r="D48">
        <v>3782.4935885</v>
      </c>
      <c r="E48">
        <v>0.96450977018799999</v>
      </c>
      <c r="G48" t="s">
        <v>987</v>
      </c>
      <c r="H48" t="s">
        <v>219</v>
      </c>
      <c r="I48">
        <v>50.5</v>
      </c>
      <c r="J48">
        <v>3782.4935885</v>
      </c>
      <c r="K48">
        <v>0.915249339163</v>
      </c>
      <c r="L48">
        <v>0.79688817814000001</v>
      </c>
      <c r="M48">
        <v>1.00925994015</v>
      </c>
    </row>
    <row r="49" spans="1:13">
      <c r="A49" t="s">
        <v>1003</v>
      </c>
      <c r="B49" t="s">
        <v>219</v>
      </c>
      <c r="C49">
        <v>50.5</v>
      </c>
      <c r="D49">
        <v>3782.4935885</v>
      </c>
      <c r="E49">
        <v>0.96450977018799999</v>
      </c>
      <c r="G49" t="s">
        <v>1003</v>
      </c>
      <c r="H49" t="s">
        <v>219</v>
      </c>
      <c r="I49">
        <v>50.5</v>
      </c>
      <c r="J49">
        <v>3782.4935885</v>
      </c>
      <c r="K49">
        <v>0.915249339163</v>
      </c>
      <c r="L49">
        <v>0.79688817814000001</v>
      </c>
      <c r="M49">
        <v>1.00925994015</v>
      </c>
    </row>
    <row r="50" spans="1:13">
      <c r="A50" t="s">
        <v>1008</v>
      </c>
      <c r="B50" t="s">
        <v>219</v>
      </c>
      <c r="C50">
        <v>50.5</v>
      </c>
      <c r="D50">
        <v>3782.4935885</v>
      </c>
      <c r="E50">
        <v>0.96450977018799999</v>
      </c>
      <c r="G50" t="s">
        <v>1008</v>
      </c>
      <c r="H50" t="s">
        <v>219</v>
      </c>
      <c r="I50">
        <v>50.5</v>
      </c>
      <c r="J50">
        <v>3782.4935885</v>
      </c>
      <c r="K50">
        <v>0.915249339163</v>
      </c>
      <c r="L50">
        <v>0.79688817814000001</v>
      </c>
      <c r="M50">
        <v>1.00925994015</v>
      </c>
    </row>
    <row r="51" spans="1:13">
      <c r="A51" t="s">
        <v>1032</v>
      </c>
      <c r="B51" t="s">
        <v>219</v>
      </c>
      <c r="C51">
        <v>50.5</v>
      </c>
      <c r="D51">
        <v>3782.4935885</v>
      </c>
      <c r="E51">
        <v>0.96450977018799999</v>
      </c>
      <c r="G51" t="s">
        <v>1032</v>
      </c>
      <c r="H51" t="s">
        <v>219</v>
      </c>
      <c r="I51">
        <v>50.5</v>
      </c>
      <c r="J51">
        <v>3782.4935885</v>
      </c>
      <c r="K51">
        <v>0.915249339163</v>
      </c>
      <c r="L51">
        <v>0.79688817814000001</v>
      </c>
      <c r="M51">
        <v>1.00925994015</v>
      </c>
    </row>
    <row r="52" spans="1:13">
      <c r="A52" t="s">
        <v>945</v>
      </c>
      <c r="B52" t="s">
        <v>45</v>
      </c>
      <c r="C52">
        <v>51</v>
      </c>
      <c r="D52">
        <v>3705.3720831999999</v>
      </c>
      <c r="E52">
        <v>0.853971092456</v>
      </c>
      <c r="G52" t="s">
        <v>945</v>
      </c>
      <c r="H52" t="s">
        <v>45</v>
      </c>
      <c r="I52">
        <v>51</v>
      </c>
      <c r="J52">
        <v>3705.3720831999999</v>
      </c>
      <c r="K52">
        <v>0.79688817814000001</v>
      </c>
      <c r="L52">
        <v>0.67949219034499997</v>
      </c>
      <c r="M52">
        <v>0.915249339163</v>
      </c>
    </row>
    <row r="53" spans="1:13">
      <c r="A53" t="s">
        <v>956</v>
      </c>
      <c r="B53" t="s">
        <v>45</v>
      </c>
      <c r="C53">
        <v>51</v>
      </c>
      <c r="D53">
        <v>3705.3720831999999</v>
      </c>
      <c r="E53">
        <v>0.853971092456</v>
      </c>
      <c r="G53" t="s">
        <v>956</v>
      </c>
      <c r="H53" t="s">
        <v>45</v>
      </c>
      <c r="I53">
        <v>51</v>
      </c>
      <c r="J53">
        <v>3705.3720831999999</v>
      </c>
      <c r="K53">
        <v>0.79688817814000001</v>
      </c>
      <c r="L53">
        <v>0.67949219034499997</v>
      </c>
      <c r="M53">
        <v>0.915249339163</v>
      </c>
    </row>
    <row r="54" spans="1:13">
      <c r="A54" t="s">
        <v>959</v>
      </c>
      <c r="B54" t="s">
        <v>45</v>
      </c>
      <c r="C54">
        <v>51</v>
      </c>
      <c r="D54">
        <v>3705.3720831999999</v>
      </c>
      <c r="E54">
        <v>0.853971092456</v>
      </c>
      <c r="G54" t="s">
        <v>959</v>
      </c>
      <c r="H54" t="s">
        <v>45</v>
      </c>
      <c r="I54">
        <v>51</v>
      </c>
      <c r="J54">
        <v>3705.3720831999999</v>
      </c>
      <c r="K54">
        <v>0.79688817814000001</v>
      </c>
      <c r="L54">
        <v>0.67949219034499997</v>
      </c>
      <c r="M54">
        <v>0.915249339163</v>
      </c>
    </row>
    <row r="55" spans="1:13">
      <c r="A55" t="s">
        <v>965</v>
      </c>
      <c r="B55" t="s">
        <v>45</v>
      </c>
      <c r="C55">
        <v>51</v>
      </c>
      <c r="D55">
        <v>3705.3720831999999</v>
      </c>
      <c r="E55">
        <v>0.853971092456</v>
      </c>
      <c r="G55" t="s">
        <v>965</v>
      </c>
      <c r="H55" t="s">
        <v>45</v>
      </c>
      <c r="I55">
        <v>51</v>
      </c>
      <c r="J55">
        <v>3705.3720831999999</v>
      </c>
      <c r="K55">
        <v>0.79688817814000001</v>
      </c>
      <c r="L55">
        <v>0.67949219034499997</v>
      </c>
      <c r="M55">
        <v>0.915249339163</v>
      </c>
    </row>
    <row r="56" spans="1:13">
      <c r="A56" t="s">
        <v>969</v>
      </c>
      <c r="B56" t="s">
        <v>45</v>
      </c>
      <c r="C56">
        <v>51</v>
      </c>
      <c r="D56">
        <v>3705.3720831999999</v>
      </c>
      <c r="E56">
        <v>0.853971092456</v>
      </c>
      <c r="G56" t="s">
        <v>969</v>
      </c>
      <c r="H56" t="s">
        <v>45</v>
      </c>
      <c r="I56">
        <v>51</v>
      </c>
      <c r="J56">
        <v>3705.3720831999999</v>
      </c>
      <c r="K56">
        <v>0.79688817814000001</v>
      </c>
      <c r="L56">
        <v>0.67949219034499997</v>
      </c>
      <c r="M56">
        <v>0.915249339163</v>
      </c>
    </row>
    <row r="57" spans="1:13">
      <c r="A57" t="s">
        <v>972</v>
      </c>
      <c r="B57" t="s">
        <v>45</v>
      </c>
      <c r="C57">
        <v>51</v>
      </c>
      <c r="D57">
        <v>3705.3720831999999</v>
      </c>
      <c r="E57">
        <v>0.853971092456</v>
      </c>
      <c r="G57" t="s">
        <v>972</v>
      </c>
      <c r="H57" t="s">
        <v>45</v>
      </c>
      <c r="I57">
        <v>51</v>
      </c>
      <c r="J57">
        <v>3705.3720831999999</v>
      </c>
      <c r="K57">
        <v>0.79688817814000001</v>
      </c>
      <c r="L57">
        <v>0.67949219034499997</v>
      </c>
      <c r="M57">
        <v>0.915249339163</v>
      </c>
    </row>
    <row r="58" spans="1:13">
      <c r="A58" t="s">
        <v>973</v>
      </c>
      <c r="B58" t="s">
        <v>45</v>
      </c>
      <c r="C58">
        <v>51</v>
      </c>
      <c r="D58">
        <v>3705.3720831999999</v>
      </c>
      <c r="E58">
        <v>0.853971092456</v>
      </c>
      <c r="G58" t="s">
        <v>973</v>
      </c>
      <c r="H58" t="s">
        <v>45</v>
      </c>
      <c r="I58">
        <v>51</v>
      </c>
      <c r="J58">
        <v>3705.3720831999999</v>
      </c>
      <c r="K58">
        <v>0.79688817814000001</v>
      </c>
      <c r="L58">
        <v>0.67949219034499997</v>
      </c>
      <c r="M58">
        <v>0.915249339163</v>
      </c>
    </row>
    <row r="59" spans="1:13">
      <c r="A59" t="s">
        <v>974</v>
      </c>
      <c r="B59" t="s">
        <v>45</v>
      </c>
      <c r="C59">
        <v>51</v>
      </c>
      <c r="D59">
        <v>3705.3720831999999</v>
      </c>
      <c r="E59">
        <v>0.853971092456</v>
      </c>
      <c r="G59" t="s">
        <v>974</v>
      </c>
      <c r="H59" t="s">
        <v>45</v>
      </c>
      <c r="I59">
        <v>51</v>
      </c>
      <c r="J59">
        <v>3705.3720831999999</v>
      </c>
      <c r="K59">
        <v>0.79688817814000001</v>
      </c>
      <c r="L59">
        <v>0.67949219034499997</v>
      </c>
      <c r="M59">
        <v>0.915249339163</v>
      </c>
    </row>
    <row r="60" spans="1:13">
      <c r="A60" t="s">
        <v>980</v>
      </c>
      <c r="B60" t="s">
        <v>45</v>
      </c>
      <c r="C60">
        <v>51</v>
      </c>
      <c r="D60">
        <v>3705.3720831999999</v>
      </c>
      <c r="E60">
        <v>0.853971092456</v>
      </c>
      <c r="G60" t="s">
        <v>980</v>
      </c>
      <c r="H60" t="s">
        <v>45</v>
      </c>
      <c r="I60">
        <v>51</v>
      </c>
      <c r="J60">
        <v>3705.3720831999999</v>
      </c>
      <c r="K60">
        <v>0.79688817814000001</v>
      </c>
      <c r="L60">
        <v>0.67949219034499997</v>
      </c>
      <c r="M60">
        <v>0.915249339163</v>
      </c>
    </row>
    <row r="61" spans="1:13">
      <c r="A61" t="s">
        <v>1143</v>
      </c>
      <c r="B61" t="s">
        <v>45</v>
      </c>
      <c r="C61">
        <v>51</v>
      </c>
      <c r="D61">
        <v>3705.3720831999999</v>
      </c>
      <c r="E61">
        <v>0.853971092456</v>
      </c>
      <c r="G61" t="s">
        <v>1143</v>
      </c>
      <c r="H61" t="s">
        <v>45</v>
      </c>
      <c r="I61">
        <v>51</v>
      </c>
      <c r="J61">
        <v>3705.3720831999999</v>
      </c>
      <c r="K61">
        <v>0.79688817814000001</v>
      </c>
      <c r="L61">
        <v>0.67949219034499997</v>
      </c>
      <c r="M61">
        <v>0.915249339163</v>
      </c>
    </row>
    <row r="62" spans="1:13">
      <c r="A62" t="s">
        <v>949</v>
      </c>
      <c r="B62" t="s">
        <v>950</v>
      </c>
      <c r="C62">
        <v>51.25</v>
      </c>
      <c r="D62">
        <v>3667.3628394699999</v>
      </c>
      <c r="E62">
        <v>0.80001486589100002</v>
      </c>
      <c r="G62" t="s">
        <v>949</v>
      </c>
      <c r="H62" t="s">
        <v>950</v>
      </c>
      <c r="I62">
        <v>51.25</v>
      </c>
      <c r="J62">
        <v>3667.3628394699999</v>
      </c>
      <c r="K62">
        <v>0.73711435729100006</v>
      </c>
      <c r="L62">
        <v>0.62472310387899999</v>
      </c>
      <c r="M62">
        <v>0.85743288539100004</v>
      </c>
    </row>
    <row r="63" spans="1:13">
      <c r="A63" t="s">
        <v>927</v>
      </c>
      <c r="B63" t="s">
        <v>252</v>
      </c>
      <c r="C63">
        <v>51.5</v>
      </c>
      <c r="D63">
        <v>3630.35761533</v>
      </c>
      <c r="E63">
        <v>0.74859134143999995</v>
      </c>
      <c r="G63" t="s">
        <v>927</v>
      </c>
      <c r="H63" t="s">
        <v>252</v>
      </c>
      <c r="I63">
        <v>51.5</v>
      </c>
      <c r="J63">
        <v>3630.35761533</v>
      </c>
      <c r="K63">
        <v>0.67949219034499997</v>
      </c>
      <c r="L63">
        <v>0.57340471285299999</v>
      </c>
      <c r="M63">
        <v>0.79688817814000001</v>
      </c>
    </row>
    <row r="64" spans="1:13">
      <c r="A64" t="s">
        <v>934</v>
      </c>
      <c r="B64" t="s">
        <v>252</v>
      </c>
      <c r="C64">
        <v>51.5</v>
      </c>
      <c r="D64">
        <v>3630.35761533</v>
      </c>
      <c r="E64">
        <v>0.74859134143999995</v>
      </c>
      <c r="G64" t="s">
        <v>934</v>
      </c>
      <c r="H64" t="s">
        <v>252</v>
      </c>
      <c r="I64">
        <v>51.5</v>
      </c>
      <c r="J64">
        <v>3630.35761533</v>
      </c>
      <c r="K64">
        <v>0.67949219034499997</v>
      </c>
      <c r="L64">
        <v>0.57340471285299999</v>
      </c>
      <c r="M64">
        <v>0.79688817814000001</v>
      </c>
    </row>
    <row r="65" spans="1:13">
      <c r="A65" t="s">
        <v>942</v>
      </c>
      <c r="B65" t="s">
        <v>252</v>
      </c>
      <c r="C65">
        <v>51.5</v>
      </c>
      <c r="D65">
        <v>3630.35761533</v>
      </c>
      <c r="E65">
        <v>0.74859134143999995</v>
      </c>
      <c r="G65" t="s">
        <v>942</v>
      </c>
      <c r="H65" t="s">
        <v>252</v>
      </c>
      <c r="I65">
        <v>51.5</v>
      </c>
      <c r="J65">
        <v>3630.35761533</v>
      </c>
      <c r="K65">
        <v>0.67949219034499997</v>
      </c>
      <c r="L65">
        <v>0.57340471285299999</v>
      </c>
      <c r="M65">
        <v>0.79688817814000001</v>
      </c>
    </row>
    <row r="66" spans="1:13">
      <c r="A66" t="s">
        <v>900</v>
      </c>
      <c r="B66" t="s">
        <v>252</v>
      </c>
      <c r="C66">
        <v>51.5</v>
      </c>
      <c r="D66">
        <v>3630.35761533</v>
      </c>
      <c r="E66">
        <v>0.74859134143999995</v>
      </c>
      <c r="G66" t="s">
        <v>900</v>
      </c>
      <c r="H66" t="s">
        <v>252</v>
      </c>
      <c r="I66">
        <v>51.5</v>
      </c>
      <c r="J66">
        <v>3630.35761533</v>
      </c>
      <c r="K66">
        <v>0.67949219034499997</v>
      </c>
      <c r="L66">
        <v>0.57340471285299999</v>
      </c>
      <c r="M66">
        <v>0.79688817814000001</v>
      </c>
    </row>
    <row r="67" spans="1:13">
      <c r="A67" t="s">
        <v>894</v>
      </c>
      <c r="B67" t="s">
        <v>895</v>
      </c>
      <c r="C67">
        <v>51.75</v>
      </c>
      <c r="D67">
        <v>3594.1680623900002</v>
      </c>
      <c r="E67">
        <v>0.69989925264999997</v>
      </c>
      <c r="G67" t="s">
        <v>894</v>
      </c>
      <c r="H67" t="s">
        <v>895</v>
      </c>
      <c r="I67">
        <v>51.75</v>
      </c>
      <c r="J67">
        <v>3594.1680623900002</v>
      </c>
      <c r="K67">
        <v>0.62472310387899999</v>
      </c>
      <c r="L67">
        <v>0.52593179319100003</v>
      </c>
      <c r="M67">
        <v>0.73711435729100006</v>
      </c>
    </row>
    <row r="68" spans="1:13">
      <c r="A68" t="s">
        <v>879</v>
      </c>
      <c r="B68" t="s">
        <v>46</v>
      </c>
      <c r="C68">
        <v>52</v>
      </c>
      <c r="D68">
        <v>3558.6058322399999</v>
      </c>
      <c r="E68">
        <v>0.65410036891599999</v>
      </c>
      <c r="G68" t="s">
        <v>879</v>
      </c>
      <c r="H68" t="s">
        <v>46</v>
      </c>
      <c r="I68">
        <v>52</v>
      </c>
      <c r="J68">
        <v>3558.6058322399999</v>
      </c>
      <c r="K68">
        <v>0.57340471285299999</v>
      </c>
      <c r="L68">
        <v>0.48192572662599997</v>
      </c>
      <c r="M68">
        <v>0.67949219034499997</v>
      </c>
    </row>
    <row r="69" spans="1:13">
      <c r="A69" t="s">
        <v>907</v>
      </c>
      <c r="B69" t="s">
        <v>46</v>
      </c>
      <c r="C69">
        <v>52</v>
      </c>
      <c r="D69">
        <v>3558.6058322399999</v>
      </c>
      <c r="E69">
        <v>0.65410036891599999</v>
      </c>
      <c r="G69" t="s">
        <v>907</v>
      </c>
      <c r="H69" t="s">
        <v>46</v>
      </c>
      <c r="I69">
        <v>52</v>
      </c>
      <c r="J69">
        <v>3558.6058322399999</v>
      </c>
      <c r="K69">
        <v>0.57340471285299999</v>
      </c>
      <c r="L69">
        <v>0.48192572662599997</v>
      </c>
      <c r="M69">
        <v>0.67949219034499997</v>
      </c>
    </row>
    <row r="70" spans="1:13">
      <c r="A70" t="s">
        <v>908</v>
      </c>
      <c r="B70" t="s">
        <v>46</v>
      </c>
      <c r="C70">
        <v>52</v>
      </c>
      <c r="D70">
        <v>3558.6058322399999</v>
      </c>
      <c r="E70">
        <v>0.65410036891599999</v>
      </c>
      <c r="G70" t="s">
        <v>908</v>
      </c>
      <c r="H70" t="s">
        <v>46</v>
      </c>
      <c r="I70">
        <v>52</v>
      </c>
      <c r="J70">
        <v>3558.6058322399999</v>
      </c>
      <c r="K70">
        <v>0.57340471285299999</v>
      </c>
      <c r="L70">
        <v>0.48192572662599997</v>
      </c>
      <c r="M70">
        <v>0.67949219034499997</v>
      </c>
    </row>
    <row r="71" spans="1:13">
      <c r="A71" t="s">
        <v>914</v>
      </c>
      <c r="B71" t="s">
        <v>46</v>
      </c>
      <c r="C71">
        <v>52</v>
      </c>
      <c r="D71">
        <v>3558.6058322399999</v>
      </c>
      <c r="E71">
        <v>0.65410036891599999</v>
      </c>
      <c r="G71" t="s">
        <v>914</v>
      </c>
      <c r="H71" t="s">
        <v>46</v>
      </c>
      <c r="I71">
        <v>52</v>
      </c>
      <c r="J71">
        <v>3558.6058322399999</v>
      </c>
      <c r="K71">
        <v>0.57340471285299999</v>
      </c>
      <c r="L71">
        <v>0.48192572662599997</v>
      </c>
      <c r="M71">
        <v>0.67949219034499997</v>
      </c>
    </row>
    <row r="72" spans="1:13">
      <c r="A72" t="s">
        <v>918</v>
      </c>
      <c r="B72" t="s">
        <v>46</v>
      </c>
      <c r="C72">
        <v>52</v>
      </c>
      <c r="D72">
        <v>3558.6058322399999</v>
      </c>
      <c r="E72">
        <v>0.65410036891599999</v>
      </c>
      <c r="G72" t="s">
        <v>918</v>
      </c>
      <c r="H72" t="s">
        <v>46</v>
      </c>
      <c r="I72">
        <v>52</v>
      </c>
      <c r="J72">
        <v>3558.6058322399999</v>
      </c>
      <c r="K72">
        <v>0.57340471285299999</v>
      </c>
      <c r="L72">
        <v>0.48192572662599997</v>
      </c>
      <c r="M72">
        <v>0.67949219034499997</v>
      </c>
    </row>
    <row r="73" spans="1:13">
      <c r="A73" t="s">
        <v>922</v>
      </c>
      <c r="B73" t="s">
        <v>46</v>
      </c>
      <c r="C73">
        <v>52</v>
      </c>
      <c r="D73">
        <v>3558.6058322399999</v>
      </c>
      <c r="E73">
        <v>0.65410036891599999</v>
      </c>
      <c r="G73" t="s">
        <v>922</v>
      </c>
      <c r="H73" t="s">
        <v>46</v>
      </c>
      <c r="I73">
        <v>52</v>
      </c>
      <c r="J73">
        <v>3558.6058322399999</v>
      </c>
      <c r="K73">
        <v>0.57340471285299999</v>
      </c>
      <c r="L73">
        <v>0.48192572662599997</v>
      </c>
      <c r="M73">
        <v>0.67949219034499997</v>
      </c>
    </row>
    <row r="74" spans="1:13">
      <c r="A74" t="s">
        <v>924</v>
      </c>
      <c r="B74" t="s">
        <v>46</v>
      </c>
      <c r="C74">
        <v>52</v>
      </c>
      <c r="D74">
        <v>3558.6058322399999</v>
      </c>
      <c r="E74">
        <v>0.65410036891599999</v>
      </c>
      <c r="G74" t="s">
        <v>924</v>
      </c>
      <c r="H74" t="s">
        <v>46</v>
      </c>
      <c r="I74">
        <v>52</v>
      </c>
      <c r="J74">
        <v>3558.6058322399999</v>
      </c>
      <c r="K74">
        <v>0.57340471285299999</v>
      </c>
      <c r="L74">
        <v>0.48192572662599997</v>
      </c>
      <c r="M74">
        <v>0.67949219034499997</v>
      </c>
    </row>
    <row r="75" spans="1:13">
      <c r="A75" t="s">
        <v>1148</v>
      </c>
      <c r="B75" t="s">
        <v>46</v>
      </c>
      <c r="C75">
        <v>52</v>
      </c>
      <c r="D75">
        <v>3558.6058322399999</v>
      </c>
      <c r="E75">
        <v>0.65410036891599999</v>
      </c>
      <c r="G75" t="s">
        <v>1148</v>
      </c>
      <c r="H75" t="s">
        <v>46</v>
      </c>
      <c r="I75">
        <v>52</v>
      </c>
      <c r="J75">
        <v>3558.6058322399999</v>
      </c>
      <c r="K75">
        <v>0.57340471285299999</v>
      </c>
      <c r="L75">
        <v>0.48192572662599997</v>
      </c>
      <c r="M75">
        <v>0.67949219034499997</v>
      </c>
    </row>
    <row r="76" spans="1:13">
      <c r="A76" t="s">
        <v>872</v>
      </c>
      <c r="B76" t="s">
        <v>873</v>
      </c>
      <c r="C76">
        <v>52.5</v>
      </c>
      <c r="D76">
        <v>3488.4392993400002</v>
      </c>
      <c r="E76">
        <v>0.56955285770899999</v>
      </c>
      <c r="G76" t="s">
        <v>872</v>
      </c>
      <c r="H76" t="s">
        <v>873</v>
      </c>
      <c r="I76">
        <v>52.5</v>
      </c>
      <c r="J76">
        <v>3488.4392993400002</v>
      </c>
      <c r="K76">
        <v>0.48192572662599997</v>
      </c>
      <c r="L76">
        <v>0.40229575165600001</v>
      </c>
      <c r="M76">
        <v>0.57340471285299999</v>
      </c>
    </row>
    <row r="77" spans="1:13">
      <c r="A77" t="s">
        <v>887</v>
      </c>
      <c r="B77" t="s">
        <v>873</v>
      </c>
      <c r="C77">
        <v>52.5</v>
      </c>
      <c r="D77">
        <v>3488.4392993400002</v>
      </c>
      <c r="E77">
        <v>0.56955285770899999</v>
      </c>
      <c r="G77" t="s">
        <v>887</v>
      </c>
      <c r="H77" t="s">
        <v>873</v>
      </c>
      <c r="I77">
        <v>52.5</v>
      </c>
      <c r="J77">
        <v>3488.4392993400002</v>
      </c>
      <c r="K77">
        <v>0.48192572662599997</v>
      </c>
      <c r="L77">
        <v>0.40229575165600001</v>
      </c>
      <c r="M77">
        <v>0.57340471285299999</v>
      </c>
    </row>
    <row r="78" spans="1:13">
      <c r="A78" t="s">
        <v>890</v>
      </c>
      <c r="B78" t="s">
        <v>873</v>
      </c>
      <c r="C78">
        <v>52.5</v>
      </c>
      <c r="D78">
        <v>3488.4392993400002</v>
      </c>
      <c r="E78">
        <v>0.56955285770899999</v>
      </c>
      <c r="G78" t="s">
        <v>890</v>
      </c>
      <c r="H78" t="s">
        <v>873</v>
      </c>
      <c r="I78">
        <v>52.5</v>
      </c>
      <c r="J78">
        <v>3488.4392993400002</v>
      </c>
      <c r="K78">
        <v>0.48192572662599997</v>
      </c>
      <c r="L78">
        <v>0.40229575165600001</v>
      </c>
      <c r="M78">
        <v>0.57340471285299999</v>
      </c>
    </row>
    <row r="79" spans="1:13">
      <c r="A79" t="s">
        <v>897</v>
      </c>
      <c r="B79" t="s">
        <v>873</v>
      </c>
      <c r="C79">
        <v>52.5</v>
      </c>
      <c r="D79">
        <v>3488.4392993400002</v>
      </c>
      <c r="E79">
        <v>0.56955285770899999</v>
      </c>
      <c r="G79" t="s">
        <v>897</v>
      </c>
      <c r="H79" t="s">
        <v>873</v>
      </c>
      <c r="I79">
        <v>52.5</v>
      </c>
      <c r="J79">
        <v>3488.4392993400002</v>
      </c>
      <c r="K79">
        <v>0.48192572662599997</v>
      </c>
      <c r="L79">
        <v>0.40229575165600001</v>
      </c>
      <c r="M79">
        <v>0.57340471285299999</v>
      </c>
    </row>
    <row r="80" spans="1:13">
      <c r="A80" t="s">
        <v>905</v>
      </c>
      <c r="B80" t="s">
        <v>873</v>
      </c>
      <c r="C80">
        <v>52.5</v>
      </c>
      <c r="D80">
        <v>3488.4392993400002</v>
      </c>
      <c r="E80">
        <v>0.56955285770899999</v>
      </c>
      <c r="G80" t="s">
        <v>905</v>
      </c>
      <c r="H80" t="s">
        <v>873</v>
      </c>
      <c r="I80">
        <v>52.5</v>
      </c>
      <c r="J80">
        <v>3488.4392993400002</v>
      </c>
      <c r="K80">
        <v>0.48192572662599997</v>
      </c>
      <c r="L80">
        <v>0.40229575165600001</v>
      </c>
      <c r="M80">
        <v>0.57340471285299999</v>
      </c>
    </row>
    <row r="81" spans="1:13">
      <c r="A81" t="s">
        <v>906</v>
      </c>
      <c r="B81" t="s">
        <v>873</v>
      </c>
      <c r="C81">
        <v>52.5</v>
      </c>
      <c r="D81">
        <v>3488.4392993400002</v>
      </c>
      <c r="E81">
        <v>0.56955285770899999</v>
      </c>
      <c r="G81" t="s">
        <v>906</v>
      </c>
      <c r="H81" t="s">
        <v>873</v>
      </c>
      <c r="I81">
        <v>52.5</v>
      </c>
      <c r="J81">
        <v>3488.4392993400002</v>
      </c>
      <c r="K81">
        <v>0.48192572662599997</v>
      </c>
      <c r="L81">
        <v>0.40229575165600001</v>
      </c>
      <c r="M81">
        <v>0.57340471285299999</v>
      </c>
    </row>
    <row r="82" spans="1:13">
      <c r="A82" t="s">
        <v>930</v>
      </c>
      <c r="B82" t="s">
        <v>873</v>
      </c>
      <c r="C82">
        <v>52.5</v>
      </c>
      <c r="D82">
        <v>3488.4392993400002</v>
      </c>
      <c r="E82">
        <v>0.56955285770899999</v>
      </c>
      <c r="G82" t="s">
        <v>930</v>
      </c>
      <c r="H82" t="s">
        <v>873</v>
      </c>
      <c r="I82">
        <v>52.5</v>
      </c>
      <c r="J82">
        <v>3488.4392993400002</v>
      </c>
      <c r="K82">
        <v>0.48192572662599997</v>
      </c>
      <c r="L82">
        <v>0.40229575165600001</v>
      </c>
      <c r="M82">
        <v>0.57340471285299999</v>
      </c>
    </row>
    <row r="83" spans="1:13">
      <c r="A83" t="s">
        <v>882</v>
      </c>
      <c r="B83" t="s">
        <v>873</v>
      </c>
      <c r="C83">
        <v>52.5</v>
      </c>
      <c r="D83">
        <v>3488.4392993400002</v>
      </c>
      <c r="E83">
        <v>0.56955285770899999</v>
      </c>
      <c r="G83" t="s">
        <v>882</v>
      </c>
      <c r="H83" t="s">
        <v>873</v>
      </c>
      <c r="I83">
        <v>52.5</v>
      </c>
      <c r="J83">
        <v>3488.4392993400002</v>
      </c>
      <c r="K83">
        <v>0.48192572662599997</v>
      </c>
      <c r="L83">
        <v>0.40229575165600001</v>
      </c>
      <c r="M83">
        <v>0.57340471285299999</v>
      </c>
    </row>
    <row r="84" spans="1:13">
      <c r="A84" t="s">
        <v>911</v>
      </c>
      <c r="B84" t="s">
        <v>46</v>
      </c>
      <c r="C84">
        <v>52</v>
      </c>
      <c r="D84">
        <v>3558.6058322399999</v>
      </c>
      <c r="E84">
        <v>0.65410036891599999</v>
      </c>
      <c r="G84" t="s">
        <v>911</v>
      </c>
      <c r="H84" t="s">
        <v>46</v>
      </c>
      <c r="I84">
        <v>52</v>
      </c>
      <c r="J84">
        <v>3558.6058322399999</v>
      </c>
      <c r="K84">
        <v>0.57340471285299999</v>
      </c>
      <c r="L84">
        <v>0.48192572662599997</v>
      </c>
      <c r="M84">
        <v>0.67949219034499997</v>
      </c>
    </row>
    <row r="85" spans="1:13">
      <c r="A85" t="s">
        <v>856</v>
      </c>
      <c r="B85" t="s">
        <v>47</v>
      </c>
      <c r="C85">
        <v>53</v>
      </c>
      <c r="D85">
        <v>3417.4979922399998</v>
      </c>
      <c r="E85">
        <v>0.48385488854999997</v>
      </c>
      <c r="G85" t="s">
        <v>856</v>
      </c>
      <c r="H85" t="s">
        <v>47</v>
      </c>
      <c r="I85">
        <v>53</v>
      </c>
      <c r="J85">
        <v>3417.4979922399998</v>
      </c>
      <c r="K85">
        <v>0.40229575165600001</v>
      </c>
      <c r="L85">
        <v>0.33194357688300002</v>
      </c>
      <c r="M85">
        <v>0.48192572662599997</v>
      </c>
    </row>
    <row r="86" spans="1:13">
      <c r="A86" t="s">
        <v>860</v>
      </c>
      <c r="B86" t="s">
        <v>47</v>
      </c>
      <c r="C86">
        <v>53</v>
      </c>
      <c r="D86">
        <v>3417.4979922399998</v>
      </c>
      <c r="E86">
        <v>0.48385488854999997</v>
      </c>
      <c r="G86" t="s">
        <v>860</v>
      </c>
      <c r="H86" t="s">
        <v>47</v>
      </c>
      <c r="I86">
        <v>53</v>
      </c>
      <c r="J86">
        <v>3417.4979922399998</v>
      </c>
      <c r="K86">
        <v>0.40229575165600001</v>
      </c>
      <c r="L86">
        <v>0.33194357688300002</v>
      </c>
      <c r="M86">
        <v>0.48192572662599997</v>
      </c>
    </row>
    <row r="87" spans="1:13">
      <c r="A87" t="s">
        <v>862</v>
      </c>
      <c r="B87" t="s">
        <v>47</v>
      </c>
      <c r="C87">
        <v>53</v>
      </c>
      <c r="D87">
        <v>3417.4979922399998</v>
      </c>
      <c r="E87">
        <v>0.48385488854999997</v>
      </c>
      <c r="G87" t="s">
        <v>862</v>
      </c>
      <c r="H87" t="s">
        <v>47</v>
      </c>
      <c r="I87">
        <v>53</v>
      </c>
      <c r="J87">
        <v>3417.4979922399998</v>
      </c>
      <c r="K87">
        <v>0.40229575165600001</v>
      </c>
      <c r="L87">
        <v>0.33194357688300002</v>
      </c>
      <c r="M87">
        <v>0.48192572662599997</v>
      </c>
    </row>
    <row r="88" spans="1:13">
      <c r="A88" t="s">
        <v>865</v>
      </c>
      <c r="B88" t="s">
        <v>47</v>
      </c>
      <c r="C88">
        <v>53</v>
      </c>
      <c r="D88">
        <v>3417.4979922399998</v>
      </c>
      <c r="E88">
        <v>0.48385488854999997</v>
      </c>
      <c r="G88" t="s">
        <v>865</v>
      </c>
      <c r="H88" t="s">
        <v>47</v>
      </c>
      <c r="I88">
        <v>53</v>
      </c>
      <c r="J88">
        <v>3417.4979922399998</v>
      </c>
      <c r="K88">
        <v>0.40229575165600001</v>
      </c>
      <c r="L88">
        <v>0.33194357688300002</v>
      </c>
      <c r="M88">
        <v>0.48192572662599997</v>
      </c>
    </row>
    <row r="89" spans="1:13">
      <c r="A89" t="s">
        <v>876</v>
      </c>
      <c r="B89" t="s">
        <v>47</v>
      </c>
      <c r="C89">
        <v>53</v>
      </c>
      <c r="D89">
        <v>3417.4979922399998</v>
      </c>
      <c r="E89">
        <v>0.48385488854999997</v>
      </c>
      <c r="G89" t="s">
        <v>876</v>
      </c>
      <c r="H89" t="s">
        <v>47</v>
      </c>
      <c r="I89">
        <v>53</v>
      </c>
      <c r="J89">
        <v>3417.4979922399998</v>
      </c>
      <c r="K89">
        <v>0.40229575165600001</v>
      </c>
      <c r="L89">
        <v>0.33194357688300002</v>
      </c>
      <c r="M89">
        <v>0.48192572662599997</v>
      </c>
    </row>
    <row r="90" spans="1:13">
      <c r="A90" t="s">
        <v>1162</v>
      </c>
      <c r="B90" t="s">
        <v>47</v>
      </c>
      <c r="C90">
        <v>53</v>
      </c>
      <c r="D90">
        <v>3417.4979922399998</v>
      </c>
      <c r="E90">
        <v>0.48385488854999997</v>
      </c>
      <c r="G90" t="s">
        <v>1162</v>
      </c>
      <c r="H90" t="s">
        <v>47</v>
      </c>
      <c r="I90">
        <v>53</v>
      </c>
      <c r="J90">
        <v>3417.4979922399998</v>
      </c>
      <c r="K90">
        <v>0.40229575165600001</v>
      </c>
      <c r="L90">
        <v>0.33194357688300002</v>
      </c>
      <c r="M90">
        <v>0.48192572662599997</v>
      </c>
    </row>
    <row r="91" spans="1:13">
      <c r="A91" t="s">
        <v>801</v>
      </c>
      <c r="B91" t="s">
        <v>294</v>
      </c>
      <c r="C91">
        <v>53.5</v>
      </c>
      <c r="D91">
        <v>3343.9883643500002</v>
      </c>
      <c r="E91">
        <v>0.38828218234099998</v>
      </c>
      <c r="G91" t="s">
        <v>801</v>
      </c>
      <c r="H91" t="s">
        <v>294</v>
      </c>
      <c r="I91">
        <v>53.5</v>
      </c>
      <c r="J91">
        <v>3343.9883643500002</v>
      </c>
      <c r="K91">
        <v>0.33194357688300002</v>
      </c>
      <c r="L91">
        <v>0.27079573818899999</v>
      </c>
      <c r="M91">
        <v>0.40229575165600001</v>
      </c>
    </row>
    <row r="92" spans="1:13">
      <c r="A92" t="s">
        <v>805</v>
      </c>
      <c r="B92" t="s">
        <v>294</v>
      </c>
      <c r="C92">
        <v>53.5</v>
      </c>
      <c r="D92">
        <v>3343.9883643500002</v>
      </c>
      <c r="E92">
        <v>0.38828218234099998</v>
      </c>
      <c r="G92" t="s">
        <v>805</v>
      </c>
      <c r="H92" t="s">
        <v>294</v>
      </c>
      <c r="I92">
        <v>53.5</v>
      </c>
      <c r="J92">
        <v>3343.9883643500002</v>
      </c>
      <c r="K92">
        <v>0.33194357688300002</v>
      </c>
      <c r="L92">
        <v>0.27079573818899999</v>
      </c>
      <c r="M92">
        <v>0.40229575165600001</v>
      </c>
    </row>
    <row r="93" spans="1:13">
      <c r="A93" t="s">
        <v>810</v>
      </c>
      <c r="B93" t="s">
        <v>294</v>
      </c>
      <c r="C93">
        <v>53.5</v>
      </c>
      <c r="D93">
        <v>3343.9883643500002</v>
      </c>
      <c r="E93">
        <v>0.38828218234099998</v>
      </c>
      <c r="G93" t="s">
        <v>810</v>
      </c>
      <c r="H93" t="s">
        <v>294</v>
      </c>
      <c r="I93">
        <v>53.5</v>
      </c>
      <c r="J93">
        <v>3343.9883643500002</v>
      </c>
      <c r="K93">
        <v>0.33194357688300002</v>
      </c>
      <c r="L93">
        <v>0.27079573818899999</v>
      </c>
      <c r="M93">
        <v>0.40229575165600001</v>
      </c>
    </row>
    <row r="94" spans="1:13">
      <c r="A94" t="s">
        <v>814</v>
      </c>
      <c r="B94" t="s">
        <v>294</v>
      </c>
      <c r="C94">
        <v>53.5</v>
      </c>
      <c r="D94">
        <v>3343.9883643500002</v>
      </c>
      <c r="E94">
        <v>0.38828218234099998</v>
      </c>
      <c r="G94" t="s">
        <v>814</v>
      </c>
      <c r="H94" t="s">
        <v>294</v>
      </c>
      <c r="I94">
        <v>53.5</v>
      </c>
      <c r="J94">
        <v>3343.9883643500002</v>
      </c>
      <c r="K94">
        <v>0.33194357688300002</v>
      </c>
      <c r="L94">
        <v>0.27079573818899999</v>
      </c>
      <c r="M94">
        <v>0.40229575165600001</v>
      </c>
    </row>
    <row r="95" spans="1:13">
      <c r="A95" t="s">
        <v>821</v>
      </c>
      <c r="B95" t="s">
        <v>294</v>
      </c>
      <c r="C95">
        <v>53.5</v>
      </c>
      <c r="D95">
        <v>3343.9883643500002</v>
      </c>
      <c r="E95">
        <v>0.38828218234099998</v>
      </c>
      <c r="G95" t="s">
        <v>821</v>
      </c>
      <c r="H95" t="s">
        <v>294</v>
      </c>
      <c r="I95">
        <v>53.5</v>
      </c>
      <c r="J95">
        <v>3343.9883643500002</v>
      </c>
      <c r="K95">
        <v>0.33194357688300002</v>
      </c>
      <c r="L95">
        <v>0.27079573818899999</v>
      </c>
      <c r="M95">
        <v>0.40229575165600001</v>
      </c>
    </row>
    <row r="96" spans="1:13">
      <c r="A96" t="s">
        <v>824</v>
      </c>
      <c r="B96" t="s">
        <v>294</v>
      </c>
      <c r="C96">
        <v>53.5</v>
      </c>
      <c r="D96">
        <v>3343.9883643500002</v>
      </c>
      <c r="E96">
        <v>0.38828218234099998</v>
      </c>
      <c r="G96" t="s">
        <v>824</v>
      </c>
      <c r="H96" t="s">
        <v>294</v>
      </c>
      <c r="I96">
        <v>53.5</v>
      </c>
      <c r="J96">
        <v>3343.9883643500002</v>
      </c>
      <c r="K96">
        <v>0.33194357688300002</v>
      </c>
      <c r="L96">
        <v>0.27079573818899999</v>
      </c>
      <c r="M96">
        <v>0.40229575165600001</v>
      </c>
    </row>
    <row r="97" spans="1:13">
      <c r="A97" t="s">
        <v>828</v>
      </c>
      <c r="B97" t="s">
        <v>294</v>
      </c>
      <c r="C97">
        <v>53.5</v>
      </c>
      <c r="D97">
        <v>3343.9883643500002</v>
      </c>
      <c r="E97">
        <v>0.38828218234099998</v>
      </c>
      <c r="G97" t="s">
        <v>828</v>
      </c>
      <c r="H97" t="s">
        <v>294</v>
      </c>
      <c r="I97">
        <v>53.5</v>
      </c>
      <c r="J97">
        <v>3343.9883643500002</v>
      </c>
      <c r="K97">
        <v>0.33194357688300002</v>
      </c>
      <c r="L97">
        <v>0.27079573818899999</v>
      </c>
      <c r="M97">
        <v>0.40229575165600001</v>
      </c>
    </row>
    <row r="98" spans="1:13">
      <c r="A98" t="s">
        <v>836</v>
      </c>
      <c r="B98" t="s">
        <v>294</v>
      </c>
      <c r="C98">
        <v>53.5</v>
      </c>
      <c r="D98">
        <v>3343.9883643500002</v>
      </c>
      <c r="E98">
        <v>0.38828218234099998</v>
      </c>
      <c r="G98" t="s">
        <v>836</v>
      </c>
      <c r="H98" t="s">
        <v>294</v>
      </c>
      <c r="I98">
        <v>53.5</v>
      </c>
      <c r="J98">
        <v>3343.9883643500002</v>
      </c>
      <c r="K98">
        <v>0.33194357688300002</v>
      </c>
      <c r="L98">
        <v>0.27079573818899999</v>
      </c>
      <c r="M98">
        <v>0.40229575165600001</v>
      </c>
    </row>
    <row r="99" spans="1:13">
      <c r="A99" t="s">
        <v>844</v>
      </c>
      <c r="B99" t="s">
        <v>294</v>
      </c>
      <c r="C99">
        <v>53.5</v>
      </c>
      <c r="D99">
        <v>3343.9883643500002</v>
      </c>
      <c r="E99">
        <v>0.38828218234099998</v>
      </c>
      <c r="G99" t="s">
        <v>844</v>
      </c>
      <c r="H99" t="s">
        <v>294</v>
      </c>
      <c r="I99">
        <v>53.5</v>
      </c>
      <c r="J99">
        <v>3343.9883643500002</v>
      </c>
      <c r="K99">
        <v>0.33194357688300002</v>
      </c>
      <c r="L99">
        <v>0.27079573818899999</v>
      </c>
      <c r="M99">
        <v>0.40229575165600001</v>
      </c>
    </row>
    <row r="100" spans="1:13">
      <c r="A100" t="s">
        <v>848</v>
      </c>
      <c r="B100" t="s">
        <v>294</v>
      </c>
      <c r="C100">
        <v>53.5</v>
      </c>
      <c r="D100">
        <v>3343.9883643500002</v>
      </c>
      <c r="E100">
        <v>0.38828218234099998</v>
      </c>
      <c r="G100" t="s">
        <v>848</v>
      </c>
      <c r="H100" t="s">
        <v>294</v>
      </c>
      <c r="I100">
        <v>53.5</v>
      </c>
      <c r="J100">
        <v>3343.9883643500002</v>
      </c>
      <c r="K100">
        <v>0.33194357688300002</v>
      </c>
      <c r="L100">
        <v>0.27079573818899999</v>
      </c>
      <c r="M100">
        <v>0.40229575165600001</v>
      </c>
    </row>
    <row r="101" spans="1:13">
      <c r="A101" t="s">
        <v>851</v>
      </c>
      <c r="B101" t="s">
        <v>294</v>
      </c>
      <c r="C101">
        <v>53.5</v>
      </c>
      <c r="D101">
        <v>3343.9883643500002</v>
      </c>
      <c r="E101">
        <v>0.38828218234099998</v>
      </c>
      <c r="G101" t="s">
        <v>851</v>
      </c>
      <c r="H101" t="s">
        <v>294</v>
      </c>
      <c r="I101">
        <v>53.5</v>
      </c>
      <c r="J101">
        <v>3343.9883643500002</v>
      </c>
      <c r="K101">
        <v>0.33194357688300002</v>
      </c>
      <c r="L101">
        <v>0.27079573818899999</v>
      </c>
      <c r="M101">
        <v>0.40229575165600001</v>
      </c>
    </row>
    <row r="102" spans="1:13">
      <c r="A102" t="s">
        <v>855</v>
      </c>
      <c r="B102" t="s">
        <v>294</v>
      </c>
      <c r="C102">
        <v>53.5</v>
      </c>
      <c r="D102">
        <v>3343.9883643500002</v>
      </c>
      <c r="E102">
        <v>0.38828218234099998</v>
      </c>
      <c r="G102" t="s">
        <v>855</v>
      </c>
      <c r="H102" t="s">
        <v>294</v>
      </c>
      <c r="I102">
        <v>53.5</v>
      </c>
      <c r="J102">
        <v>3343.9883643500002</v>
      </c>
      <c r="K102">
        <v>0.33194357688300002</v>
      </c>
      <c r="L102">
        <v>0.27079573818899999</v>
      </c>
      <c r="M102">
        <v>0.40229575165600001</v>
      </c>
    </row>
    <row r="103" spans="1:13">
      <c r="A103" t="s">
        <v>857</v>
      </c>
      <c r="B103" t="s">
        <v>294</v>
      </c>
      <c r="C103">
        <v>53.5</v>
      </c>
      <c r="D103">
        <v>3343.9883643500002</v>
      </c>
      <c r="E103">
        <v>0.38828218234099998</v>
      </c>
      <c r="G103" t="s">
        <v>857</v>
      </c>
      <c r="H103" t="s">
        <v>294</v>
      </c>
      <c r="I103">
        <v>53.5</v>
      </c>
      <c r="J103">
        <v>3343.9883643500002</v>
      </c>
      <c r="K103">
        <v>0.33194357688300002</v>
      </c>
      <c r="L103">
        <v>0.27079573818899999</v>
      </c>
      <c r="M103">
        <v>0.40229575165600001</v>
      </c>
    </row>
    <row r="104" spans="1:13">
      <c r="A104" t="s">
        <v>861</v>
      </c>
      <c r="B104" t="s">
        <v>294</v>
      </c>
      <c r="C104">
        <v>53.5</v>
      </c>
      <c r="D104">
        <v>3343.9883643500002</v>
      </c>
      <c r="E104">
        <v>0.38828218234099998</v>
      </c>
      <c r="G104" t="s">
        <v>861</v>
      </c>
      <c r="H104" t="s">
        <v>294</v>
      </c>
      <c r="I104">
        <v>53.5</v>
      </c>
      <c r="J104">
        <v>3343.9883643500002</v>
      </c>
      <c r="K104">
        <v>0.33194357688300002</v>
      </c>
      <c r="L104">
        <v>0.27079573818899999</v>
      </c>
      <c r="M104">
        <v>0.40229575165600001</v>
      </c>
    </row>
    <row r="105" spans="1:13">
      <c r="A105" t="s">
        <v>869</v>
      </c>
      <c r="B105" t="s">
        <v>294</v>
      </c>
      <c r="C105">
        <v>53.5</v>
      </c>
      <c r="D105">
        <v>3343.9883643500002</v>
      </c>
      <c r="E105">
        <v>0.38828218234099998</v>
      </c>
      <c r="G105" t="s">
        <v>869</v>
      </c>
      <c r="H105" t="s">
        <v>294</v>
      </c>
      <c r="I105">
        <v>53.5</v>
      </c>
      <c r="J105">
        <v>3343.9883643500002</v>
      </c>
      <c r="K105">
        <v>0.33194357688300002</v>
      </c>
      <c r="L105">
        <v>0.27079573818899999</v>
      </c>
      <c r="M105">
        <v>0.40229575165600001</v>
      </c>
    </row>
    <row r="106" spans="1:13">
      <c r="A106" t="s">
        <v>1240</v>
      </c>
      <c r="B106" t="s">
        <v>294</v>
      </c>
      <c r="C106">
        <v>53.5</v>
      </c>
      <c r="D106">
        <v>3343.9883643500002</v>
      </c>
      <c r="E106">
        <v>0.38828218234099998</v>
      </c>
      <c r="G106" t="s">
        <v>1240</v>
      </c>
      <c r="H106" t="s">
        <v>294</v>
      </c>
      <c r="I106">
        <v>53.5</v>
      </c>
      <c r="J106">
        <v>3343.9883643500002</v>
      </c>
      <c r="K106">
        <v>0.33194357688300002</v>
      </c>
      <c r="L106">
        <v>0.27079573818899999</v>
      </c>
      <c r="M106">
        <v>0.40229575165600001</v>
      </c>
    </row>
    <row r="107" spans="1:13">
      <c r="A107" t="s">
        <v>840</v>
      </c>
      <c r="B107" t="s">
        <v>557</v>
      </c>
      <c r="C107">
        <v>53.75</v>
      </c>
      <c r="D107">
        <v>3306.5852830899998</v>
      </c>
      <c r="E107">
        <v>0.33924358647300001</v>
      </c>
      <c r="G107" t="s">
        <v>840</v>
      </c>
      <c r="H107" t="s">
        <v>557</v>
      </c>
      <c r="I107">
        <v>53.75</v>
      </c>
      <c r="J107">
        <v>3306.5852830899998</v>
      </c>
      <c r="K107">
        <v>0.30023022827700002</v>
      </c>
      <c r="L107">
        <v>0.243532016746</v>
      </c>
      <c r="M107">
        <v>0.36597861700399997</v>
      </c>
    </row>
    <row r="108" spans="1:13">
      <c r="A108" t="s">
        <v>777</v>
      </c>
      <c r="B108" t="s">
        <v>48</v>
      </c>
      <c r="C108">
        <v>54</v>
      </c>
      <c r="D108">
        <v>3269.0653702599998</v>
      </c>
      <c r="E108">
        <v>0.29149557101500001</v>
      </c>
      <c r="G108" t="s">
        <v>777</v>
      </c>
      <c r="H108" t="s">
        <v>48</v>
      </c>
      <c r="I108">
        <v>54</v>
      </c>
      <c r="J108">
        <v>3269.0653702599998</v>
      </c>
      <c r="K108">
        <v>0.27079573818899999</v>
      </c>
      <c r="L108">
        <v>0.21828418181299999</v>
      </c>
      <c r="M108">
        <v>0.33194357688300002</v>
      </c>
    </row>
    <row r="109" spans="1:13">
      <c r="A109" t="s">
        <v>787</v>
      </c>
      <c r="B109" t="s">
        <v>48</v>
      </c>
      <c r="C109">
        <v>54</v>
      </c>
      <c r="D109">
        <v>3269.0653702599998</v>
      </c>
      <c r="E109">
        <v>0.29149557101500001</v>
      </c>
      <c r="G109" t="s">
        <v>787</v>
      </c>
      <c r="H109" t="s">
        <v>48</v>
      </c>
      <c r="I109">
        <v>54</v>
      </c>
      <c r="J109">
        <v>3269.0653702599998</v>
      </c>
      <c r="K109">
        <v>0.27079573818899999</v>
      </c>
      <c r="L109">
        <v>0.21828418181299999</v>
      </c>
      <c r="M109">
        <v>0.33194357688300002</v>
      </c>
    </row>
    <row r="110" spans="1:13">
      <c r="A110" t="s">
        <v>790</v>
      </c>
      <c r="B110" t="s">
        <v>48</v>
      </c>
      <c r="C110">
        <v>54</v>
      </c>
      <c r="D110">
        <v>3269.0653702599998</v>
      </c>
      <c r="E110">
        <v>0.29149557101500001</v>
      </c>
      <c r="G110" t="s">
        <v>790</v>
      </c>
      <c r="H110" t="s">
        <v>48</v>
      </c>
      <c r="I110">
        <v>54</v>
      </c>
      <c r="J110">
        <v>3269.0653702599998</v>
      </c>
      <c r="K110">
        <v>0.27079573818899999</v>
      </c>
      <c r="L110">
        <v>0.21828418181299999</v>
      </c>
      <c r="M110">
        <v>0.33194357688300002</v>
      </c>
    </row>
    <row r="111" spans="1:13">
      <c r="A111" t="s">
        <v>794</v>
      </c>
      <c r="B111" t="s">
        <v>48</v>
      </c>
      <c r="C111">
        <v>54</v>
      </c>
      <c r="D111">
        <v>3269.0653702599998</v>
      </c>
      <c r="E111">
        <v>0.29149557101500001</v>
      </c>
      <c r="G111" t="s">
        <v>794</v>
      </c>
      <c r="H111" t="s">
        <v>48</v>
      </c>
      <c r="I111">
        <v>54</v>
      </c>
      <c r="J111">
        <v>3269.0653702599998</v>
      </c>
      <c r="K111">
        <v>0.27079573818899999</v>
      </c>
      <c r="L111">
        <v>0.21828418181299999</v>
      </c>
      <c r="M111">
        <v>0.33194357688300002</v>
      </c>
    </row>
    <row r="112" spans="1:13">
      <c r="A112" t="s">
        <v>817</v>
      </c>
      <c r="B112" t="s">
        <v>48</v>
      </c>
      <c r="C112">
        <v>54</v>
      </c>
      <c r="D112">
        <v>3269.0653702599998</v>
      </c>
      <c r="E112">
        <v>0.29149557101500001</v>
      </c>
      <c r="G112" t="s">
        <v>817</v>
      </c>
      <c r="H112" t="s">
        <v>48</v>
      </c>
      <c r="I112">
        <v>54</v>
      </c>
      <c r="J112">
        <v>3269.0653702599998</v>
      </c>
      <c r="K112">
        <v>0.27079573818899999</v>
      </c>
      <c r="L112">
        <v>0.21828418181299999</v>
      </c>
      <c r="M112">
        <v>0.33194357688300002</v>
      </c>
    </row>
    <row r="113" spans="1:13">
      <c r="A113" t="s">
        <v>832</v>
      </c>
      <c r="B113" t="s">
        <v>48</v>
      </c>
      <c r="C113">
        <v>54</v>
      </c>
      <c r="D113">
        <v>3269.0653702599998</v>
      </c>
      <c r="E113">
        <v>0.29149557101500001</v>
      </c>
      <c r="G113" t="s">
        <v>832</v>
      </c>
      <c r="H113" t="s">
        <v>48</v>
      </c>
      <c r="I113">
        <v>54</v>
      </c>
      <c r="J113">
        <v>3269.0653702599998</v>
      </c>
      <c r="K113">
        <v>0.27079573818899999</v>
      </c>
      <c r="L113">
        <v>0.21828418181299999</v>
      </c>
      <c r="M113">
        <v>0.33194357688300002</v>
      </c>
    </row>
    <row r="114" spans="1:13">
      <c r="A114" t="s">
        <v>797</v>
      </c>
      <c r="B114" t="s">
        <v>335</v>
      </c>
      <c r="C114">
        <v>54.25</v>
      </c>
      <c r="D114">
        <v>3231.6651358300001</v>
      </c>
      <c r="E114">
        <v>0.246637217193</v>
      </c>
      <c r="G114" t="s">
        <v>797</v>
      </c>
      <c r="H114" t="s">
        <v>335</v>
      </c>
      <c r="I114">
        <v>54.25</v>
      </c>
      <c r="J114">
        <v>3231.6651358300001</v>
      </c>
      <c r="K114">
        <v>0.243532016746</v>
      </c>
      <c r="L114">
        <v>0.19486949922300001</v>
      </c>
      <c r="M114">
        <v>0.30023022827700002</v>
      </c>
    </row>
    <row r="115" spans="1:13">
      <c r="A115" t="s">
        <v>780</v>
      </c>
      <c r="B115" t="s">
        <v>343</v>
      </c>
      <c r="C115">
        <v>54.5</v>
      </c>
      <c r="D115">
        <v>3194.6210897999999</v>
      </c>
      <c r="E115">
        <v>0.206173793789</v>
      </c>
      <c r="G115" t="s">
        <v>780</v>
      </c>
      <c r="H115" t="s">
        <v>343</v>
      </c>
      <c r="I115">
        <v>54.5</v>
      </c>
      <c r="J115">
        <v>3194.6210897999999</v>
      </c>
      <c r="K115">
        <v>0.21828418181299999</v>
      </c>
      <c r="L115">
        <v>0.17309599346599999</v>
      </c>
      <c r="M115">
        <v>0.27079573818899999</v>
      </c>
    </row>
    <row r="116" spans="1:13">
      <c r="A116" t="s">
        <v>1237</v>
      </c>
      <c r="B116" t="s">
        <v>343</v>
      </c>
      <c r="C116">
        <v>54.5</v>
      </c>
      <c r="D116">
        <v>3194.6210897999999</v>
      </c>
      <c r="E116">
        <v>0.206173793789</v>
      </c>
      <c r="G116" t="s">
        <v>1237</v>
      </c>
      <c r="H116" t="s">
        <v>343</v>
      </c>
      <c r="I116">
        <v>54.5</v>
      </c>
      <c r="J116">
        <v>3194.6210897999999</v>
      </c>
      <c r="K116">
        <v>0.21828418181299999</v>
      </c>
      <c r="L116">
        <v>0.17309599346599999</v>
      </c>
      <c r="M116">
        <v>0.27079573818899999</v>
      </c>
    </row>
    <row r="117" spans="1:13">
      <c r="A117" t="s">
        <v>688</v>
      </c>
      <c r="B117" t="s">
        <v>343</v>
      </c>
      <c r="C117">
        <v>54.5</v>
      </c>
      <c r="D117">
        <v>3194.6210897999999</v>
      </c>
      <c r="E117">
        <v>0.206173793789</v>
      </c>
      <c r="G117" t="s">
        <v>688</v>
      </c>
      <c r="H117" t="s">
        <v>343</v>
      </c>
      <c r="I117">
        <v>54.5</v>
      </c>
      <c r="J117">
        <v>3194.6210897999999</v>
      </c>
      <c r="K117">
        <v>0.21828418181299999</v>
      </c>
      <c r="L117">
        <v>0.17309599346599999</v>
      </c>
      <c r="M117">
        <v>0.27079573818899999</v>
      </c>
    </row>
    <row r="118" spans="1:13">
      <c r="A118" t="s">
        <v>756</v>
      </c>
      <c r="B118" t="s">
        <v>343</v>
      </c>
      <c r="C118">
        <v>54.5</v>
      </c>
      <c r="D118">
        <v>3194.6210897999999</v>
      </c>
      <c r="E118">
        <v>0.206173793789</v>
      </c>
      <c r="G118" t="s">
        <v>756</v>
      </c>
      <c r="H118" t="s">
        <v>343</v>
      </c>
      <c r="I118">
        <v>54.5</v>
      </c>
      <c r="J118">
        <v>3194.6210897999999</v>
      </c>
      <c r="K118">
        <v>0.21828418181299999</v>
      </c>
      <c r="L118">
        <v>0.17309599346599999</v>
      </c>
      <c r="M118">
        <v>0.27079573818899999</v>
      </c>
    </row>
    <row r="119" spans="1:13">
      <c r="A119" t="s">
        <v>701</v>
      </c>
      <c r="B119" t="s">
        <v>360</v>
      </c>
      <c r="C119">
        <v>54.75</v>
      </c>
      <c r="D119">
        <v>3158.1697421399999</v>
      </c>
      <c r="E119">
        <v>0.17143772893699999</v>
      </c>
      <c r="G119" t="s">
        <v>701</v>
      </c>
      <c r="H119" t="s">
        <v>360</v>
      </c>
      <c r="I119">
        <v>54.75</v>
      </c>
      <c r="J119">
        <v>3158.1697421399999</v>
      </c>
      <c r="K119">
        <v>0.19486949922300001</v>
      </c>
      <c r="L119">
        <v>0.15277995458400001</v>
      </c>
      <c r="M119">
        <v>0.243532016746</v>
      </c>
    </row>
    <row r="120" spans="1:13">
      <c r="A120" t="s">
        <v>748</v>
      </c>
      <c r="B120" t="s">
        <v>360</v>
      </c>
      <c r="C120">
        <v>54.75</v>
      </c>
      <c r="D120">
        <v>3158.1697421399999</v>
      </c>
      <c r="E120">
        <v>0.17143772893699999</v>
      </c>
      <c r="G120" t="s">
        <v>748</v>
      </c>
      <c r="H120" t="s">
        <v>360</v>
      </c>
      <c r="I120">
        <v>54.75</v>
      </c>
      <c r="J120">
        <v>3158.1697421399999</v>
      </c>
      <c r="K120">
        <v>0.19486949922300001</v>
      </c>
      <c r="L120">
        <v>0.15277995458400001</v>
      </c>
      <c r="M120">
        <v>0.243532016746</v>
      </c>
    </row>
    <row r="121" spans="1:13">
      <c r="A121" t="s">
        <v>772</v>
      </c>
      <c r="B121" t="s">
        <v>48</v>
      </c>
      <c r="C121">
        <v>54</v>
      </c>
      <c r="D121">
        <v>3269.0653702599998</v>
      </c>
      <c r="E121">
        <v>0.29149557101500001</v>
      </c>
      <c r="G121" t="s">
        <v>772</v>
      </c>
      <c r="H121" t="s">
        <v>48</v>
      </c>
      <c r="I121">
        <v>54</v>
      </c>
      <c r="J121">
        <v>3269.0653702599998</v>
      </c>
      <c r="K121">
        <v>0.27079573818899999</v>
      </c>
      <c r="L121">
        <v>0.21828418181299999</v>
      </c>
      <c r="M121">
        <v>0.33194357688300002</v>
      </c>
    </row>
    <row r="122" spans="1:13">
      <c r="A122" t="s">
        <v>697</v>
      </c>
      <c r="B122" t="s">
        <v>49</v>
      </c>
      <c r="C122">
        <v>55</v>
      </c>
      <c r="D122">
        <v>3122.5476028399999</v>
      </c>
      <c r="E122">
        <v>0.143515803356</v>
      </c>
      <c r="G122" t="s">
        <v>697</v>
      </c>
      <c r="H122" t="s">
        <v>49</v>
      </c>
      <c r="I122">
        <v>55</v>
      </c>
      <c r="J122">
        <v>3122.5476028399999</v>
      </c>
      <c r="K122">
        <v>0.17309599346599999</v>
      </c>
      <c r="L122">
        <v>0.13376161916099999</v>
      </c>
      <c r="M122">
        <v>0.21828418181299999</v>
      </c>
    </row>
    <row r="123" spans="1:13">
      <c r="A123" t="s">
        <v>709</v>
      </c>
      <c r="B123" t="s">
        <v>49</v>
      </c>
      <c r="C123">
        <v>55</v>
      </c>
      <c r="D123">
        <v>3122.5476028399999</v>
      </c>
      <c r="E123">
        <v>0.143515803356</v>
      </c>
      <c r="G123" t="s">
        <v>709</v>
      </c>
      <c r="H123" t="s">
        <v>49</v>
      </c>
      <c r="I123">
        <v>55</v>
      </c>
      <c r="J123">
        <v>3122.5476028399999</v>
      </c>
      <c r="K123">
        <v>0.17309599346599999</v>
      </c>
      <c r="L123">
        <v>0.13376161916099999</v>
      </c>
      <c r="M123">
        <v>0.21828418181299999</v>
      </c>
    </row>
    <row r="124" spans="1:13">
      <c r="A124" t="s">
        <v>760</v>
      </c>
      <c r="B124" t="s">
        <v>49</v>
      </c>
      <c r="C124">
        <v>55</v>
      </c>
      <c r="D124">
        <v>3122.5476028399999</v>
      </c>
      <c r="E124">
        <v>0.143515803356</v>
      </c>
      <c r="G124" t="s">
        <v>760</v>
      </c>
      <c r="H124" t="s">
        <v>49</v>
      </c>
      <c r="I124">
        <v>55</v>
      </c>
      <c r="J124">
        <v>3122.5476028399999</v>
      </c>
      <c r="K124">
        <v>0.17309599346599999</v>
      </c>
      <c r="L124">
        <v>0.13376161916099999</v>
      </c>
      <c r="M124">
        <v>0.21828418181299999</v>
      </c>
    </row>
    <row r="125" spans="1:13">
      <c r="A125" t="s">
        <v>764</v>
      </c>
      <c r="B125" t="s">
        <v>49</v>
      </c>
      <c r="C125">
        <v>55</v>
      </c>
      <c r="D125">
        <v>3122.5476028399999</v>
      </c>
      <c r="E125">
        <v>0.143515803356</v>
      </c>
      <c r="G125" t="s">
        <v>764</v>
      </c>
      <c r="H125" t="s">
        <v>49</v>
      </c>
      <c r="I125">
        <v>55</v>
      </c>
      <c r="J125">
        <v>3122.5476028399999</v>
      </c>
      <c r="K125">
        <v>0.17309599346599999</v>
      </c>
      <c r="L125">
        <v>0.13376161916099999</v>
      </c>
      <c r="M125">
        <v>0.21828418181299999</v>
      </c>
    </row>
    <row r="126" spans="1:13">
      <c r="A126" t="s">
        <v>768</v>
      </c>
      <c r="B126" t="s">
        <v>49</v>
      </c>
      <c r="C126">
        <v>55</v>
      </c>
      <c r="D126">
        <v>3122.5476028399999</v>
      </c>
      <c r="E126">
        <v>0.143515803356</v>
      </c>
      <c r="G126" t="s">
        <v>768</v>
      </c>
      <c r="H126" t="s">
        <v>49</v>
      </c>
      <c r="I126">
        <v>55</v>
      </c>
      <c r="J126">
        <v>3122.5476028399999</v>
      </c>
      <c r="K126">
        <v>0.17309599346599999</v>
      </c>
      <c r="L126">
        <v>0.13376161916099999</v>
      </c>
      <c r="M126">
        <v>0.21828418181299999</v>
      </c>
    </row>
    <row r="127" spans="1:13">
      <c r="A127" t="s">
        <v>784</v>
      </c>
      <c r="B127" t="s">
        <v>49</v>
      </c>
      <c r="C127">
        <v>55</v>
      </c>
      <c r="D127">
        <v>3122.5476028399999</v>
      </c>
      <c r="E127">
        <v>0.143515803356</v>
      </c>
      <c r="G127" t="s">
        <v>784</v>
      </c>
      <c r="H127" t="s">
        <v>49</v>
      </c>
      <c r="I127">
        <v>55</v>
      </c>
      <c r="J127">
        <v>3122.5476028399999</v>
      </c>
      <c r="K127">
        <v>0.17309599346599999</v>
      </c>
      <c r="L127">
        <v>0.13376161916099999</v>
      </c>
      <c r="M127">
        <v>0.21828418181299999</v>
      </c>
    </row>
    <row r="128" spans="1:13">
      <c r="A128" t="s">
        <v>693</v>
      </c>
      <c r="B128" t="s">
        <v>389</v>
      </c>
      <c r="C128">
        <v>55.25</v>
      </c>
      <c r="D128">
        <v>3087.9911818800001</v>
      </c>
      <c r="E128">
        <v>0.123185990615</v>
      </c>
      <c r="G128" t="s">
        <v>693</v>
      </c>
      <c r="H128" t="s">
        <v>389</v>
      </c>
      <c r="I128">
        <v>55.25</v>
      </c>
      <c r="J128">
        <v>3087.9911818800001</v>
      </c>
      <c r="K128">
        <v>0.15277995458400001</v>
      </c>
      <c r="L128">
        <v>0.115942923676</v>
      </c>
      <c r="M128">
        <v>0.19486949922300001</v>
      </c>
    </row>
    <row r="129" spans="1:13">
      <c r="A129" t="s">
        <v>712</v>
      </c>
      <c r="B129" t="s">
        <v>389</v>
      </c>
      <c r="C129">
        <v>55.25</v>
      </c>
      <c r="D129">
        <v>3087.9911818800001</v>
      </c>
      <c r="E129">
        <v>0.123185990615</v>
      </c>
      <c r="G129" t="s">
        <v>712</v>
      </c>
      <c r="H129" t="s">
        <v>389</v>
      </c>
      <c r="I129">
        <v>55.25</v>
      </c>
      <c r="J129">
        <v>3087.9911818800001</v>
      </c>
      <c r="K129">
        <v>0.15277995458400001</v>
      </c>
      <c r="L129">
        <v>0.115942923676</v>
      </c>
      <c r="M129">
        <v>0.19486949922300001</v>
      </c>
    </row>
    <row r="130" spans="1:13">
      <c r="A130" t="s">
        <v>716</v>
      </c>
      <c r="B130" t="s">
        <v>389</v>
      </c>
      <c r="C130">
        <v>55.25</v>
      </c>
      <c r="D130">
        <v>3087.9911818800001</v>
      </c>
      <c r="E130">
        <v>0.123185990615</v>
      </c>
      <c r="G130" t="s">
        <v>716</v>
      </c>
      <c r="H130" t="s">
        <v>389</v>
      </c>
      <c r="I130">
        <v>55.25</v>
      </c>
      <c r="J130">
        <v>3087.9911818800001</v>
      </c>
      <c r="K130">
        <v>0.15277995458400001</v>
      </c>
      <c r="L130">
        <v>0.115942923676</v>
      </c>
      <c r="M130">
        <v>0.19486949922300001</v>
      </c>
    </row>
    <row r="131" spans="1:13">
      <c r="A131" t="s">
        <v>744</v>
      </c>
      <c r="B131" t="s">
        <v>389</v>
      </c>
      <c r="C131">
        <v>55.25</v>
      </c>
      <c r="D131">
        <v>3087.9911818800001</v>
      </c>
      <c r="E131">
        <v>0.123185990615</v>
      </c>
      <c r="G131" t="s">
        <v>744</v>
      </c>
      <c r="H131" t="s">
        <v>389</v>
      </c>
      <c r="I131">
        <v>55.25</v>
      </c>
      <c r="J131">
        <v>3087.9911818800001</v>
      </c>
      <c r="K131">
        <v>0.15277995458400001</v>
      </c>
      <c r="L131">
        <v>0.115942923676</v>
      </c>
      <c r="M131">
        <v>0.19486949922300001</v>
      </c>
    </row>
    <row r="132" spans="1:13">
      <c r="A132" t="s">
        <v>671</v>
      </c>
      <c r="B132" t="s">
        <v>407</v>
      </c>
      <c r="C132">
        <v>55.5</v>
      </c>
      <c r="D132">
        <v>3054.7369892400002</v>
      </c>
      <c r="E132">
        <v>0.110867140595</v>
      </c>
      <c r="G132" t="s">
        <v>671</v>
      </c>
      <c r="H132" t="s">
        <v>407</v>
      </c>
      <c r="I132">
        <v>55.5</v>
      </c>
      <c r="J132">
        <v>3054.7369892400002</v>
      </c>
      <c r="K132">
        <v>0.13376161916099999</v>
      </c>
      <c r="L132">
        <v>9.98369914522E-2</v>
      </c>
      <c r="M132">
        <v>0.17309599346599999</v>
      </c>
    </row>
    <row r="133" spans="1:13">
      <c r="A133" t="s">
        <v>679</v>
      </c>
      <c r="B133" t="s">
        <v>407</v>
      </c>
      <c r="C133">
        <v>55.5</v>
      </c>
      <c r="D133">
        <v>3054.7369892400002</v>
      </c>
      <c r="E133">
        <v>0.110867140595</v>
      </c>
      <c r="G133" t="s">
        <v>679</v>
      </c>
      <c r="H133" t="s">
        <v>407</v>
      </c>
      <c r="I133">
        <v>55.5</v>
      </c>
      <c r="J133">
        <v>3054.7369892400002</v>
      </c>
      <c r="K133">
        <v>0.13376161916099999</v>
      </c>
      <c r="L133">
        <v>9.98369914522E-2</v>
      </c>
      <c r="M133">
        <v>0.17309599346599999</v>
      </c>
    </row>
    <row r="134" spans="1:13">
      <c r="A134" t="s">
        <v>705</v>
      </c>
      <c r="B134" t="s">
        <v>407</v>
      </c>
      <c r="C134">
        <v>55.5</v>
      </c>
      <c r="D134">
        <v>3054.7369892400002</v>
      </c>
      <c r="E134">
        <v>0.110867140595</v>
      </c>
      <c r="G134" t="s">
        <v>705</v>
      </c>
      <c r="H134" t="s">
        <v>407</v>
      </c>
      <c r="I134">
        <v>55.5</v>
      </c>
      <c r="J134">
        <v>3054.7369892400002</v>
      </c>
      <c r="K134">
        <v>0.13376161916099999</v>
      </c>
      <c r="L134">
        <v>9.98369914522E-2</v>
      </c>
      <c r="M134">
        <v>0.17309599346599999</v>
      </c>
    </row>
    <row r="135" spans="1:13">
      <c r="A135" t="s">
        <v>719</v>
      </c>
      <c r="B135" t="s">
        <v>407</v>
      </c>
      <c r="C135">
        <v>55.5</v>
      </c>
      <c r="D135">
        <v>3054.7369892400002</v>
      </c>
      <c r="E135">
        <v>0.110867140595</v>
      </c>
      <c r="G135" t="s">
        <v>719</v>
      </c>
      <c r="H135" t="s">
        <v>407</v>
      </c>
      <c r="I135">
        <v>55.5</v>
      </c>
      <c r="J135">
        <v>3054.7369892400002</v>
      </c>
      <c r="K135">
        <v>0.13376161916099999</v>
      </c>
      <c r="L135">
        <v>9.98369914522E-2</v>
      </c>
      <c r="M135">
        <v>0.17309599346599999</v>
      </c>
    </row>
    <row r="136" spans="1:13">
      <c r="A136" t="s">
        <v>723</v>
      </c>
      <c r="B136" t="s">
        <v>407</v>
      </c>
      <c r="C136">
        <v>55.5</v>
      </c>
      <c r="D136">
        <v>3054.7369892400002</v>
      </c>
      <c r="E136">
        <v>0.110867140595</v>
      </c>
      <c r="G136" t="s">
        <v>723</v>
      </c>
      <c r="H136" t="s">
        <v>407</v>
      </c>
      <c r="I136">
        <v>55.5</v>
      </c>
      <c r="J136">
        <v>3054.7369892400002</v>
      </c>
      <c r="K136">
        <v>0.13376161916099999</v>
      </c>
      <c r="L136">
        <v>9.98369914522E-2</v>
      </c>
      <c r="M136">
        <v>0.17309599346599999</v>
      </c>
    </row>
    <row r="137" spans="1:13">
      <c r="A137" t="s">
        <v>735</v>
      </c>
      <c r="B137" t="s">
        <v>407</v>
      </c>
      <c r="C137">
        <v>55.5</v>
      </c>
      <c r="D137">
        <v>3054.7369892400002</v>
      </c>
      <c r="E137">
        <v>0.110867140595</v>
      </c>
      <c r="G137" t="s">
        <v>735</v>
      </c>
      <c r="H137" t="s">
        <v>407</v>
      </c>
      <c r="I137">
        <v>55.5</v>
      </c>
      <c r="J137">
        <v>3054.7369892400002</v>
      </c>
      <c r="K137">
        <v>0.13376161916099999</v>
      </c>
      <c r="L137">
        <v>9.98369914522E-2</v>
      </c>
      <c r="M137">
        <v>0.17309599346599999</v>
      </c>
    </row>
    <row r="138" spans="1:13">
      <c r="A138" t="s">
        <v>739</v>
      </c>
      <c r="B138" t="s">
        <v>407</v>
      </c>
      <c r="C138">
        <v>55.5</v>
      </c>
      <c r="D138">
        <v>3054.7369892400002</v>
      </c>
      <c r="E138">
        <v>0.110867140595</v>
      </c>
      <c r="G138" t="s">
        <v>739</v>
      </c>
      <c r="H138" t="s">
        <v>407</v>
      </c>
      <c r="I138">
        <v>55.5</v>
      </c>
      <c r="J138">
        <v>3054.7369892400002</v>
      </c>
      <c r="K138">
        <v>0.13376161916099999</v>
      </c>
      <c r="L138">
        <v>9.98369914522E-2</v>
      </c>
      <c r="M138">
        <v>0.17309599346599999</v>
      </c>
    </row>
    <row r="139" spans="1:13">
      <c r="A139" t="s">
        <v>659</v>
      </c>
      <c r="B139" t="s">
        <v>436</v>
      </c>
      <c r="C139">
        <v>55.75</v>
      </c>
      <c r="D139">
        <v>3023.0215349</v>
      </c>
      <c r="E139">
        <v>0.106375474939</v>
      </c>
      <c r="G139" t="s">
        <v>659</v>
      </c>
      <c r="H139" t="s">
        <v>436</v>
      </c>
      <c r="I139">
        <v>55.75</v>
      </c>
      <c r="J139">
        <v>3023.0215349</v>
      </c>
      <c r="K139">
        <v>0.115942923676</v>
      </c>
      <c r="L139">
        <v>8.6215513897499998E-2</v>
      </c>
      <c r="M139">
        <v>0.15277995458400001</v>
      </c>
    </row>
    <row r="140" spans="1:13">
      <c r="A140" t="s">
        <v>663</v>
      </c>
      <c r="B140" t="s">
        <v>436</v>
      </c>
      <c r="C140">
        <v>55.75</v>
      </c>
      <c r="D140">
        <v>3023.0215349</v>
      </c>
      <c r="E140">
        <v>0.106375474939</v>
      </c>
      <c r="G140" t="s">
        <v>663</v>
      </c>
      <c r="H140" t="s">
        <v>436</v>
      </c>
      <c r="I140">
        <v>55.75</v>
      </c>
      <c r="J140">
        <v>3023.0215349</v>
      </c>
      <c r="K140">
        <v>0.115942923676</v>
      </c>
      <c r="L140">
        <v>8.6215513897499998E-2</v>
      </c>
      <c r="M140">
        <v>0.15277995458400001</v>
      </c>
    </row>
    <row r="141" spans="1:13">
      <c r="A141" t="s">
        <v>651</v>
      </c>
      <c r="B141" t="s">
        <v>50</v>
      </c>
      <c r="C141">
        <v>56</v>
      </c>
      <c r="D141">
        <v>2993.0813288499999</v>
      </c>
      <c r="E141">
        <v>0.104318536179</v>
      </c>
      <c r="G141" t="s">
        <v>651</v>
      </c>
      <c r="H141" t="s">
        <v>50</v>
      </c>
      <c r="I141">
        <v>56</v>
      </c>
      <c r="J141">
        <v>2993.0813288499999</v>
      </c>
      <c r="K141">
        <v>9.98369914522E-2</v>
      </c>
      <c r="L141">
        <v>7.5195153509700005E-2</v>
      </c>
      <c r="M141">
        <v>0.13376161916099999</v>
      </c>
    </row>
    <row r="142" spans="1:13">
      <c r="A142" t="s">
        <v>667</v>
      </c>
      <c r="B142" t="s">
        <v>50</v>
      </c>
      <c r="C142">
        <v>56</v>
      </c>
      <c r="D142">
        <v>2993.0813288499999</v>
      </c>
      <c r="E142">
        <v>0.104318536179</v>
      </c>
      <c r="G142" t="s">
        <v>667</v>
      </c>
      <c r="H142" t="s">
        <v>50</v>
      </c>
      <c r="I142">
        <v>56</v>
      </c>
      <c r="J142">
        <v>2993.0813288499999</v>
      </c>
      <c r="K142">
        <v>9.98369914522E-2</v>
      </c>
      <c r="L142">
        <v>7.5195153509700005E-2</v>
      </c>
      <c r="M142">
        <v>0.13376161916099999</v>
      </c>
    </row>
    <row r="143" spans="1:13">
      <c r="A143" t="s">
        <v>727</v>
      </c>
      <c r="B143" t="s">
        <v>50</v>
      </c>
      <c r="C143">
        <v>56</v>
      </c>
      <c r="D143">
        <v>2993.0813288499999</v>
      </c>
      <c r="E143">
        <v>0.104318536179</v>
      </c>
      <c r="G143" t="s">
        <v>727</v>
      </c>
      <c r="H143" t="s">
        <v>50</v>
      </c>
      <c r="I143">
        <v>56</v>
      </c>
      <c r="J143">
        <v>2993.0813288499999</v>
      </c>
      <c r="K143">
        <v>9.98369914522E-2</v>
      </c>
      <c r="L143">
        <v>7.5195153509700005E-2</v>
      </c>
      <c r="M143">
        <v>0.13376161916099999</v>
      </c>
    </row>
    <row r="144" spans="1:13">
      <c r="A144" t="s">
        <v>630</v>
      </c>
      <c r="B144" t="s">
        <v>470</v>
      </c>
      <c r="C144">
        <v>56.5</v>
      </c>
      <c r="D144">
        <v>2937.35080892</v>
      </c>
      <c r="E144">
        <v>7.5801117758100001E-2</v>
      </c>
      <c r="G144" t="s">
        <v>630</v>
      </c>
      <c r="H144" t="s">
        <v>470</v>
      </c>
      <c r="I144">
        <v>56.5</v>
      </c>
      <c r="J144">
        <v>2937.35080892</v>
      </c>
      <c r="K144">
        <v>7.5195153509700005E-2</v>
      </c>
      <c r="L144">
        <v>5.7886304750500002E-2</v>
      </c>
      <c r="M144">
        <v>9.98369914522E-2</v>
      </c>
    </row>
    <row r="145" spans="1:13">
      <c r="A145" t="s">
        <v>634</v>
      </c>
      <c r="B145" t="s">
        <v>470</v>
      </c>
      <c r="C145">
        <v>56.5</v>
      </c>
      <c r="D145">
        <v>2937.35080892</v>
      </c>
      <c r="E145">
        <v>7.5801117758100001E-2</v>
      </c>
      <c r="G145" t="s">
        <v>634</v>
      </c>
      <c r="H145" t="s">
        <v>470</v>
      </c>
      <c r="I145">
        <v>56.5</v>
      </c>
      <c r="J145">
        <v>2937.35080892</v>
      </c>
      <c r="K145">
        <v>7.5195153509700005E-2</v>
      </c>
      <c r="L145">
        <v>5.7886304750500002E-2</v>
      </c>
      <c r="M145">
        <v>9.98369914522E-2</v>
      </c>
    </row>
    <row r="146" spans="1:13">
      <c r="A146" t="s">
        <v>638</v>
      </c>
      <c r="B146" t="s">
        <v>50</v>
      </c>
      <c r="C146">
        <v>56</v>
      </c>
      <c r="D146">
        <v>2993.0813288499999</v>
      </c>
      <c r="E146">
        <v>0.104318536179</v>
      </c>
      <c r="G146" t="s">
        <v>638</v>
      </c>
      <c r="H146" t="s">
        <v>50</v>
      </c>
      <c r="I146">
        <v>56</v>
      </c>
      <c r="J146">
        <v>2993.0813288499999</v>
      </c>
      <c r="K146">
        <v>9.98369914522E-2</v>
      </c>
      <c r="L146">
        <v>7.5195153509700005E-2</v>
      </c>
      <c r="M146">
        <v>0.13376161916099999</v>
      </c>
    </row>
    <row r="147" spans="1:13">
      <c r="A147" t="s">
        <v>683</v>
      </c>
      <c r="B147" t="s">
        <v>50</v>
      </c>
      <c r="C147">
        <v>56</v>
      </c>
      <c r="D147">
        <v>2993.0813288499999</v>
      </c>
      <c r="E147">
        <v>0.104318536179</v>
      </c>
      <c r="G147" t="s">
        <v>683</v>
      </c>
      <c r="H147" t="s">
        <v>50</v>
      </c>
      <c r="I147">
        <v>56</v>
      </c>
      <c r="J147">
        <v>2993.0813288499999</v>
      </c>
      <c r="K147">
        <v>9.98369914522E-2</v>
      </c>
      <c r="L147">
        <v>7.5195153509700005E-2</v>
      </c>
      <c r="M147">
        <v>0.13376161916099999</v>
      </c>
    </row>
    <row r="148" spans="1:13">
      <c r="A148" t="s">
        <v>731</v>
      </c>
      <c r="B148" t="s">
        <v>51</v>
      </c>
      <c r="C148">
        <v>57</v>
      </c>
      <c r="D148">
        <v>2878.82804635</v>
      </c>
      <c r="E148">
        <v>5.81285424614E-2</v>
      </c>
      <c r="G148" t="s">
        <v>731</v>
      </c>
      <c r="H148" t="s">
        <v>51</v>
      </c>
      <c r="I148">
        <v>57</v>
      </c>
      <c r="J148">
        <v>2878.82804635</v>
      </c>
      <c r="K148">
        <v>5.7886304750500002E-2</v>
      </c>
      <c r="L148">
        <v>4.2631360163800001E-2</v>
      </c>
      <c r="M148">
        <v>7.5195153509700005E-2</v>
      </c>
    </row>
    <row r="149" spans="1:13">
      <c r="A149" t="s">
        <v>674</v>
      </c>
      <c r="B149" t="s">
        <v>488</v>
      </c>
      <c r="C149">
        <v>57.25</v>
      </c>
      <c r="D149">
        <v>2845.13230041</v>
      </c>
      <c r="E149">
        <v>5.0365015879600003E-2</v>
      </c>
      <c r="G149" t="s">
        <v>674</v>
      </c>
      <c r="H149" t="s">
        <v>488</v>
      </c>
      <c r="I149">
        <v>57.25</v>
      </c>
      <c r="J149">
        <v>2845.13230041</v>
      </c>
      <c r="K149">
        <v>5.0009820302100001E-2</v>
      </c>
      <c r="L149">
        <v>3.5948176921800003E-2</v>
      </c>
      <c r="M149">
        <v>6.6220287263399999E-2</v>
      </c>
    </row>
    <row r="150" spans="1:13">
      <c r="A150" t="s">
        <v>741</v>
      </c>
      <c r="B150" t="s">
        <v>488</v>
      </c>
      <c r="C150">
        <v>57.25</v>
      </c>
      <c r="D150">
        <v>2845.13230041</v>
      </c>
      <c r="E150">
        <v>5.0365015879600003E-2</v>
      </c>
      <c r="G150" t="s">
        <v>741</v>
      </c>
      <c r="H150" t="s">
        <v>488</v>
      </c>
      <c r="I150">
        <v>57.25</v>
      </c>
      <c r="J150">
        <v>2845.13230041</v>
      </c>
      <c r="K150">
        <v>5.0009820302100001E-2</v>
      </c>
      <c r="L150">
        <v>3.5948176921800003E-2</v>
      </c>
      <c r="M150">
        <v>6.6220287263399999E-2</v>
      </c>
    </row>
    <row r="151" spans="1:13">
      <c r="A151" t="s">
        <v>626</v>
      </c>
      <c r="B151" t="s">
        <v>494</v>
      </c>
      <c r="C151">
        <v>57.5</v>
      </c>
      <c r="D151">
        <v>2806.6737654100002</v>
      </c>
      <c r="E151">
        <v>4.2935503301200002E-2</v>
      </c>
      <c r="G151" t="s">
        <v>626</v>
      </c>
      <c r="H151" t="s">
        <v>494</v>
      </c>
      <c r="I151">
        <v>57.5</v>
      </c>
      <c r="J151">
        <v>2806.6737654100002</v>
      </c>
      <c r="K151">
        <v>4.2631360163800001E-2</v>
      </c>
      <c r="L151">
        <v>3.02433754598E-2</v>
      </c>
      <c r="M151">
        <v>5.7886304750500002E-2</v>
      </c>
    </row>
    <row r="152" spans="1:13">
      <c r="A152" t="s">
        <v>655</v>
      </c>
      <c r="B152" t="s">
        <v>494</v>
      </c>
      <c r="C152">
        <v>57.5</v>
      </c>
      <c r="D152">
        <v>2806.6737654100002</v>
      </c>
      <c r="E152">
        <v>4.2935503301200002E-2</v>
      </c>
      <c r="G152" t="s">
        <v>655</v>
      </c>
      <c r="H152" t="s">
        <v>494</v>
      </c>
      <c r="I152">
        <v>57.5</v>
      </c>
      <c r="J152">
        <v>2806.6737654100002</v>
      </c>
      <c r="K152">
        <v>4.2631360163800001E-2</v>
      </c>
      <c r="L152">
        <v>3.02433754598E-2</v>
      </c>
      <c r="M152">
        <v>5.7886304750500002E-2</v>
      </c>
    </row>
    <row r="153" spans="1:13">
      <c r="A153" t="s">
        <v>646</v>
      </c>
      <c r="B153" t="s">
        <v>51</v>
      </c>
      <c r="C153">
        <v>57</v>
      </c>
      <c r="D153">
        <v>2878.82804635</v>
      </c>
      <c r="E153">
        <v>5.81285424614E-2</v>
      </c>
      <c r="G153" t="s">
        <v>646</v>
      </c>
      <c r="H153" t="s">
        <v>51</v>
      </c>
      <c r="I153">
        <v>57</v>
      </c>
      <c r="J153">
        <v>2878.82804635</v>
      </c>
      <c r="K153">
        <v>5.7886304750500002E-2</v>
      </c>
      <c r="L153">
        <v>4.2631360163800001E-2</v>
      </c>
      <c r="M153">
        <v>7.5195153509700005E-2</v>
      </c>
    </row>
    <row r="154" spans="1:13">
      <c r="A154" t="s">
        <v>622</v>
      </c>
      <c r="B154" t="s">
        <v>526</v>
      </c>
      <c r="C154">
        <v>58.25</v>
      </c>
      <c r="D154">
        <v>2649.1723314599999</v>
      </c>
      <c r="E154">
        <v>2.4983932334700001E-2</v>
      </c>
      <c r="G154" t="s">
        <v>622</v>
      </c>
      <c r="H154" t="s">
        <v>526</v>
      </c>
      <c r="I154">
        <v>58.25</v>
      </c>
      <c r="J154">
        <v>2649.1723314599999</v>
      </c>
      <c r="K154">
        <v>2.5737357893800002E-2</v>
      </c>
      <c r="L154">
        <v>1.9050676424200001E-2</v>
      </c>
      <c r="M154">
        <v>3.5948176921800003E-2</v>
      </c>
    </row>
    <row r="155" spans="1:13">
      <c r="A155" t="s">
        <v>1192</v>
      </c>
      <c r="B155" t="s">
        <v>526</v>
      </c>
      <c r="C155">
        <v>58.25</v>
      </c>
      <c r="D155">
        <v>2649.1723314599999</v>
      </c>
      <c r="E155">
        <v>2.4983932334700001E-2</v>
      </c>
      <c r="G155" t="s">
        <v>1192</v>
      </c>
      <c r="H155" t="s">
        <v>526</v>
      </c>
      <c r="I155">
        <v>58.25</v>
      </c>
      <c r="J155">
        <v>2649.1723314599999</v>
      </c>
      <c r="K155">
        <v>2.5737357893800002E-2</v>
      </c>
      <c r="L155">
        <v>1.9050676424200001E-2</v>
      </c>
      <c r="M155">
        <v>3.5948176921800003E-2</v>
      </c>
    </row>
    <row r="156" spans="1:13">
      <c r="A156" t="s">
        <v>614</v>
      </c>
      <c r="B156" t="s">
        <v>535</v>
      </c>
      <c r="C156">
        <v>58.5</v>
      </c>
      <c r="D156">
        <v>2578.1135456000002</v>
      </c>
      <c r="E156">
        <v>2.1341511775199998E-2</v>
      </c>
      <c r="G156" t="s">
        <v>614</v>
      </c>
      <c r="H156" t="s">
        <v>535</v>
      </c>
      <c r="I156">
        <v>58.5</v>
      </c>
      <c r="J156">
        <v>2578.1135456000002</v>
      </c>
      <c r="K156">
        <v>2.2312957041699999E-2</v>
      </c>
      <c r="L156">
        <v>1.3492792150599999E-2</v>
      </c>
      <c r="M156">
        <v>3.02433754598E-2</v>
      </c>
    </row>
    <row r="157" spans="1:13">
      <c r="A157" t="s">
        <v>618</v>
      </c>
      <c r="B157" t="s">
        <v>535</v>
      </c>
      <c r="C157">
        <v>58.5</v>
      </c>
      <c r="D157">
        <v>2578.1135456000002</v>
      </c>
      <c r="E157">
        <v>2.1341511775199998E-2</v>
      </c>
      <c r="G157" t="s">
        <v>618</v>
      </c>
      <c r="H157" t="s">
        <v>535</v>
      </c>
      <c r="I157">
        <v>58.5</v>
      </c>
      <c r="J157">
        <v>2578.1135456000002</v>
      </c>
      <c r="K157">
        <v>2.2312957041699999E-2</v>
      </c>
      <c r="L157">
        <v>1.3492792150599999E-2</v>
      </c>
      <c r="M157">
        <v>3.02433754598E-2</v>
      </c>
    </row>
    <row r="158" spans="1:13">
      <c r="A158" t="s">
        <v>1232</v>
      </c>
      <c r="B158" t="s">
        <v>535</v>
      </c>
      <c r="C158">
        <v>58.5</v>
      </c>
      <c r="D158">
        <v>2578.1135456000002</v>
      </c>
      <c r="E158">
        <v>2.1341511775199998E-2</v>
      </c>
      <c r="G158" t="s">
        <v>1232</v>
      </c>
      <c r="H158" t="s">
        <v>535</v>
      </c>
      <c r="I158">
        <v>58.5</v>
      </c>
      <c r="J158">
        <v>2578.1135456000002</v>
      </c>
      <c r="K158">
        <v>2.2312957041699999E-2</v>
      </c>
      <c r="L158">
        <v>1.3492792150599999E-2</v>
      </c>
      <c r="M158">
        <v>3.02433754598E-2</v>
      </c>
    </row>
    <row r="159" spans="1:13">
      <c r="A159" t="s">
        <v>603</v>
      </c>
      <c r="B159" t="s">
        <v>53</v>
      </c>
      <c r="C159">
        <v>59</v>
      </c>
      <c r="D159">
        <v>2400.0290553</v>
      </c>
      <c r="E159">
        <v>1.5618399154900001E-2</v>
      </c>
      <c r="G159" t="s">
        <v>603</v>
      </c>
      <c r="H159" t="s">
        <v>53</v>
      </c>
      <c r="I159">
        <v>59</v>
      </c>
      <c r="J159">
        <v>2400.0290553</v>
      </c>
      <c r="K159">
        <v>1.3492792150599999E-2</v>
      </c>
      <c r="L159">
        <v>-2.9181205608199999E-2</v>
      </c>
      <c r="M159">
        <v>2.2312957041699999E-2</v>
      </c>
    </row>
    <row r="160" spans="1:13">
      <c r="A160" t="s">
        <v>610</v>
      </c>
      <c r="B160" t="s">
        <v>549</v>
      </c>
      <c r="C160">
        <v>59.25</v>
      </c>
      <c r="D160">
        <v>2290.29353193</v>
      </c>
      <c r="E160">
        <v>9.0065667500699997E-3</v>
      </c>
      <c r="G160" t="s">
        <v>610</v>
      </c>
      <c r="H160" t="s">
        <v>549</v>
      </c>
      <c r="I160">
        <v>59.25</v>
      </c>
      <c r="J160">
        <v>2290.29353193</v>
      </c>
      <c r="K160">
        <v>5.34698495462E-4</v>
      </c>
      <c r="L160">
        <v>-9.1519587453799997E-2</v>
      </c>
      <c r="M160">
        <v>1.9050676424200001E-2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selection activeCell="G1" sqref="G1:M1"/>
    </sheetView>
  </sheetViews>
  <sheetFormatPr baseColWidth="10" defaultRowHeight="15" x14ac:dyDescent="0"/>
  <cols>
    <col min="1" max="1" width="19.6640625" bestFit="1" customWidth="1"/>
    <col min="2" max="2" width="6.5" customWidth="1"/>
    <col min="3" max="3" width="6.1640625" customWidth="1"/>
    <col min="4" max="5" width="12.1640625" bestFit="1" customWidth="1"/>
    <col min="7" max="7" width="19.6640625" bestFit="1" customWidth="1"/>
    <col min="8" max="8" width="6.5" customWidth="1"/>
    <col min="9" max="9" width="9" bestFit="1" customWidth="1"/>
    <col min="10" max="11" width="12.1640625" bestFit="1" customWidth="1"/>
    <col min="12" max="12" width="12.83203125" bestFit="1" customWidth="1"/>
    <col min="13" max="13" width="12.1640625" bestFit="1" customWidth="1"/>
  </cols>
  <sheetData>
    <row r="1" spans="1:13">
      <c r="A1" t="s">
        <v>1259</v>
      </c>
      <c r="G1" t="s">
        <v>1294</v>
      </c>
      <c r="H1" t="s">
        <v>0</v>
      </c>
      <c r="I1" t="s">
        <v>1252</v>
      </c>
      <c r="J1" t="s">
        <v>1253</v>
      </c>
      <c r="K1" t="s">
        <v>1254</v>
      </c>
      <c r="L1" t="s">
        <v>1292</v>
      </c>
      <c r="M1" t="s">
        <v>1293</v>
      </c>
    </row>
    <row r="2" spans="1:13">
      <c r="A2" t="s">
        <v>1100</v>
      </c>
      <c r="B2" t="s">
        <v>1101</v>
      </c>
      <c r="C2">
        <v>44.5</v>
      </c>
      <c r="D2">
        <v>4470.6739503199997</v>
      </c>
      <c r="E2">
        <v>1.1496230111300001</v>
      </c>
      <c r="G2" t="s">
        <v>1100</v>
      </c>
      <c r="H2" t="s">
        <v>1101</v>
      </c>
      <c r="I2">
        <v>44.5</v>
      </c>
      <c r="J2">
        <v>4470.6739503199997</v>
      </c>
      <c r="K2">
        <v>1.1496230111300001</v>
      </c>
      <c r="L2">
        <v>1.0052127253600001</v>
      </c>
      <c r="M2">
        <v>1.30885956953</v>
      </c>
    </row>
    <row r="3" spans="1:13">
      <c r="A3" t="s">
        <v>1061</v>
      </c>
      <c r="B3" t="s">
        <v>40</v>
      </c>
      <c r="C3">
        <v>45</v>
      </c>
      <c r="D3">
        <v>4350.0922367599997</v>
      </c>
      <c r="E3">
        <v>1.0052127253600001</v>
      </c>
      <c r="G3" t="s">
        <v>1061</v>
      </c>
      <c r="H3" t="s">
        <v>40</v>
      </c>
      <c r="I3">
        <v>45</v>
      </c>
      <c r="J3">
        <v>4350.0922367599997</v>
      </c>
      <c r="K3">
        <v>1.0052127253600001</v>
      </c>
      <c r="L3">
        <v>0.91658633255699995</v>
      </c>
      <c r="M3">
        <v>1.1496230111300001</v>
      </c>
    </row>
    <row r="4" spans="1:13">
      <c r="A4" t="s">
        <v>1067</v>
      </c>
      <c r="B4" t="s">
        <v>40</v>
      </c>
      <c r="C4">
        <v>45</v>
      </c>
      <c r="D4">
        <v>4350.0922367599997</v>
      </c>
      <c r="E4">
        <v>1.0052127253600001</v>
      </c>
      <c r="G4" t="s">
        <v>1067</v>
      </c>
      <c r="H4" t="s">
        <v>40</v>
      </c>
      <c r="I4">
        <v>45</v>
      </c>
      <c r="J4">
        <v>4350.0922367599997</v>
      </c>
      <c r="K4">
        <v>1.0052127253600001</v>
      </c>
      <c r="L4">
        <v>0.91658633255699995</v>
      </c>
      <c r="M4">
        <v>1.1496230111300001</v>
      </c>
    </row>
    <row r="5" spans="1:13">
      <c r="A5" t="s">
        <v>1077</v>
      </c>
      <c r="B5" t="s">
        <v>40</v>
      </c>
      <c r="C5">
        <v>45</v>
      </c>
      <c r="D5">
        <v>4350.0922367599997</v>
      </c>
      <c r="E5">
        <v>1.0052127253600001</v>
      </c>
      <c r="G5" t="s">
        <v>1077</v>
      </c>
      <c r="H5" t="s">
        <v>40</v>
      </c>
      <c r="I5">
        <v>45</v>
      </c>
      <c r="J5">
        <v>4350.0922367599997</v>
      </c>
      <c r="K5">
        <v>1.0052127253600001</v>
      </c>
      <c r="L5">
        <v>0.91658633255699995</v>
      </c>
      <c r="M5">
        <v>1.1496230111300001</v>
      </c>
    </row>
    <row r="6" spans="1:13">
      <c r="A6" t="s">
        <v>1080</v>
      </c>
      <c r="B6" t="s">
        <v>40</v>
      </c>
      <c r="C6">
        <v>45</v>
      </c>
      <c r="D6">
        <v>4350.0922367599997</v>
      </c>
      <c r="E6">
        <v>1.0052127253600001</v>
      </c>
      <c r="G6" t="s">
        <v>1080</v>
      </c>
      <c r="H6" t="s">
        <v>40</v>
      </c>
      <c r="I6">
        <v>45</v>
      </c>
      <c r="J6">
        <v>4350.0922367599997</v>
      </c>
      <c r="K6">
        <v>1.0052127253600001</v>
      </c>
      <c r="L6">
        <v>0.91658633255699995</v>
      </c>
      <c r="M6">
        <v>1.1496230111300001</v>
      </c>
    </row>
    <row r="7" spans="1:13">
      <c r="A7" t="s">
        <v>1090</v>
      </c>
      <c r="B7" t="s">
        <v>40</v>
      </c>
      <c r="C7">
        <v>45</v>
      </c>
      <c r="D7">
        <v>4350.0922367599997</v>
      </c>
      <c r="E7">
        <v>1.0052127253600001</v>
      </c>
      <c r="G7" t="s">
        <v>1090</v>
      </c>
      <c r="H7" t="s">
        <v>40</v>
      </c>
      <c r="I7">
        <v>45</v>
      </c>
      <c r="J7">
        <v>4350.0922367599997</v>
      </c>
      <c r="K7">
        <v>1.0052127253600001</v>
      </c>
      <c r="L7">
        <v>0.91658633255699995</v>
      </c>
      <c r="M7">
        <v>1.1496230111300001</v>
      </c>
    </row>
    <row r="8" spans="1:13">
      <c r="A8" t="s">
        <v>1096</v>
      </c>
      <c r="B8" t="s">
        <v>40</v>
      </c>
      <c r="C8">
        <v>45</v>
      </c>
      <c r="D8">
        <v>4350.0922367599997</v>
      </c>
      <c r="E8">
        <v>1.0052127253600001</v>
      </c>
      <c r="G8" t="s">
        <v>1096</v>
      </c>
      <c r="H8" t="s">
        <v>40</v>
      </c>
      <c r="I8">
        <v>45</v>
      </c>
      <c r="J8">
        <v>4350.0922367599997</v>
      </c>
      <c r="K8">
        <v>1.0052127253600001</v>
      </c>
      <c r="L8">
        <v>0.91658633255699995</v>
      </c>
      <c r="M8">
        <v>1.1496230111300001</v>
      </c>
    </row>
    <row r="9" spans="1:13">
      <c r="A9" t="s">
        <v>1097</v>
      </c>
      <c r="B9" t="s">
        <v>40</v>
      </c>
      <c r="C9">
        <v>45</v>
      </c>
      <c r="D9">
        <v>4350.0922367599997</v>
      </c>
      <c r="E9">
        <v>1.0052127253600001</v>
      </c>
      <c r="G9" t="s">
        <v>1097</v>
      </c>
      <c r="H9" t="s">
        <v>40</v>
      </c>
      <c r="I9">
        <v>45</v>
      </c>
      <c r="J9">
        <v>4350.0922367599997</v>
      </c>
      <c r="K9">
        <v>1.0052127253600001</v>
      </c>
      <c r="L9">
        <v>0.91658633255699995</v>
      </c>
      <c r="M9">
        <v>1.1496230111300001</v>
      </c>
    </row>
    <row r="10" spans="1:13">
      <c r="A10" t="s">
        <v>1158</v>
      </c>
      <c r="B10" t="s">
        <v>1159</v>
      </c>
      <c r="C10">
        <v>45.5</v>
      </c>
      <c r="D10">
        <v>4268.7919678500002</v>
      </c>
      <c r="E10">
        <v>0.91658633255699995</v>
      </c>
      <c r="G10" t="s">
        <v>1158</v>
      </c>
      <c r="H10" t="s">
        <v>1159</v>
      </c>
      <c r="I10">
        <v>45.5</v>
      </c>
      <c r="J10">
        <v>4268.7919678500002</v>
      </c>
      <c r="K10">
        <v>0.91658633255699995</v>
      </c>
      <c r="L10">
        <v>0.85158020682699997</v>
      </c>
      <c r="M10">
        <v>1.0052127253600001</v>
      </c>
    </row>
    <row r="11" spans="1:13">
      <c r="A11" t="s">
        <v>1083</v>
      </c>
      <c r="B11" t="s">
        <v>41</v>
      </c>
      <c r="C11">
        <v>46</v>
      </c>
      <c r="D11">
        <v>4204.9292333200001</v>
      </c>
      <c r="E11">
        <v>0.85158020682699997</v>
      </c>
      <c r="G11" t="s">
        <v>1083</v>
      </c>
      <c r="H11" t="s">
        <v>41</v>
      </c>
      <c r="I11">
        <v>46</v>
      </c>
      <c r="J11">
        <v>4204.9292333200001</v>
      </c>
      <c r="K11">
        <v>0.85158020682699997</v>
      </c>
      <c r="L11">
        <v>0.78118097047500001</v>
      </c>
      <c r="M11">
        <v>0.91658633255699995</v>
      </c>
    </row>
    <row r="12" spans="1:13">
      <c r="A12" t="s">
        <v>1087</v>
      </c>
      <c r="B12" t="s">
        <v>41</v>
      </c>
      <c r="C12">
        <v>46</v>
      </c>
      <c r="D12">
        <v>4204.9292333200001</v>
      </c>
      <c r="E12">
        <v>0.85158020682699997</v>
      </c>
      <c r="G12" t="s">
        <v>1087</v>
      </c>
      <c r="H12" t="s">
        <v>41</v>
      </c>
      <c r="I12">
        <v>46</v>
      </c>
      <c r="J12">
        <v>4204.9292333200001</v>
      </c>
      <c r="K12">
        <v>0.85158020682699997</v>
      </c>
      <c r="L12">
        <v>0.78118097047500001</v>
      </c>
      <c r="M12">
        <v>0.91658633255699995</v>
      </c>
    </row>
    <row r="13" spans="1:13">
      <c r="A13" t="s">
        <v>1151</v>
      </c>
      <c r="B13" t="s">
        <v>41</v>
      </c>
      <c r="C13">
        <v>46</v>
      </c>
      <c r="D13">
        <v>4204.9292333200001</v>
      </c>
      <c r="E13">
        <v>0.85158020682699997</v>
      </c>
      <c r="G13" t="s">
        <v>1151</v>
      </c>
      <c r="H13" t="s">
        <v>41</v>
      </c>
      <c r="I13">
        <v>46</v>
      </c>
      <c r="J13">
        <v>4204.9292333200001</v>
      </c>
      <c r="K13">
        <v>0.85158020682699997</v>
      </c>
      <c r="L13">
        <v>0.78118097047500001</v>
      </c>
      <c r="M13">
        <v>0.91658633255699995</v>
      </c>
    </row>
    <row r="14" spans="1:13">
      <c r="A14" t="s">
        <v>1243</v>
      </c>
      <c r="B14" t="s">
        <v>41</v>
      </c>
      <c r="C14">
        <v>46</v>
      </c>
      <c r="D14">
        <v>4204.9292333200001</v>
      </c>
      <c r="E14">
        <v>0.85158020682699997</v>
      </c>
      <c r="G14" t="s">
        <v>1243</v>
      </c>
      <c r="H14" t="s">
        <v>41</v>
      </c>
      <c r="I14">
        <v>46</v>
      </c>
      <c r="J14">
        <v>4204.9292333200001</v>
      </c>
      <c r="K14">
        <v>0.85158020682699997</v>
      </c>
      <c r="L14">
        <v>0.78118097047500001</v>
      </c>
      <c r="M14">
        <v>0.91658633255699995</v>
      </c>
    </row>
    <row r="15" spans="1:13">
      <c r="A15" t="s">
        <v>1035</v>
      </c>
      <c r="B15" t="s">
        <v>42</v>
      </c>
      <c r="C15">
        <v>47</v>
      </c>
      <c r="D15">
        <v>4060.0348907900002</v>
      </c>
      <c r="E15">
        <v>0.71797990482600005</v>
      </c>
      <c r="G15" t="s">
        <v>1035</v>
      </c>
      <c r="H15" t="s">
        <v>42</v>
      </c>
      <c r="I15">
        <v>47</v>
      </c>
      <c r="J15">
        <v>4060.0348907900002</v>
      </c>
      <c r="K15">
        <v>0.71797990482600005</v>
      </c>
      <c r="L15">
        <v>0.67549712813399998</v>
      </c>
      <c r="M15">
        <v>0.78118097047500001</v>
      </c>
    </row>
    <row r="16" spans="1:13">
      <c r="A16" t="s">
        <v>1038</v>
      </c>
      <c r="B16" t="s">
        <v>42</v>
      </c>
      <c r="C16">
        <v>47</v>
      </c>
      <c r="D16">
        <v>4060.0348907900002</v>
      </c>
      <c r="E16">
        <v>0.71797990482600005</v>
      </c>
      <c r="G16" t="s">
        <v>1038</v>
      </c>
      <c r="H16" t="s">
        <v>42</v>
      </c>
      <c r="I16">
        <v>47</v>
      </c>
      <c r="J16">
        <v>4060.0348907900002</v>
      </c>
      <c r="K16">
        <v>0.71797990482600005</v>
      </c>
      <c r="L16">
        <v>0.67549712813399998</v>
      </c>
      <c r="M16">
        <v>0.78118097047500001</v>
      </c>
    </row>
    <row r="17" spans="1:13">
      <c r="A17" t="s">
        <v>1039</v>
      </c>
      <c r="B17" t="s">
        <v>42</v>
      </c>
      <c r="C17">
        <v>47</v>
      </c>
      <c r="D17">
        <v>4060.0348907900002</v>
      </c>
      <c r="E17">
        <v>0.71797990482600005</v>
      </c>
      <c r="G17" t="s">
        <v>1039</v>
      </c>
      <c r="H17" t="s">
        <v>42</v>
      </c>
      <c r="I17">
        <v>47</v>
      </c>
      <c r="J17">
        <v>4060.0348907900002</v>
      </c>
      <c r="K17">
        <v>0.71797990482600005</v>
      </c>
      <c r="L17">
        <v>0.67549712813399998</v>
      </c>
      <c r="M17">
        <v>0.78118097047500001</v>
      </c>
    </row>
    <row r="18" spans="1:13">
      <c r="A18" t="s">
        <v>1047</v>
      </c>
      <c r="B18" t="s">
        <v>42</v>
      </c>
      <c r="C18">
        <v>47</v>
      </c>
      <c r="D18">
        <v>4060.0348907900002</v>
      </c>
      <c r="E18">
        <v>0.71797990482600005</v>
      </c>
      <c r="G18" t="s">
        <v>1047</v>
      </c>
      <c r="H18" t="s">
        <v>42</v>
      </c>
      <c r="I18">
        <v>47</v>
      </c>
      <c r="J18">
        <v>4060.0348907900002</v>
      </c>
      <c r="K18">
        <v>0.71797990482600005</v>
      </c>
      <c r="L18">
        <v>0.67549712813399998</v>
      </c>
      <c r="M18">
        <v>0.78118097047500001</v>
      </c>
    </row>
    <row r="19" spans="1:13">
      <c r="A19" t="s">
        <v>1050</v>
      </c>
      <c r="B19" t="s">
        <v>42</v>
      </c>
      <c r="C19">
        <v>47</v>
      </c>
      <c r="D19">
        <v>4060.0348907900002</v>
      </c>
      <c r="E19">
        <v>0.71797990482600005</v>
      </c>
      <c r="G19" t="s">
        <v>1050</v>
      </c>
      <c r="H19" t="s">
        <v>42</v>
      </c>
      <c r="I19">
        <v>47</v>
      </c>
      <c r="J19">
        <v>4060.0348907900002</v>
      </c>
      <c r="K19">
        <v>0.71797990482600005</v>
      </c>
      <c r="L19">
        <v>0.67549712813399998</v>
      </c>
      <c r="M19">
        <v>0.78118097047500001</v>
      </c>
    </row>
    <row r="20" spans="1:13">
      <c r="A20" t="s">
        <v>1053</v>
      </c>
      <c r="B20" t="s">
        <v>42</v>
      </c>
      <c r="C20">
        <v>47</v>
      </c>
      <c r="D20">
        <v>4060.0348907900002</v>
      </c>
      <c r="E20">
        <v>0.71797990482600005</v>
      </c>
      <c r="G20" t="s">
        <v>1053</v>
      </c>
      <c r="H20" t="s">
        <v>42</v>
      </c>
      <c r="I20">
        <v>47</v>
      </c>
      <c r="J20">
        <v>4060.0348907900002</v>
      </c>
      <c r="K20">
        <v>0.71797990482600005</v>
      </c>
      <c r="L20">
        <v>0.67549712813399998</v>
      </c>
      <c r="M20">
        <v>0.78118097047500001</v>
      </c>
    </row>
    <row r="21" spans="1:13">
      <c r="A21" t="s">
        <v>1056</v>
      </c>
      <c r="B21" t="s">
        <v>42</v>
      </c>
      <c r="C21">
        <v>47</v>
      </c>
      <c r="D21">
        <v>4060.0348907900002</v>
      </c>
      <c r="E21">
        <v>0.71797990482600005</v>
      </c>
      <c r="G21" t="s">
        <v>1056</v>
      </c>
      <c r="H21" t="s">
        <v>42</v>
      </c>
      <c r="I21">
        <v>47</v>
      </c>
      <c r="J21">
        <v>4060.0348907900002</v>
      </c>
      <c r="K21">
        <v>0.71797990482600005</v>
      </c>
      <c r="L21">
        <v>0.67549712813399998</v>
      </c>
      <c r="M21">
        <v>0.78118097047500001</v>
      </c>
    </row>
    <row r="22" spans="1:13">
      <c r="A22" t="s">
        <v>1057</v>
      </c>
      <c r="B22" t="s">
        <v>42</v>
      </c>
      <c r="C22">
        <v>47</v>
      </c>
      <c r="D22">
        <v>4060.0348907900002</v>
      </c>
      <c r="E22">
        <v>0.71797990482600005</v>
      </c>
      <c r="G22" t="s">
        <v>1057</v>
      </c>
      <c r="H22" t="s">
        <v>42</v>
      </c>
      <c r="I22">
        <v>47</v>
      </c>
      <c r="J22">
        <v>4060.0348907900002</v>
      </c>
      <c r="K22">
        <v>0.71797990482600005</v>
      </c>
      <c r="L22">
        <v>0.67549712813399998</v>
      </c>
      <c r="M22">
        <v>0.78118097047500001</v>
      </c>
    </row>
    <row r="23" spans="1:13">
      <c r="A23" t="s">
        <v>1064</v>
      </c>
      <c r="B23" t="s">
        <v>42</v>
      </c>
      <c r="C23">
        <v>47</v>
      </c>
      <c r="D23">
        <v>4060.0348907900002</v>
      </c>
      <c r="E23">
        <v>0.71797990482600005</v>
      </c>
      <c r="G23" t="s">
        <v>1064</v>
      </c>
      <c r="H23" t="s">
        <v>42</v>
      </c>
      <c r="I23">
        <v>47</v>
      </c>
      <c r="J23">
        <v>4060.0348907900002</v>
      </c>
      <c r="K23">
        <v>0.71797990482600005</v>
      </c>
      <c r="L23">
        <v>0.67549712813399998</v>
      </c>
      <c r="M23">
        <v>0.78118097047500001</v>
      </c>
    </row>
    <row r="24" spans="1:13">
      <c r="A24" t="s">
        <v>1070</v>
      </c>
      <c r="B24" t="s">
        <v>42</v>
      </c>
      <c r="C24">
        <v>47</v>
      </c>
      <c r="D24">
        <v>4060.0348907900002</v>
      </c>
      <c r="E24">
        <v>0.71797990482600005</v>
      </c>
      <c r="G24" t="s">
        <v>1070</v>
      </c>
      <c r="H24" t="s">
        <v>42</v>
      </c>
      <c r="I24">
        <v>47</v>
      </c>
      <c r="J24">
        <v>4060.0348907900002</v>
      </c>
      <c r="K24">
        <v>0.71797990482600005</v>
      </c>
      <c r="L24">
        <v>0.67549712813399998</v>
      </c>
      <c r="M24">
        <v>0.78118097047500001</v>
      </c>
    </row>
    <row r="25" spans="1:13">
      <c r="A25" t="s">
        <v>1073</v>
      </c>
      <c r="B25" t="s">
        <v>42</v>
      </c>
      <c r="C25">
        <v>47</v>
      </c>
      <c r="D25">
        <v>4060.0348907900002</v>
      </c>
      <c r="E25">
        <v>0.71797990482600005</v>
      </c>
      <c r="G25" t="s">
        <v>1073</v>
      </c>
      <c r="H25" t="s">
        <v>42</v>
      </c>
      <c r="I25">
        <v>47</v>
      </c>
      <c r="J25">
        <v>4060.0348907900002</v>
      </c>
      <c r="K25">
        <v>0.71797990482600005</v>
      </c>
      <c r="L25">
        <v>0.67549712813399998</v>
      </c>
      <c r="M25">
        <v>0.78118097047500001</v>
      </c>
    </row>
    <row r="26" spans="1:13">
      <c r="A26" t="s">
        <v>936</v>
      </c>
      <c r="B26" t="s">
        <v>70</v>
      </c>
      <c r="C26">
        <v>48</v>
      </c>
      <c r="D26">
        <v>3976.0672551900002</v>
      </c>
      <c r="E26">
        <v>0.64863838260899997</v>
      </c>
      <c r="G26" t="s">
        <v>936</v>
      </c>
      <c r="H26" t="s">
        <v>70</v>
      </c>
      <c r="I26">
        <v>48</v>
      </c>
      <c r="J26">
        <v>3976.0672551900002</v>
      </c>
      <c r="K26">
        <v>0.64863838260899997</v>
      </c>
      <c r="L26">
        <v>0.62957485091400001</v>
      </c>
      <c r="M26">
        <v>0.67549712813399998</v>
      </c>
    </row>
    <row r="27" spans="1:13">
      <c r="A27" t="s">
        <v>1060</v>
      </c>
      <c r="B27" t="s">
        <v>70</v>
      </c>
      <c r="C27">
        <v>48</v>
      </c>
      <c r="D27">
        <v>3976.0672551900002</v>
      </c>
      <c r="E27">
        <v>0.64863838260899997</v>
      </c>
      <c r="G27" t="s">
        <v>1060</v>
      </c>
      <c r="H27" t="s">
        <v>70</v>
      </c>
      <c r="I27">
        <v>48</v>
      </c>
      <c r="J27">
        <v>3976.0672551900002</v>
      </c>
      <c r="K27">
        <v>0.64863838260899997</v>
      </c>
      <c r="L27">
        <v>0.62957485091400001</v>
      </c>
      <c r="M27">
        <v>0.67549712813399998</v>
      </c>
    </row>
    <row r="28" spans="1:13">
      <c r="A28" t="s">
        <v>962</v>
      </c>
      <c r="B28" t="s">
        <v>44</v>
      </c>
      <c r="C28">
        <v>50</v>
      </c>
      <c r="D28">
        <v>3849.9167460899998</v>
      </c>
      <c r="E28">
        <v>0.55436636908299997</v>
      </c>
      <c r="G28" t="s">
        <v>962</v>
      </c>
      <c r="H28" t="s">
        <v>44</v>
      </c>
      <c r="I28">
        <v>50</v>
      </c>
      <c r="J28">
        <v>3849.9167460899998</v>
      </c>
      <c r="K28">
        <v>0.55436636908299997</v>
      </c>
      <c r="L28">
        <v>0.50838003791300002</v>
      </c>
      <c r="M28">
        <v>0.58821666976499998</v>
      </c>
    </row>
    <row r="29" spans="1:13">
      <c r="A29" t="s">
        <v>977</v>
      </c>
      <c r="B29" t="s">
        <v>44</v>
      </c>
      <c r="C29">
        <v>50</v>
      </c>
      <c r="D29">
        <v>3849.9167460899998</v>
      </c>
      <c r="E29">
        <v>0.55436636908299997</v>
      </c>
      <c r="G29" t="s">
        <v>977</v>
      </c>
      <c r="H29" t="s">
        <v>44</v>
      </c>
      <c r="I29">
        <v>50</v>
      </c>
      <c r="J29">
        <v>3849.9167460899998</v>
      </c>
      <c r="K29">
        <v>0.55436636908299997</v>
      </c>
      <c r="L29">
        <v>0.50838003791300002</v>
      </c>
      <c r="M29">
        <v>0.58821666976499998</v>
      </c>
    </row>
    <row r="30" spans="1:13">
      <c r="A30" t="s">
        <v>981</v>
      </c>
      <c r="B30" t="s">
        <v>44</v>
      </c>
      <c r="C30">
        <v>50</v>
      </c>
      <c r="D30">
        <v>3849.9167460899998</v>
      </c>
      <c r="E30">
        <v>0.55436636908299997</v>
      </c>
      <c r="G30" t="s">
        <v>981</v>
      </c>
      <c r="H30" t="s">
        <v>44</v>
      </c>
      <c r="I30">
        <v>50</v>
      </c>
      <c r="J30">
        <v>3849.9167460899998</v>
      </c>
      <c r="K30">
        <v>0.55436636908299997</v>
      </c>
      <c r="L30">
        <v>0.50838003791300002</v>
      </c>
      <c r="M30">
        <v>0.58821666976499998</v>
      </c>
    </row>
    <row r="31" spans="1:13">
      <c r="A31" t="s">
        <v>990</v>
      </c>
      <c r="B31" t="s">
        <v>44</v>
      </c>
      <c r="C31">
        <v>50</v>
      </c>
      <c r="D31">
        <v>3849.9167460899998</v>
      </c>
      <c r="E31">
        <v>0.55436636908299997</v>
      </c>
      <c r="G31" t="s">
        <v>990</v>
      </c>
      <c r="H31" t="s">
        <v>44</v>
      </c>
      <c r="I31">
        <v>50</v>
      </c>
      <c r="J31">
        <v>3849.9167460899998</v>
      </c>
      <c r="K31">
        <v>0.55436636908299997</v>
      </c>
      <c r="L31">
        <v>0.50838003791300002</v>
      </c>
      <c r="M31">
        <v>0.58821666976499998</v>
      </c>
    </row>
    <row r="32" spans="1:13">
      <c r="A32" t="s">
        <v>993</v>
      </c>
      <c r="B32" t="s">
        <v>44</v>
      </c>
      <c r="C32">
        <v>50</v>
      </c>
      <c r="D32">
        <v>3849.9167460899998</v>
      </c>
      <c r="E32">
        <v>0.55436636908299997</v>
      </c>
      <c r="G32" t="s">
        <v>993</v>
      </c>
      <c r="H32" t="s">
        <v>44</v>
      </c>
      <c r="I32">
        <v>50</v>
      </c>
      <c r="J32">
        <v>3849.9167460899998</v>
      </c>
      <c r="K32">
        <v>0.55436636908299997</v>
      </c>
      <c r="L32">
        <v>0.50838003791300002</v>
      </c>
      <c r="M32">
        <v>0.58821666976499998</v>
      </c>
    </row>
    <row r="33" spans="1:13">
      <c r="A33" t="s">
        <v>996</v>
      </c>
      <c r="B33" t="s">
        <v>44</v>
      </c>
      <c r="C33">
        <v>50</v>
      </c>
      <c r="D33">
        <v>3849.9167460899998</v>
      </c>
      <c r="E33">
        <v>0.55436636908299997</v>
      </c>
      <c r="G33" t="s">
        <v>996</v>
      </c>
      <c r="H33" t="s">
        <v>44</v>
      </c>
      <c r="I33">
        <v>50</v>
      </c>
      <c r="J33">
        <v>3849.9167460899998</v>
      </c>
      <c r="K33">
        <v>0.55436636908299997</v>
      </c>
      <c r="L33">
        <v>0.50838003791300002</v>
      </c>
      <c r="M33">
        <v>0.58821666976499998</v>
      </c>
    </row>
    <row r="34" spans="1:13">
      <c r="A34" t="s">
        <v>1012</v>
      </c>
      <c r="B34" t="s">
        <v>44</v>
      </c>
      <c r="C34">
        <v>50</v>
      </c>
      <c r="D34">
        <v>3849.9167460899998</v>
      </c>
      <c r="E34">
        <v>0.55436636908299997</v>
      </c>
      <c r="G34" t="s">
        <v>1012</v>
      </c>
      <c r="H34" t="s">
        <v>44</v>
      </c>
      <c r="I34">
        <v>50</v>
      </c>
      <c r="J34">
        <v>3849.9167460899998</v>
      </c>
      <c r="K34">
        <v>0.55436636908299997</v>
      </c>
      <c r="L34">
        <v>0.50838003791300002</v>
      </c>
      <c r="M34">
        <v>0.58821666976499998</v>
      </c>
    </row>
    <row r="35" spans="1:13">
      <c r="A35" t="s">
        <v>1015</v>
      </c>
      <c r="B35" t="s">
        <v>44</v>
      </c>
      <c r="C35">
        <v>50</v>
      </c>
      <c r="D35">
        <v>3849.9167460899998</v>
      </c>
      <c r="E35">
        <v>0.55436636908299997</v>
      </c>
      <c r="G35" t="s">
        <v>1015</v>
      </c>
      <c r="H35" t="s">
        <v>44</v>
      </c>
      <c r="I35">
        <v>50</v>
      </c>
      <c r="J35">
        <v>3849.9167460899998</v>
      </c>
      <c r="K35">
        <v>0.55436636908299997</v>
      </c>
      <c r="L35">
        <v>0.50838003791300002</v>
      </c>
      <c r="M35">
        <v>0.58821666976499998</v>
      </c>
    </row>
    <row r="36" spans="1:13">
      <c r="A36" t="s">
        <v>1018</v>
      </c>
      <c r="B36" t="s">
        <v>44</v>
      </c>
      <c r="C36">
        <v>50</v>
      </c>
      <c r="D36">
        <v>3849.9167460899998</v>
      </c>
      <c r="E36">
        <v>0.55436636908299997</v>
      </c>
      <c r="G36" t="s">
        <v>1018</v>
      </c>
      <c r="H36" t="s">
        <v>44</v>
      </c>
      <c r="I36">
        <v>50</v>
      </c>
      <c r="J36">
        <v>3849.9167460899998</v>
      </c>
      <c r="K36">
        <v>0.55436636908299997</v>
      </c>
      <c r="L36">
        <v>0.50838003791300002</v>
      </c>
      <c r="M36">
        <v>0.58821666976499998</v>
      </c>
    </row>
    <row r="37" spans="1:13">
      <c r="A37" t="s">
        <v>1019</v>
      </c>
      <c r="B37" t="s">
        <v>44</v>
      </c>
      <c r="C37">
        <v>50</v>
      </c>
      <c r="D37">
        <v>3849.9167460899998</v>
      </c>
      <c r="E37">
        <v>0.55436636908299997</v>
      </c>
      <c r="G37" t="s">
        <v>1019</v>
      </c>
      <c r="H37" t="s">
        <v>44</v>
      </c>
      <c r="I37">
        <v>50</v>
      </c>
      <c r="J37">
        <v>3849.9167460899998</v>
      </c>
      <c r="K37">
        <v>0.55436636908299997</v>
      </c>
      <c r="L37">
        <v>0.50838003791300002</v>
      </c>
      <c r="M37">
        <v>0.58821666976499998</v>
      </c>
    </row>
    <row r="38" spans="1:13">
      <c r="A38" t="s">
        <v>1020</v>
      </c>
      <c r="B38" t="s">
        <v>44</v>
      </c>
      <c r="C38">
        <v>50</v>
      </c>
      <c r="D38">
        <v>3849.9167460899998</v>
      </c>
      <c r="E38">
        <v>0.55436636908299997</v>
      </c>
      <c r="G38" t="s">
        <v>1020</v>
      </c>
      <c r="H38" t="s">
        <v>44</v>
      </c>
      <c r="I38">
        <v>50</v>
      </c>
      <c r="J38">
        <v>3849.9167460899998</v>
      </c>
      <c r="K38">
        <v>0.55436636908299997</v>
      </c>
      <c r="L38">
        <v>0.50838003791300002</v>
      </c>
      <c r="M38">
        <v>0.58821666976499998</v>
      </c>
    </row>
    <row r="39" spans="1:13">
      <c r="A39" t="s">
        <v>1023</v>
      </c>
      <c r="B39" t="s">
        <v>44</v>
      </c>
      <c r="C39">
        <v>50</v>
      </c>
      <c r="D39">
        <v>3849.9167460899998</v>
      </c>
      <c r="E39">
        <v>0.55436636908299997</v>
      </c>
      <c r="G39" t="s">
        <v>1023</v>
      </c>
      <c r="H39" t="s">
        <v>44</v>
      </c>
      <c r="I39">
        <v>50</v>
      </c>
      <c r="J39">
        <v>3849.9167460899998</v>
      </c>
      <c r="K39">
        <v>0.55436636908299997</v>
      </c>
      <c r="L39">
        <v>0.50838003791300002</v>
      </c>
      <c r="M39">
        <v>0.58821666976499998</v>
      </c>
    </row>
    <row r="40" spans="1:13">
      <c r="A40" t="s">
        <v>1026</v>
      </c>
      <c r="B40" t="s">
        <v>44</v>
      </c>
      <c r="C40">
        <v>50</v>
      </c>
      <c r="D40">
        <v>3849.9167460899998</v>
      </c>
      <c r="E40">
        <v>0.55436636908299997</v>
      </c>
      <c r="G40" t="s">
        <v>1026</v>
      </c>
      <c r="H40" t="s">
        <v>44</v>
      </c>
      <c r="I40">
        <v>50</v>
      </c>
      <c r="J40">
        <v>3849.9167460899998</v>
      </c>
      <c r="K40">
        <v>0.55436636908299997</v>
      </c>
      <c r="L40">
        <v>0.50838003791300002</v>
      </c>
      <c r="M40">
        <v>0.58821666976499998</v>
      </c>
    </row>
    <row r="41" spans="1:13">
      <c r="A41" t="s">
        <v>1029</v>
      </c>
      <c r="B41" t="s">
        <v>44</v>
      </c>
      <c r="C41">
        <v>50</v>
      </c>
      <c r="D41">
        <v>3849.9167460899998</v>
      </c>
      <c r="E41">
        <v>0.55436636908299997</v>
      </c>
      <c r="G41" t="s">
        <v>1029</v>
      </c>
      <c r="H41" t="s">
        <v>44</v>
      </c>
      <c r="I41">
        <v>50</v>
      </c>
      <c r="J41">
        <v>3849.9167460899998</v>
      </c>
      <c r="K41">
        <v>0.55436636908299997</v>
      </c>
      <c r="L41">
        <v>0.50838003791300002</v>
      </c>
      <c r="M41">
        <v>0.58821666976499998</v>
      </c>
    </row>
    <row r="42" spans="1:13">
      <c r="A42" t="s">
        <v>1043</v>
      </c>
      <c r="B42" t="s">
        <v>44</v>
      </c>
      <c r="C42">
        <v>50</v>
      </c>
      <c r="D42">
        <v>3849.9167460899998</v>
      </c>
      <c r="E42">
        <v>0.55436636908299997</v>
      </c>
      <c r="G42" t="s">
        <v>1043</v>
      </c>
      <c r="H42" t="s">
        <v>44</v>
      </c>
      <c r="I42">
        <v>50</v>
      </c>
      <c r="J42">
        <v>3849.9167460899998</v>
      </c>
      <c r="K42">
        <v>0.55436636908299997</v>
      </c>
      <c r="L42">
        <v>0.50838003791300002</v>
      </c>
      <c r="M42">
        <v>0.58821666976499998</v>
      </c>
    </row>
    <row r="43" spans="1:13">
      <c r="A43" t="s">
        <v>1154</v>
      </c>
      <c r="B43" t="s">
        <v>44</v>
      </c>
      <c r="C43">
        <v>50</v>
      </c>
      <c r="D43">
        <v>3849.9167460899998</v>
      </c>
      <c r="E43">
        <v>0.55436636908299997</v>
      </c>
      <c r="G43" t="s">
        <v>1154</v>
      </c>
      <c r="H43" t="s">
        <v>44</v>
      </c>
      <c r="I43">
        <v>50</v>
      </c>
      <c r="J43">
        <v>3849.9167460899998</v>
      </c>
      <c r="K43">
        <v>0.55436636908299997</v>
      </c>
      <c r="L43">
        <v>0.50838003791300002</v>
      </c>
      <c r="M43">
        <v>0.58821666976499998</v>
      </c>
    </row>
    <row r="44" spans="1:13">
      <c r="A44" t="s">
        <v>939</v>
      </c>
      <c r="B44" t="s">
        <v>219</v>
      </c>
      <c r="C44">
        <v>50.5</v>
      </c>
      <c r="D44">
        <v>3782.4935885</v>
      </c>
      <c r="E44">
        <v>0.50838003791300002</v>
      </c>
      <c r="G44" t="s">
        <v>939</v>
      </c>
      <c r="H44" t="s">
        <v>219</v>
      </c>
      <c r="I44">
        <v>50.5</v>
      </c>
      <c r="J44">
        <v>3782.4935885</v>
      </c>
      <c r="K44">
        <v>0.50838003791300002</v>
      </c>
      <c r="L44">
        <v>0.45913785159100001</v>
      </c>
      <c r="M44">
        <v>0.55436636908299997</v>
      </c>
    </row>
    <row r="45" spans="1:13">
      <c r="A45" t="s">
        <v>953</v>
      </c>
      <c r="B45" t="s">
        <v>219</v>
      </c>
      <c r="C45">
        <v>50.5</v>
      </c>
      <c r="D45">
        <v>3782.4935885</v>
      </c>
      <c r="E45">
        <v>0.50838003791300002</v>
      </c>
      <c r="G45" t="s">
        <v>953</v>
      </c>
      <c r="H45" t="s">
        <v>219</v>
      </c>
      <c r="I45">
        <v>50.5</v>
      </c>
      <c r="J45">
        <v>3782.4935885</v>
      </c>
      <c r="K45">
        <v>0.50838003791300002</v>
      </c>
      <c r="L45">
        <v>0.45913785159100001</v>
      </c>
      <c r="M45">
        <v>0.55436636908299997</v>
      </c>
    </row>
    <row r="46" spans="1:13">
      <c r="A46" t="s">
        <v>971</v>
      </c>
      <c r="B46" t="s">
        <v>219</v>
      </c>
      <c r="C46">
        <v>50.5</v>
      </c>
      <c r="D46">
        <v>3782.4935885</v>
      </c>
      <c r="E46">
        <v>0.50838003791300002</v>
      </c>
      <c r="G46" t="s">
        <v>971</v>
      </c>
      <c r="H46" t="s">
        <v>219</v>
      </c>
      <c r="I46">
        <v>50.5</v>
      </c>
      <c r="J46">
        <v>3782.4935885</v>
      </c>
      <c r="K46">
        <v>0.50838003791300002</v>
      </c>
      <c r="L46">
        <v>0.45913785159100001</v>
      </c>
      <c r="M46">
        <v>0.55436636908299997</v>
      </c>
    </row>
    <row r="47" spans="1:13">
      <c r="A47" t="s">
        <v>984</v>
      </c>
      <c r="B47" t="s">
        <v>219</v>
      </c>
      <c r="C47">
        <v>50.5</v>
      </c>
      <c r="D47">
        <v>3782.4935885</v>
      </c>
      <c r="E47">
        <v>0.50838003791300002</v>
      </c>
      <c r="G47" t="s">
        <v>984</v>
      </c>
      <c r="H47" t="s">
        <v>219</v>
      </c>
      <c r="I47">
        <v>50.5</v>
      </c>
      <c r="J47">
        <v>3782.4935885</v>
      </c>
      <c r="K47">
        <v>0.50838003791300002</v>
      </c>
      <c r="L47">
        <v>0.45913785159100001</v>
      </c>
      <c r="M47">
        <v>0.55436636908299997</v>
      </c>
    </row>
    <row r="48" spans="1:13">
      <c r="A48" t="s">
        <v>987</v>
      </c>
      <c r="B48" t="s">
        <v>219</v>
      </c>
      <c r="C48">
        <v>50.5</v>
      </c>
      <c r="D48">
        <v>3782.4935885</v>
      </c>
      <c r="E48">
        <v>0.50838003791300002</v>
      </c>
      <c r="G48" t="s">
        <v>987</v>
      </c>
      <c r="H48" t="s">
        <v>219</v>
      </c>
      <c r="I48">
        <v>50.5</v>
      </c>
      <c r="J48">
        <v>3782.4935885</v>
      </c>
      <c r="K48">
        <v>0.50838003791300002</v>
      </c>
      <c r="L48">
        <v>0.45913785159100001</v>
      </c>
      <c r="M48">
        <v>0.55436636908299997</v>
      </c>
    </row>
    <row r="49" spans="1:13">
      <c r="A49" t="s">
        <v>1003</v>
      </c>
      <c r="B49" t="s">
        <v>219</v>
      </c>
      <c r="C49">
        <v>50.5</v>
      </c>
      <c r="D49">
        <v>3782.4935885</v>
      </c>
      <c r="E49">
        <v>0.50838003791300002</v>
      </c>
      <c r="G49" t="s">
        <v>1003</v>
      </c>
      <c r="H49" t="s">
        <v>219</v>
      </c>
      <c r="I49">
        <v>50.5</v>
      </c>
      <c r="J49">
        <v>3782.4935885</v>
      </c>
      <c r="K49">
        <v>0.50838003791300002</v>
      </c>
      <c r="L49">
        <v>0.45913785159100001</v>
      </c>
      <c r="M49">
        <v>0.55436636908299997</v>
      </c>
    </row>
    <row r="50" spans="1:13">
      <c r="A50" t="s">
        <v>1008</v>
      </c>
      <c r="B50" t="s">
        <v>219</v>
      </c>
      <c r="C50">
        <v>50.5</v>
      </c>
      <c r="D50">
        <v>3782.4935885</v>
      </c>
      <c r="E50">
        <v>0.50838003791300002</v>
      </c>
      <c r="G50" t="s">
        <v>1008</v>
      </c>
      <c r="H50" t="s">
        <v>219</v>
      </c>
      <c r="I50">
        <v>50.5</v>
      </c>
      <c r="J50">
        <v>3782.4935885</v>
      </c>
      <c r="K50">
        <v>0.50838003791300002</v>
      </c>
      <c r="L50">
        <v>0.45913785159100001</v>
      </c>
      <c r="M50">
        <v>0.55436636908299997</v>
      </c>
    </row>
    <row r="51" spans="1:13">
      <c r="A51" t="s">
        <v>1032</v>
      </c>
      <c r="B51" t="s">
        <v>219</v>
      </c>
      <c r="C51">
        <v>50.5</v>
      </c>
      <c r="D51">
        <v>3782.4935885</v>
      </c>
      <c r="E51">
        <v>0.50838003791300002</v>
      </c>
      <c r="G51" t="s">
        <v>1032</v>
      </c>
      <c r="H51" t="s">
        <v>219</v>
      </c>
      <c r="I51">
        <v>50.5</v>
      </c>
      <c r="J51">
        <v>3782.4935885</v>
      </c>
      <c r="K51">
        <v>0.50838003791300002</v>
      </c>
      <c r="L51">
        <v>0.45913785159100001</v>
      </c>
      <c r="M51">
        <v>0.55436636908299997</v>
      </c>
    </row>
    <row r="52" spans="1:13">
      <c r="A52" t="s">
        <v>945</v>
      </c>
      <c r="B52" t="s">
        <v>45</v>
      </c>
      <c r="C52">
        <v>51</v>
      </c>
      <c r="D52">
        <v>3705.3720831999999</v>
      </c>
      <c r="E52">
        <v>0.45913785159100001</v>
      </c>
      <c r="G52" t="s">
        <v>945</v>
      </c>
      <c r="H52" t="s">
        <v>45</v>
      </c>
      <c r="I52">
        <v>51</v>
      </c>
      <c r="J52">
        <v>3705.3720831999999</v>
      </c>
      <c r="K52">
        <v>0.45913785159100001</v>
      </c>
      <c r="L52">
        <v>0.41434911463000001</v>
      </c>
      <c r="M52">
        <v>0.50838003791300002</v>
      </c>
    </row>
    <row r="53" spans="1:13">
      <c r="A53" t="s">
        <v>956</v>
      </c>
      <c r="B53" t="s">
        <v>45</v>
      </c>
      <c r="C53">
        <v>51</v>
      </c>
      <c r="D53">
        <v>3705.3720831999999</v>
      </c>
      <c r="E53">
        <v>0.45913785159100001</v>
      </c>
      <c r="G53" t="s">
        <v>956</v>
      </c>
      <c r="H53" t="s">
        <v>45</v>
      </c>
      <c r="I53">
        <v>51</v>
      </c>
      <c r="J53">
        <v>3705.3720831999999</v>
      </c>
      <c r="K53">
        <v>0.45913785159100001</v>
      </c>
      <c r="L53">
        <v>0.41434911463000001</v>
      </c>
      <c r="M53">
        <v>0.50838003791300002</v>
      </c>
    </row>
    <row r="54" spans="1:13">
      <c r="A54" t="s">
        <v>959</v>
      </c>
      <c r="B54" t="s">
        <v>45</v>
      </c>
      <c r="C54">
        <v>51</v>
      </c>
      <c r="D54">
        <v>3705.3720831999999</v>
      </c>
      <c r="E54">
        <v>0.45913785159100001</v>
      </c>
      <c r="G54" t="s">
        <v>959</v>
      </c>
      <c r="H54" t="s">
        <v>45</v>
      </c>
      <c r="I54">
        <v>51</v>
      </c>
      <c r="J54">
        <v>3705.3720831999999</v>
      </c>
      <c r="K54">
        <v>0.45913785159100001</v>
      </c>
      <c r="L54">
        <v>0.41434911463000001</v>
      </c>
      <c r="M54">
        <v>0.50838003791300002</v>
      </c>
    </row>
    <row r="55" spans="1:13">
      <c r="A55" t="s">
        <v>965</v>
      </c>
      <c r="B55" t="s">
        <v>45</v>
      </c>
      <c r="C55">
        <v>51</v>
      </c>
      <c r="D55">
        <v>3705.3720831999999</v>
      </c>
      <c r="E55">
        <v>0.45913785159100001</v>
      </c>
      <c r="G55" t="s">
        <v>965</v>
      </c>
      <c r="H55" t="s">
        <v>45</v>
      </c>
      <c r="I55">
        <v>51</v>
      </c>
      <c r="J55">
        <v>3705.3720831999999</v>
      </c>
      <c r="K55">
        <v>0.45913785159100001</v>
      </c>
      <c r="L55">
        <v>0.41434911463000001</v>
      </c>
      <c r="M55">
        <v>0.50838003791300002</v>
      </c>
    </row>
    <row r="56" spans="1:13">
      <c r="A56" t="s">
        <v>969</v>
      </c>
      <c r="B56" t="s">
        <v>45</v>
      </c>
      <c r="C56">
        <v>51</v>
      </c>
      <c r="D56">
        <v>3705.3720831999999</v>
      </c>
      <c r="E56">
        <v>0.45913785159100001</v>
      </c>
      <c r="G56" t="s">
        <v>969</v>
      </c>
      <c r="H56" t="s">
        <v>45</v>
      </c>
      <c r="I56">
        <v>51</v>
      </c>
      <c r="J56">
        <v>3705.3720831999999</v>
      </c>
      <c r="K56">
        <v>0.45913785159100001</v>
      </c>
      <c r="L56">
        <v>0.41434911463000001</v>
      </c>
      <c r="M56">
        <v>0.50838003791300002</v>
      </c>
    </row>
    <row r="57" spans="1:13">
      <c r="A57" t="s">
        <v>972</v>
      </c>
      <c r="B57" t="s">
        <v>45</v>
      </c>
      <c r="C57">
        <v>51</v>
      </c>
      <c r="D57">
        <v>3705.3720831999999</v>
      </c>
      <c r="E57">
        <v>0.45913785159100001</v>
      </c>
      <c r="G57" t="s">
        <v>972</v>
      </c>
      <c r="H57" t="s">
        <v>45</v>
      </c>
      <c r="I57">
        <v>51</v>
      </c>
      <c r="J57">
        <v>3705.3720831999999</v>
      </c>
      <c r="K57">
        <v>0.45913785159100001</v>
      </c>
      <c r="L57">
        <v>0.41434911463000001</v>
      </c>
      <c r="M57">
        <v>0.50838003791300002</v>
      </c>
    </row>
    <row r="58" spans="1:13">
      <c r="A58" t="s">
        <v>973</v>
      </c>
      <c r="B58" t="s">
        <v>45</v>
      </c>
      <c r="C58">
        <v>51</v>
      </c>
      <c r="D58">
        <v>3705.3720831999999</v>
      </c>
      <c r="E58">
        <v>0.45913785159100001</v>
      </c>
      <c r="G58" t="s">
        <v>973</v>
      </c>
      <c r="H58" t="s">
        <v>45</v>
      </c>
      <c r="I58">
        <v>51</v>
      </c>
      <c r="J58">
        <v>3705.3720831999999</v>
      </c>
      <c r="K58">
        <v>0.45913785159100001</v>
      </c>
      <c r="L58">
        <v>0.41434911463000001</v>
      </c>
      <c r="M58">
        <v>0.50838003791300002</v>
      </c>
    </row>
    <row r="59" spans="1:13">
      <c r="A59" t="s">
        <v>974</v>
      </c>
      <c r="B59" t="s">
        <v>45</v>
      </c>
      <c r="C59">
        <v>51</v>
      </c>
      <c r="D59">
        <v>3705.3720831999999</v>
      </c>
      <c r="E59">
        <v>0.45913785159100001</v>
      </c>
      <c r="G59" t="s">
        <v>974</v>
      </c>
      <c r="H59" t="s">
        <v>45</v>
      </c>
      <c r="I59">
        <v>51</v>
      </c>
      <c r="J59">
        <v>3705.3720831999999</v>
      </c>
      <c r="K59">
        <v>0.45913785159100001</v>
      </c>
      <c r="L59">
        <v>0.41434911463000001</v>
      </c>
      <c r="M59">
        <v>0.50838003791300002</v>
      </c>
    </row>
    <row r="60" spans="1:13">
      <c r="A60" t="s">
        <v>980</v>
      </c>
      <c r="B60" t="s">
        <v>45</v>
      </c>
      <c r="C60">
        <v>51</v>
      </c>
      <c r="D60">
        <v>3705.3720831999999</v>
      </c>
      <c r="E60">
        <v>0.45913785159100001</v>
      </c>
      <c r="G60" t="s">
        <v>980</v>
      </c>
      <c r="H60" t="s">
        <v>45</v>
      </c>
      <c r="I60">
        <v>51</v>
      </c>
      <c r="J60">
        <v>3705.3720831999999</v>
      </c>
      <c r="K60">
        <v>0.45913785159100001</v>
      </c>
      <c r="L60">
        <v>0.41434911463000001</v>
      </c>
      <c r="M60">
        <v>0.50838003791300002</v>
      </c>
    </row>
    <row r="61" spans="1:13">
      <c r="A61" t="s">
        <v>1143</v>
      </c>
      <c r="B61" t="s">
        <v>45</v>
      </c>
      <c r="C61">
        <v>51</v>
      </c>
      <c r="D61">
        <v>3705.3720831999999</v>
      </c>
      <c r="E61">
        <v>0.45913785159100001</v>
      </c>
      <c r="G61" t="s">
        <v>1143</v>
      </c>
      <c r="H61" t="s">
        <v>45</v>
      </c>
      <c r="I61">
        <v>51</v>
      </c>
      <c r="J61">
        <v>3705.3720831999999</v>
      </c>
      <c r="K61">
        <v>0.45913785159100001</v>
      </c>
      <c r="L61">
        <v>0.41434911463000001</v>
      </c>
      <c r="M61">
        <v>0.50838003791300002</v>
      </c>
    </row>
    <row r="62" spans="1:13">
      <c r="A62" t="s">
        <v>949</v>
      </c>
      <c r="B62" t="s">
        <v>950</v>
      </c>
      <c r="C62">
        <v>51.25</v>
      </c>
      <c r="D62">
        <v>3667.3628394699999</v>
      </c>
      <c r="E62">
        <v>0.43608205600799999</v>
      </c>
      <c r="G62" t="s">
        <v>949</v>
      </c>
      <c r="H62" t="s">
        <v>950</v>
      </c>
      <c r="I62">
        <v>51.25</v>
      </c>
      <c r="J62">
        <v>3667.3628394699999</v>
      </c>
      <c r="K62">
        <v>0.43608205600799999</v>
      </c>
      <c r="L62">
        <v>0.39373750202500002</v>
      </c>
      <c r="M62">
        <v>0.483528360893</v>
      </c>
    </row>
    <row r="63" spans="1:13">
      <c r="A63" t="s">
        <v>927</v>
      </c>
      <c r="B63" t="s">
        <v>252</v>
      </c>
      <c r="C63">
        <v>51.5</v>
      </c>
      <c r="D63">
        <v>3630.35761533</v>
      </c>
      <c r="E63">
        <v>0.41434911463000001</v>
      </c>
      <c r="G63" t="s">
        <v>927</v>
      </c>
      <c r="H63" t="s">
        <v>252</v>
      </c>
      <c r="I63">
        <v>51.5</v>
      </c>
      <c r="J63">
        <v>3630.35761533</v>
      </c>
      <c r="K63">
        <v>0.41434911463000001</v>
      </c>
      <c r="L63">
        <v>0.37406526966199999</v>
      </c>
      <c r="M63">
        <v>0.45913785159100001</v>
      </c>
    </row>
    <row r="64" spans="1:13">
      <c r="A64" t="s">
        <v>934</v>
      </c>
      <c r="B64" t="s">
        <v>252</v>
      </c>
      <c r="C64">
        <v>51.5</v>
      </c>
      <c r="D64">
        <v>3630.35761533</v>
      </c>
      <c r="E64">
        <v>0.41434911463000001</v>
      </c>
      <c r="G64" t="s">
        <v>934</v>
      </c>
      <c r="H64" t="s">
        <v>252</v>
      </c>
      <c r="I64">
        <v>51.5</v>
      </c>
      <c r="J64">
        <v>3630.35761533</v>
      </c>
      <c r="K64">
        <v>0.41434911463000001</v>
      </c>
      <c r="L64">
        <v>0.37406526966199999</v>
      </c>
      <c r="M64">
        <v>0.45913785159100001</v>
      </c>
    </row>
    <row r="65" spans="1:13">
      <c r="A65" t="s">
        <v>942</v>
      </c>
      <c r="B65" t="s">
        <v>252</v>
      </c>
      <c r="C65">
        <v>51.5</v>
      </c>
      <c r="D65">
        <v>3630.35761533</v>
      </c>
      <c r="E65">
        <v>0.41434911463000001</v>
      </c>
      <c r="G65" t="s">
        <v>942</v>
      </c>
      <c r="H65" t="s">
        <v>252</v>
      </c>
      <c r="I65">
        <v>51.5</v>
      </c>
      <c r="J65">
        <v>3630.35761533</v>
      </c>
      <c r="K65">
        <v>0.41434911463000001</v>
      </c>
      <c r="L65">
        <v>0.37406526966199999</v>
      </c>
      <c r="M65">
        <v>0.45913785159100001</v>
      </c>
    </row>
    <row r="66" spans="1:13">
      <c r="A66" t="s">
        <v>900</v>
      </c>
      <c r="B66" t="s">
        <v>252</v>
      </c>
      <c r="C66">
        <v>51.5</v>
      </c>
      <c r="D66">
        <v>3630.35761533</v>
      </c>
      <c r="E66">
        <v>0.41434911463000001</v>
      </c>
      <c r="G66" t="s">
        <v>900</v>
      </c>
      <c r="H66" t="s">
        <v>252</v>
      </c>
      <c r="I66">
        <v>51.5</v>
      </c>
      <c r="J66">
        <v>3630.35761533</v>
      </c>
      <c r="K66">
        <v>0.41434911463000001</v>
      </c>
      <c r="L66">
        <v>0.37406526966199999</v>
      </c>
      <c r="M66">
        <v>0.45913785159100001</v>
      </c>
    </row>
    <row r="67" spans="1:13">
      <c r="A67" t="s">
        <v>894</v>
      </c>
      <c r="B67" t="s">
        <v>895</v>
      </c>
      <c r="C67">
        <v>51.75</v>
      </c>
      <c r="D67">
        <v>3594.1680623900002</v>
      </c>
      <c r="E67">
        <v>0.39373750202500002</v>
      </c>
      <c r="G67" t="s">
        <v>894</v>
      </c>
      <c r="H67" t="s">
        <v>895</v>
      </c>
      <c r="I67">
        <v>51.75</v>
      </c>
      <c r="J67">
        <v>3594.1680623900002</v>
      </c>
      <c r="K67">
        <v>0.39373750202500002</v>
      </c>
      <c r="L67">
        <v>0.35515589053199997</v>
      </c>
      <c r="M67">
        <v>0.43608205600799999</v>
      </c>
    </row>
    <row r="68" spans="1:13">
      <c r="A68" t="s">
        <v>879</v>
      </c>
      <c r="B68" t="s">
        <v>46</v>
      </c>
      <c r="C68">
        <v>52</v>
      </c>
      <c r="D68">
        <v>3558.6058322399999</v>
      </c>
      <c r="E68">
        <v>0.37406526966199999</v>
      </c>
      <c r="G68" t="s">
        <v>879</v>
      </c>
      <c r="H68" t="s">
        <v>46</v>
      </c>
      <c r="I68">
        <v>52</v>
      </c>
      <c r="J68">
        <v>3558.6058322399999</v>
      </c>
      <c r="K68">
        <v>0.37406526966199999</v>
      </c>
      <c r="L68">
        <v>0.33680412711800001</v>
      </c>
      <c r="M68">
        <v>0.41434911463000001</v>
      </c>
    </row>
    <row r="69" spans="1:13">
      <c r="A69" t="s">
        <v>907</v>
      </c>
      <c r="B69" t="s">
        <v>46</v>
      </c>
      <c r="C69">
        <v>52</v>
      </c>
      <c r="D69">
        <v>3558.6058322399999</v>
      </c>
      <c r="E69">
        <v>0.37406526966199999</v>
      </c>
      <c r="G69" t="s">
        <v>907</v>
      </c>
      <c r="H69" t="s">
        <v>46</v>
      </c>
      <c r="I69">
        <v>52</v>
      </c>
      <c r="J69">
        <v>3558.6058322399999</v>
      </c>
      <c r="K69">
        <v>0.37406526966199999</v>
      </c>
      <c r="L69">
        <v>0.33680412711800001</v>
      </c>
      <c r="M69">
        <v>0.41434911463000001</v>
      </c>
    </row>
    <row r="70" spans="1:13">
      <c r="A70" t="s">
        <v>908</v>
      </c>
      <c r="B70" t="s">
        <v>46</v>
      </c>
      <c r="C70">
        <v>52</v>
      </c>
      <c r="D70">
        <v>3558.6058322399999</v>
      </c>
      <c r="E70">
        <v>0.37406526966199999</v>
      </c>
      <c r="G70" t="s">
        <v>908</v>
      </c>
      <c r="H70" t="s">
        <v>46</v>
      </c>
      <c r="I70">
        <v>52</v>
      </c>
      <c r="J70">
        <v>3558.6058322399999</v>
      </c>
      <c r="K70">
        <v>0.37406526966199999</v>
      </c>
      <c r="L70">
        <v>0.33680412711800001</v>
      </c>
      <c r="M70">
        <v>0.41434911463000001</v>
      </c>
    </row>
    <row r="71" spans="1:13">
      <c r="A71" t="s">
        <v>914</v>
      </c>
      <c r="B71" t="s">
        <v>46</v>
      </c>
      <c r="C71">
        <v>52</v>
      </c>
      <c r="D71">
        <v>3558.6058322399999</v>
      </c>
      <c r="E71">
        <v>0.37406526966199999</v>
      </c>
      <c r="G71" t="s">
        <v>914</v>
      </c>
      <c r="H71" t="s">
        <v>46</v>
      </c>
      <c r="I71">
        <v>52</v>
      </c>
      <c r="J71">
        <v>3558.6058322399999</v>
      </c>
      <c r="K71">
        <v>0.37406526966199999</v>
      </c>
      <c r="L71">
        <v>0.33680412711800001</v>
      </c>
      <c r="M71">
        <v>0.41434911463000001</v>
      </c>
    </row>
    <row r="72" spans="1:13">
      <c r="A72" t="s">
        <v>918</v>
      </c>
      <c r="B72" t="s">
        <v>46</v>
      </c>
      <c r="C72">
        <v>52</v>
      </c>
      <c r="D72">
        <v>3558.6058322399999</v>
      </c>
      <c r="E72">
        <v>0.37406526966199999</v>
      </c>
      <c r="G72" t="s">
        <v>918</v>
      </c>
      <c r="H72" t="s">
        <v>46</v>
      </c>
      <c r="I72">
        <v>52</v>
      </c>
      <c r="J72">
        <v>3558.6058322399999</v>
      </c>
      <c r="K72">
        <v>0.37406526966199999</v>
      </c>
      <c r="L72">
        <v>0.33680412711800001</v>
      </c>
      <c r="M72">
        <v>0.41434911463000001</v>
      </c>
    </row>
    <row r="73" spans="1:13">
      <c r="A73" t="s">
        <v>922</v>
      </c>
      <c r="B73" t="s">
        <v>46</v>
      </c>
      <c r="C73">
        <v>52</v>
      </c>
      <c r="D73">
        <v>3558.6058322399999</v>
      </c>
      <c r="E73">
        <v>0.37406526966199999</v>
      </c>
      <c r="G73" t="s">
        <v>922</v>
      </c>
      <c r="H73" t="s">
        <v>46</v>
      </c>
      <c r="I73">
        <v>52</v>
      </c>
      <c r="J73">
        <v>3558.6058322399999</v>
      </c>
      <c r="K73">
        <v>0.37406526966199999</v>
      </c>
      <c r="L73">
        <v>0.33680412711800001</v>
      </c>
      <c r="M73">
        <v>0.41434911463000001</v>
      </c>
    </row>
    <row r="74" spans="1:13">
      <c r="A74" t="s">
        <v>924</v>
      </c>
      <c r="B74" t="s">
        <v>46</v>
      </c>
      <c r="C74">
        <v>52</v>
      </c>
      <c r="D74">
        <v>3558.6058322399999</v>
      </c>
      <c r="E74">
        <v>0.37406526966199999</v>
      </c>
      <c r="G74" t="s">
        <v>924</v>
      </c>
      <c r="H74" t="s">
        <v>46</v>
      </c>
      <c r="I74">
        <v>52</v>
      </c>
      <c r="J74">
        <v>3558.6058322399999</v>
      </c>
      <c r="K74">
        <v>0.37406526966199999</v>
      </c>
      <c r="L74">
        <v>0.33680412711800001</v>
      </c>
      <c r="M74">
        <v>0.41434911463000001</v>
      </c>
    </row>
    <row r="75" spans="1:13">
      <c r="A75" t="s">
        <v>1148</v>
      </c>
      <c r="B75" t="s">
        <v>46</v>
      </c>
      <c r="C75">
        <v>52</v>
      </c>
      <c r="D75">
        <v>3558.6058322399999</v>
      </c>
      <c r="E75">
        <v>0.37406526966199999</v>
      </c>
      <c r="G75" t="s">
        <v>1148</v>
      </c>
      <c r="H75" t="s">
        <v>46</v>
      </c>
      <c r="I75">
        <v>52</v>
      </c>
      <c r="J75">
        <v>3558.6058322399999</v>
      </c>
      <c r="K75">
        <v>0.37406526966199999</v>
      </c>
      <c r="L75">
        <v>0.33680412711800001</v>
      </c>
      <c r="M75">
        <v>0.41434911463000001</v>
      </c>
    </row>
    <row r="76" spans="1:13">
      <c r="A76" t="s">
        <v>872</v>
      </c>
      <c r="B76" t="s">
        <v>873</v>
      </c>
      <c r="C76">
        <v>52.5</v>
      </c>
      <c r="D76">
        <v>3488.4392993400002</v>
      </c>
      <c r="E76">
        <v>0.33680412711800001</v>
      </c>
      <c r="G76" t="s">
        <v>872</v>
      </c>
      <c r="H76" t="s">
        <v>873</v>
      </c>
      <c r="I76">
        <v>52.5</v>
      </c>
      <c r="J76">
        <v>3488.4392993400002</v>
      </c>
      <c r="K76">
        <v>0.33680412711800001</v>
      </c>
      <c r="L76">
        <v>0.30099427715600002</v>
      </c>
      <c r="M76">
        <v>0.37406526966199999</v>
      </c>
    </row>
    <row r="77" spans="1:13">
      <c r="A77" t="s">
        <v>887</v>
      </c>
      <c r="B77" t="s">
        <v>873</v>
      </c>
      <c r="C77">
        <v>52.5</v>
      </c>
      <c r="D77">
        <v>3488.4392993400002</v>
      </c>
      <c r="E77">
        <v>0.33680412711800001</v>
      </c>
      <c r="G77" t="s">
        <v>887</v>
      </c>
      <c r="H77" t="s">
        <v>873</v>
      </c>
      <c r="I77">
        <v>52.5</v>
      </c>
      <c r="J77">
        <v>3488.4392993400002</v>
      </c>
      <c r="K77">
        <v>0.33680412711800001</v>
      </c>
      <c r="L77">
        <v>0.30099427715600002</v>
      </c>
      <c r="M77">
        <v>0.37406526966199999</v>
      </c>
    </row>
    <row r="78" spans="1:13">
      <c r="A78" t="s">
        <v>890</v>
      </c>
      <c r="B78" t="s">
        <v>873</v>
      </c>
      <c r="C78">
        <v>52.5</v>
      </c>
      <c r="D78">
        <v>3488.4392993400002</v>
      </c>
      <c r="E78">
        <v>0.33680412711800001</v>
      </c>
      <c r="G78" t="s">
        <v>890</v>
      </c>
      <c r="H78" t="s">
        <v>873</v>
      </c>
      <c r="I78">
        <v>52.5</v>
      </c>
      <c r="J78">
        <v>3488.4392993400002</v>
      </c>
      <c r="K78">
        <v>0.33680412711800001</v>
      </c>
      <c r="L78">
        <v>0.30099427715600002</v>
      </c>
      <c r="M78">
        <v>0.37406526966199999</v>
      </c>
    </row>
    <row r="79" spans="1:13">
      <c r="A79" t="s">
        <v>897</v>
      </c>
      <c r="B79" t="s">
        <v>873</v>
      </c>
      <c r="C79">
        <v>52.5</v>
      </c>
      <c r="D79">
        <v>3488.4392993400002</v>
      </c>
      <c r="E79">
        <v>0.33680412711800001</v>
      </c>
      <c r="G79" t="s">
        <v>897</v>
      </c>
      <c r="H79" t="s">
        <v>873</v>
      </c>
      <c r="I79">
        <v>52.5</v>
      </c>
      <c r="J79">
        <v>3488.4392993400002</v>
      </c>
      <c r="K79">
        <v>0.33680412711800001</v>
      </c>
      <c r="L79">
        <v>0.30099427715600002</v>
      </c>
      <c r="M79">
        <v>0.37406526966199999</v>
      </c>
    </row>
    <row r="80" spans="1:13">
      <c r="A80" t="s">
        <v>905</v>
      </c>
      <c r="B80" t="s">
        <v>873</v>
      </c>
      <c r="C80">
        <v>52.5</v>
      </c>
      <c r="D80">
        <v>3488.4392993400002</v>
      </c>
      <c r="E80">
        <v>0.33680412711800001</v>
      </c>
      <c r="G80" t="s">
        <v>905</v>
      </c>
      <c r="H80" t="s">
        <v>873</v>
      </c>
      <c r="I80">
        <v>52.5</v>
      </c>
      <c r="J80">
        <v>3488.4392993400002</v>
      </c>
      <c r="K80">
        <v>0.33680412711800001</v>
      </c>
      <c r="L80">
        <v>0.30099427715600002</v>
      </c>
      <c r="M80">
        <v>0.37406526966199999</v>
      </c>
    </row>
    <row r="81" spans="1:13">
      <c r="A81" t="s">
        <v>906</v>
      </c>
      <c r="B81" t="s">
        <v>873</v>
      </c>
      <c r="C81">
        <v>52.5</v>
      </c>
      <c r="D81">
        <v>3488.4392993400002</v>
      </c>
      <c r="E81">
        <v>0.33680412711800001</v>
      </c>
      <c r="G81" t="s">
        <v>906</v>
      </c>
      <c r="H81" t="s">
        <v>873</v>
      </c>
      <c r="I81">
        <v>52.5</v>
      </c>
      <c r="J81">
        <v>3488.4392993400002</v>
      </c>
      <c r="K81">
        <v>0.33680412711800001</v>
      </c>
      <c r="L81">
        <v>0.30099427715600002</v>
      </c>
      <c r="M81">
        <v>0.37406526966199999</v>
      </c>
    </row>
    <row r="82" spans="1:13">
      <c r="A82" t="s">
        <v>930</v>
      </c>
      <c r="B82" t="s">
        <v>873</v>
      </c>
      <c r="C82">
        <v>52.5</v>
      </c>
      <c r="D82">
        <v>3488.4392993400002</v>
      </c>
      <c r="E82">
        <v>0.33680412711800001</v>
      </c>
      <c r="G82" t="s">
        <v>930</v>
      </c>
      <c r="H82" t="s">
        <v>873</v>
      </c>
      <c r="I82">
        <v>52.5</v>
      </c>
      <c r="J82">
        <v>3488.4392993400002</v>
      </c>
      <c r="K82">
        <v>0.33680412711800001</v>
      </c>
      <c r="L82">
        <v>0.30099427715600002</v>
      </c>
      <c r="M82">
        <v>0.37406526966199999</v>
      </c>
    </row>
    <row r="83" spans="1:13">
      <c r="A83" t="s">
        <v>882</v>
      </c>
      <c r="B83" t="s">
        <v>873</v>
      </c>
      <c r="C83">
        <v>52.5</v>
      </c>
      <c r="D83">
        <v>3488.4392993400002</v>
      </c>
      <c r="E83">
        <v>0.33680412711800001</v>
      </c>
      <c r="G83" t="s">
        <v>882</v>
      </c>
      <c r="H83" t="s">
        <v>873</v>
      </c>
      <c r="I83">
        <v>52.5</v>
      </c>
      <c r="J83">
        <v>3488.4392993400002</v>
      </c>
      <c r="K83">
        <v>0.33680412711800001</v>
      </c>
      <c r="L83">
        <v>0.30099427715600002</v>
      </c>
      <c r="M83">
        <v>0.37406526966199999</v>
      </c>
    </row>
    <row r="84" spans="1:13">
      <c r="A84" t="s">
        <v>911</v>
      </c>
      <c r="B84" t="s">
        <v>46</v>
      </c>
      <c r="C84">
        <v>52</v>
      </c>
      <c r="D84">
        <v>3558.6058322399999</v>
      </c>
      <c r="E84">
        <v>0.37406526966199999</v>
      </c>
      <c r="G84" t="s">
        <v>911</v>
      </c>
      <c r="H84" t="s">
        <v>46</v>
      </c>
      <c r="I84">
        <v>52</v>
      </c>
      <c r="J84">
        <v>3558.6058322399999</v>
      </c>
      <c r="K84">
        <v>0.37406526966199999</v>
      </c>
      <c r="L84">
        <v>0.33680412711800001</v>
      </c>
      <c r="M84">
        <v>0.41434911463000001</v>
      </c>
    </row>
    <row r="85" spans="1:13">
      <c r="A85" t="s">
        <v>856</v>
      </c>
      <c r="B85" t="s">
        <v>47</v>
      </c>
      <c r="C85">
        <v>53</v>
      </c>
      <c r="D85">
        <v>3417.4979922399998</v>
      </c>
      <c r="E85">
        <v>0.30099427715600002</v>
      </c>
      <c r="G85" t="s">
        <v>856</v>
      </c>
      <c r="H85" t="s">
        <v>47</v>
      </c>
      <c r="I85">
        <v>53</v>
      </c>
      <c r="J85">
        <v>3417.4979922399998</v>
      </c>
      <c r="K85">
        <v>0.30099427715600002</v>
      </c>
      <c r="L85">
        <v>0.26556313625299999</v>
      </c>
      <c r="M85">
        <v>0.33680412711800001</v>
      </c>
    </row>
    <row r="86" spans="1:13">
      <c r="A86" t="s">
        <v>860</v>
      </c>
      <c r="B86" t="s">
        <v>47</v>
      </c>
      <c r="C86">
        <v>53</v>
      </c>
      <c r="D86">
        <v>3417.4979922399998</v>
      </c>
      <c r="E86">
        <v>0.30099427715600002</v>
      </c>
      <c r="G86" t="s">
        <v>860</v>
      </c>
      <c r="H86" t="s">
        <v>47</v>
      </c>
      <c r="I86">
        <v>53</v>
      </c>
      <c r="J86">
        <v>3417.4979922399998</v>
      </c>
      <c r="K86">
        <v>0.30099427715600002</v>
      </c>
      <c r="L86">
        <v>0.26556313625299999</v>
      </c>
      <c r="M86">
        <v>0.33680412711800001</v>
      </c>
    </row>
    <row r="87" spans="1:13">
      <c r="A87" t="s">
        <v>862</v>
      </c>
      <c r="B87" t="s">
        <v>47</v>
      </c>
      <c r="C87">
        <v>53</v>
      </c>
      <c r="D87">
        <v>3417.4979922399998</v>
      </c>
      <c r="E87">
        <v>0.30099427715600002</v>
      </c>
      <c r="G87" t="s">
        <v>862</v>
      </c>
      <c r="H87" t="s">
        <v>47</v>
      </c>
      <c r="I87">
        <v>53</v>
      </c>
      <c r="J87">
        <v>3417.4979922399998</v>
      </c>
      <c r="K87">
        <v>0.30099427715600002</v>
      </c>
      <c r="L87">
        <v>0.26556313625299999</v>
      </c>
      <c r="M87">
        <v>0.33680412711800001</v>
      </c>
    </row>
    <row r="88" spans="1:13">
      <c r="A88" t="s">
        <v>865</v>
      </c>
      <c r="B88" t="s">
        <v>47</v>
      </c>
      <c r="C88">
        <v>53</v>
      </c>
      <c r="D88">
        <v>3417.4979922399998</v>
      </c>
      <c r="E88">
        <v>0.30099427715600002</v>
      </c>
      <c r="G88" t="s">
        <v>865</v>
      </c>
      <c r="H88" t="s">
        <v>47</v>
      </c>
      <c r="I88">
        <v>53</v>
      </c>
      <c r="J88">
        <v>3417.4979922399998</v>
      </c>
      <c r="K88">
        <v>0.30099427715600002</v>
      </c>
      <c r="L88">
        <v>0.26556313625299999</v>
      </c>
      <c r="M88">
        <v>0.33680412711800001</v>
      </c>
    </row>
    <row r="89" spans="1:13">
      <c r="A89" t="s">
        <v>876</v>
      </c>
      <c r="B89" t="s">
        <v>47</v>
      </c>
      <c r="C89">
        <v>53</v>
      </c>
      <c r="D89">
        <v>3417.4979922399998</v>
      </c>
      <c r="E89">
        <v>0.30099427715600002</v>
      </c>
      <c r="G89" t="s">
        <v>876</v>
      </c>
      <c r="H89" t="s">
        <v>47</v>
      </c>
      <c r="I89">
        <v>53</v>
      </c>
      <c r="J89">
        <v>3417.4979922399998</v>
      </c>
      <c r="K89">
        <v>0.30099427715600002</v>
      </c>
      <c r="L89">
        <v>0.26556313625299999</v>
      </c>
      <c r="M89">
        <v>0.33680412711800001</v>
      </c>
    </row>
    <row r="90" spans="1:13">
      <c r="A90" t="s">
        <v>1162</v>
      </c>
      <c r="B90" t="s">
        <v>47</v>
      </c>
      <c r="C90">
        <v>53</v>
      </c>
      <c r="D90">
        <v>3417.4979922399998</v>
      </c>
      <c r="E90">
        <v>0.30099427715600002</v>
      </c>
      <c r="G90" t="s">
        <v>1162</v>
      </c>
      <c r="H90" t="s">
        <v>47</v>
      </c>
      <c r="I90">
        <v>53</v>
      </c>
      <c r="J90">
        <v>3417.4979922399998</v>
      </c>
      <c r="K90">
        <v>0.30099427715600002</v>
      </c>
      <c r="L90">
        <v>0.26556313625299999</v>
      </c>
      <c r="M90">
        <v>0.33680412711800001</v>
      </c>
    </row>
    <row r="91" spans="1:13">
      <c r="A91" t="s">
        <v>801</v>
      </c>
      <c r="B91" t="s">
        <v>294</v>
      </c>
      <c r="C91">
        <v>53.5</v>
      </c>
      <c r="D91">
        <v>3343.9883643500002</v>
      </c>
      <c r="E91">
        <v>0.26556313625299999</v>
      </c>
      <c r="G91" t="s">
        <v>801</v>
      </c>
      <c r="H91" t="s">
        <v>294</v>
      </c>
      <c r="I91">
        <v>53.5</v>
      </c>
      <c r="J91">
        <v>3343.9883643500002</v>
      </c>
      <c r="K91">
        <v>0.26556313625299999</v>
      </c>
      <c r="L91">
        <v>0.23088322553900001</v>
      </c>
      <c r="M91">
        <v>0.30099427715600002</v>
      </c>
    </row>
    <row r="92" spans="1:13">
      <c r="A92" t="s">
        <v>805</v>
      </c>
      <c r="B92" t="s">
        <v>294</v>
      </c>
      <c r="C92">
        <v>53.5</v>
      </c>
      <c r="D92">
        <v>3343.9883643500002</v>
      </c>
      <c r="E92">
        <v>0.26556313625299999</v>
      </c>
      <c r="G92" t="s">
        <v>805</v>
      </c>
      <c r="H92" t="s">
        <v>294</v>
      </c>
      <c r="I92">
        <v>53.5</v>
      </c>
      <c r="J92">
        <v>3343.9883643500002</v>
      </c>
      <c r="K92">
        <v>0.26556313625299999</v>
      </c>
      <c r="L92">
        <v>0.23088322553900001</v>
      </c>
      <c r="M92">
        <v>0.30099427715600002</v>
      </c>
    </row>
    <row r="93" spans="1:13">
      <c r="A93" t="s">
        <v>810</v>
      </c>
      <c r="B93" t="s">
        <v>294</v>
      </c>
      <c r="C93">
        <v>53.5</v>
      </c>
      <c r="D93">
        <v>3343.9883643500002</v>
      </c>
      <c r="E93">
        <v>0.26556313625299999</v>
      </c>
      <c r="G93" t="s">
        <v>810</v>
      </c>
      <c r="H93" t="s">
        <v>294</v>
      </c>
      <c r="I93">
        <v>53.5</v>
      </c>
      <c r="J93">
        <v>3343.9883643500002</v>
      </c>
      <c r="K93">
        <v>0.26556313625299999</v>
      </c>
      <c r="L93">
        <v>0.23088322553900001</v>
      </c>
      <c r="M93">
        <v>0.30099427715600002</v>
      </c>
    </row>
    <row r="94" spans="1:13">
      <c r="A94" t="s">
        <v>814</v>
      </c>
      <c r="B94" t="s">
        <v>294</v>
      </c>
      <c r="C94">
        <v>53.5</v>
      </c>
      <c r="D94">
        <v>3343.9883643500002</v>
      </c>
      <c r="E94">
        <v>0.26556313625299999</v>
      </c>
      <c r="G94" t="s">
        <v>814</v>
      </c>
      <c r="H94" t="s">
        <v>294</v>
      </c>
      <c r="I94">
        <v>53.5</v>
      </c>
      <c r="J94">
        <v>3343.9883643500002</v>
      </c>
      <c r="K94">
        <v>0.26556313625299999</v>
      </c>
      <c r="L94">
        <v>0.23088322553900001</v>
      </c>
      <c r="M94">
        <v>0.30099427715600002</v>
      </c>
    </row>
    <row r="95" spans="1:13">
      <c r="A95" t="s">
        <v>821</v>
      </c>
      <c r="B95" t="s">
        <v>294</v>
      </c>
      <c r="C95">
        <v>53.5</v>
      </c>
      <c r="D95">
        <v>3343.9883643500002</v>
      </c>
      <c r="E95">
        <v>0.26556313625299999</v>
      </c>
      <c r="G95" t="s">
        <v>821</v>
      </c>
      <c r="H95" t="s">
        <v>294</v>
      </c>
      <c r="I95">
        <v>53.5</v>
      </c>
      <c r="J95">
        <v>3343.9883643500002</v>
      </c>
      <c r="K95">
        <v>0.26556313625299999</v>
      </c>
      <c r="L95">
        <v>0.23088322553900001</v>
      </c>
      <c r="M95">
        <v>0.30099427715600002</v>
      </c>
    </row>
    <row r="96" spans="1:13">
      <c r="A96" t="s">
        <v>824</v>
      </c>
      <c r="B96" t="s">
        <v>294</v>
      </c>
      <c r="C96">
        <v>53.5</v>
      </c>
      <c r="D96">
        <v>3343.9883643500002</v>
      </c>
      <c r="E96">
        <v>0.26556313625299999</v>
      </c>
      <c r="G96" t="s">
        <v>824</v>
      </c>
      <c r="H96" t="s">
        <v>294</v>
      </c>
      <c r="I96">
        <v>53.5</v>
      </c>
      <c r="J96">
        <v>3343.9883643500002</v>
      </c>
      <c r="K96">
        <v>0.26556313625299999</v>
      </c>
      <c r="L96">
        <v>0.23088322553900001</v>
      </c>
      <c r="M96">
        <v>0.30099427715600002</v>
      </c>
    </row>
    <row r="97" spans="1:13">
      <c r="A97" t="s">
        <v>828</v>
      </c>
      <c r="B97" t="s">
        <v>294</v>
      </c>
      <c r="C97">
        <v>53.5</v>
      </c>
      <c r="D97">
        <v>3343.9883643500002</v>
      </c>
      <c r="E97">
        <v>0.26556313625299999</v>
      </c>
      <c r="G97" t="s">
        <v>828</v>
      </c>
      <c r="H97" t="s">
        <v>294</v>
      </c>
      <c r="I97">
        <v>53.5</v>
      </c>
      <c r="J97">
        <v>3343.9883643500002</v>
      </c>
      <c r="K97">
        <v>0.26556313625299999</v>
      </c>
      <c r="L97">
        <v>0.23088322553900001</v>
      </c>
      <c r="M97">
        <v>0.30099427715600002</v>
      </c>
    </row>
    <row r="98" spans="1:13">
      <c r="A98" t="s">
        <v>836</v>
      </c>
      <c r="B98" t="s">
        <v>294</v>
      </c>
      <c r="C98">
        <v>53.5</v>
      </c>
      <c r="D98">
        <v>3343.9883643500002</v>
      </c>
      <c r="E98">
        <v>0.26556313625299999</v>
      </c>
      <c r="G98" t="s">
        <v>836</v>
      </c>
      <c r="H98" t="s">
        <v>294</v>
      </c>
      <c r="I98">
        <v>53.5</v>
      </c>
      <c r="J98">
        <v>3343.9883643500002</v>
      </c>
      <c r="K98">
        <v>0.26556313625299999</v>
      </c>
      <c r="L98">
        <v>0.23088322553900001</v>
      </c>
      <c r="M98">
        <v>0.30099427715600002</v>
      </c>
    </row>
    <row r="99" spans="1:13">
      <c r="A99" t="s">
        <v>844</v>
      </c>
      <c r="B99" t="s">
        <v>294</v>
      </c>
      <c r="C99">
        <v>53.5</v>
      </c>
      <c r="D99">
        <v>3343.9883643500002</v>
      </c>
      <c r="E99">
        <v>0.26556313625299999</v>
      </c>
      <c r="G99" t="s">
        <v>844</v>
      </c>
      <c r="H99" t="s">
        <v>294</v>
      </c>
      <c r="I99">
        <v>53.5</v>
      </c>
      <c r="J99">
        <v>3343.9883643500002</v>
      </c>
      <c r="K99">
        <v>0.26556313625299999</v>
      </c>
      <c r="L99">
        <v>0.23088322553900001</v>
      </c>
      <c r="M99">
        <v>0.30099427715600002</v>
      </c>
    </row>
    <row r="100" spans="1:13">
      <c r="A100" t="s">
        <v>848</v>
      </c>
      <c r="B100" t="s">
        <v>294</v>
      </c>
      <c r="C100">
        <v>53.5</v>
      </c>
      <c r="D100">
        <v>3343.9883643500002</v>
      </c>
      <c r="E100">
        <v>0.26556313625299999</v>
      </c>
      <c r="G100" t="s">
        <v>848</v>
      </c>
      <c r="H100" t="s">
        <v>294</v>
      </c>
      <c r="I100">
        <v>53.5</v>
      </c>
      <c r="J100">
        <v>3343.9883643500002</v>
      </c>
      <c r="K100">
        <v>0.26556313625299999</v>
      </c>
      <c r="L100">
        <v>0.23088322553900001</v>
      </c>
      <c r="M100">
        <v>0.30099427715600002</v>
      </c>
    </row>
    <row r="101" spans="1:13">
      <c r="A101" t="s">
        <v>851</v>
      </c>
      <c r="B101" t="s">
        <v>294</v>
      </c>
      <c r="C101">
        <v>53.5</v>
      </c>
      <c r="D101">
        <v>3343.9883643500002</v>
      </c>
      <c r="E101">
        <v>0.26556313625299999</v>
      </c>
      <c r="G101" t="s">
        <v>851</v>
      </c>
      <c r="H101" t="s">
        <v>294</v>
      </c>
      <c r="I101">
        <v>53.5</v>
      </c>
      <c r="J101">
        <v>3343.9883643500002</v>
      </c>
      <c r="K101">
        <v>0.26556313625299999</v>
      </c>
      <c r="L101">
        <v>0.23088322553900001</v>
      </c>
      <c r="M101">
        <v>0.30099427715600002</v>
      </c>
    </row>
    <row r="102" spans="1:13">
      <c r="A102" t="s">
        <v>855</v>
      </c>
      <c r="B102" t="s">
        <v>294</v>
      </c>
      <c r="C102">
        <v>53.5</v>
      </c>
      <c r="D102">
        <v>3343.9883643500002</v>
      </c>
      <c r="E102">
        <v>0.26556313625299999</v>
      </c>
      <c r="G102" t="s">
        <v>855</v>
      </c>
      <c r="H102" t="s">
        <v>294</v>
      </c>
      <c r="I102">
        <v>53.5</v>
      </c>
      <c r="J102">
        <v>3343.9883643500002</v>
      </c>
      <c r="K102">
        <v>0.26556313625299999</v>
      </c>
      <c r="L102">
        <v>0.23088322553900001</v>
      </c>
      <c r="M102">
        <v>0.30099427715600002</v>
      </c>
    </row>
    <row r="103" spans="1:13">
      <c r="A103" t="s">
        <v>857</v>
      </c>
      <c r="B103" t="s">
        <v>294</v>
      </c>
      <c r="C103">
        <v>53.5</v>
      </c>
      <c r="D103">
        <v>3343.9883643500002</v>
      </c>
      <c r="E103">
        <v>0.26556313625299999</v>
      </c>
      <c r="G103" t="s">
        <v>857</v>
      </c>
      <c r="H103" t="s">
        <v>294</v>
      </c>
      <c r="I103">
        <v>53.5</v>
      </c>
      <c r="J103">
        <v>3343.9883643500002</v>
      </c>
      <c r="K103">
        <v>0.26556313625299999</v>
      </c>
      <c r="L103">
        <v>0.23088322553900001</v>
      </c>
      <c r="M103">
        <v>0.30099427715600002</v>
      </c>
    </row>
    <row r="104" spans="1:13">
      <c r="A104" t="s">
        <v>861</v>
      </c>
      <c r="B104" t="s">
        <v>294</v>
      </c>
      <c r="C104">
        <v>53.5</v>
      </c>
      <c r="D104">
        <v>3343.9883643500002</v>
      </c>
      <c r="E104">
        <v>0.26556313625299999</v>
      </c>
      <c r="G104" t="s">
        <v>861</v>
      </c>
      <c r="H104" t="s">
        <v>294</v>
      </c>
      <c r="I104">
        <v>53.5</v>
      </c>
      <c r="J104">
        <v>3343.9883643500002</v>
      </c>
      <c r="K104">
        <v>0.26556313625299999</v>
      </c>
      <c r="L104">
        <v>0.23088322553900001</v>
      </c>
      <c r="M104">
        <v>0.30099427715600002</v>
      </c>
    </row>
    <row r="105" spans="1:13">
      <c r="A105" t="s">
        <v>869</v>
      </c>
      <c r="B105" t="s">
        <v>294</v>
      </c>
      <c r="C105">
        <v>53.5</v>
      </c>
      <c r="D105">
        <v>3343.9883643500002</v>
      </c>
      <c r="E105">
        <v>0.26556313625299999</v>
      </c>
      <c r="G105" t="s">
        <v>869</v>
      </c>
      <c r="H105" t="s">
        <v>294</v>
      </c>
      <c r="I105">
        <v>53.5</v>
      </c>
      <c r="J105">
        <v>3343.9883643500002</v>
      </c>
      <c r="K105">
        <v>0.26556313625299999</v>
      </c>
      <c r="L105">
        <v>0.23088322553900001</v>
      </c>
      <c r="M105">
        <v>0.30099427715600002</v>
      </c>
    </row>
    <row r="106" spans="1:13">
      <c r="A106" t="s">
        <v>1240</v>
      </c>
      <c r="B106" t="s">
        <v>294</v>
      </c>
      <c r="C106">
        <v>53.5</v>
      </c>
      <c r="D106">
        <v>3343.9883643500002</v>
      </c>
      <c r="E106">
        <v>0.26556313625299999</v>
      </c>
      <c r="G106" t="s">
        <v>1240</v>
      </c>
      <c r="H106" t="s">
        <v>294</v>
      </c>
      <c r="I106">
        <v>53.5</v>
      </c>
      <c r="J106">
        <v>3343.9883643500002</v>
      </c>
      <c r="K106">
        <v>0.26556313625299999</v>
      </c>
      <c r="L106">
        <v>0.23088322553900001</v>
      </c>
      <c r="M106">
        <v>0.30099427715600002</v>
      </c>
    </row>
    <row r="107" spans="1:13">
      <c r="A107" t="s">
        <v>840</v>
      </c>
      <c r="B107" t="s">
        <v>557</v>
      </c>
      <c r="C107">
        <v>53.75</v>
      </c>
      <c r="D107">
        <v>3306.5852830899998</v>
      </c>
      <c r="E107">
        <v>0.24808999846800001</v>
      </c>
      <c r="G107" t="s">
        <v>840</v>
      </c>
      <c r="H107" t="s">
        <v>557</v>
      </c>
      <c r="I107">
        <v>53.75</v>
      </c>
      <c r="J107">
        <v>3306.5852830899998</v>
      </c>
      <c r="K107">
        <v>0.24808999846800001</v>
      </c>
      <c r="L107">
        <v>0.214009710692</v>
      </c>
      <c r="M107">
        <v>0.28322690192400002</v>
      </c>
    </row>
    <row r="108" spans="1:13">
      <c r="A108" t="s">
        <v>777</v>
      </c>
      <c r="B108" t="s">
        <v>48</v>
      </c>
      <c r="C108">
        <v>54</v>
      </c>
      <c r="D108">
        <v>3269.0653702599998</v>
      </c>
      <c r="E108">
        <v>0.23088322553900001</v>
      </c>
      <c r="G108" t="s">
        <v>777</v>
      </c>
      <c r="H108" t="s">
        <v>48</v>
      </c>
      <c r="I108">
        <v>54</v>
      </c>
      <c r="J108">
        <v>3269.0653702599998</v>
      </c>
      <c r="K108">
        <v>0.23088322553900001</v>
      </c>
      <c r="L108">
        <v>0.19753011763</v>
      </c>
      <c r="M108">
        <v>0.26556313625299999</v>
      </c>
    </row>
    <row r="109" spans="1:13">
      <c r="A109" t="s">
        <v>787</v>
      </c>
      <c r="B109" t="s">
        <v>48</v>
      </c>
      <c r="C109">
        <v>54</v>
      </c>
      <c r="D109">
        <v>3269.0653702599998</v>
      </c>
      <c r="E109">
        <v>0.23088322553900001</v>
      </c>
      <c r="G109" t="s">
        <v>787</v>
      </c>
      <c r="H109" t="s">
        <v>48</v>
      </c>
      <c r="I109">
        <v>54</v>
      </c>
      <c r="J109">
        <v>3269.0653702599998</v>
      </c>
      <c r="K109">
        <v>0.23088322553900001</v>
      </c>
      <c r="L109">
        <v>0.19753011763</v>
      </c>
      <c r="M109">
        <v>0.26556313625299999</v>
      </c>
    </row>
    <row r="110" spans="1:13">
      <c r="A110" t="s">
        <v>790</v>
      </c>
      <c r="B110" t="s">
        <v>48</v>
      </c>
      <c r="C110">
        <v>54</v>
      </c>
      <c r="D110">
        <v>3269.0653702599998</v>
      </c>
      <c r="E110">
        <v>0.23088322553900001</v>
      </c>
      <c r="G110" t="s">
        <v>790</v>
      </c>
      <c r="H110" t="s">
        <v>48</v>
      </c>
      <c r="I110">
        <v>54</v>
      </c>
      <c r="J110">
        <v>3269.0653702599998</v>
      </c>
      <c r="K110">
        <v>0.23088322553900001</v>
      </c>
      <c r="L110">
        <v>0.19753011763</v>
      </c>
      <c r="M110">
        <v>0.26556313625299999</v>
      </c>
    </row>
    <row r="111" spans="1:13">
      <c r="A111" t="s">
        <v>794</v>
      </c>
      <c r="B111" t="s">
        <v>48</v>
      </c>
      <c r="C111">
        <v>54</v>
      </c>
      <c r="D111">
        <v>3269.0653702599998</v>
      </c>
      <c r="E111">
        <v>0.23088322553900001</v>
      </c>
      <c r="G111" t="s">
        <v>794</v>
      </c>
      <c r="H111" t="s">
        <v>48</v>
      </c>
      <c r="I111">
        <v>54</v>
      </c>
      <c r="J111">
        <v>3269.0653702599998</v>
      </c>
      <c r="K111">
        <v>0.23088322553900001</v>
      </c>
      <c r="L111">
        <v>0.19753011763</v>
      </c>
      <c r="M111">
        <v>0.26556313625299999</v>
      </c>
    </row>
    <row r="112" spans="1:13">
      <c r="A112" t="s">
        <v>817</v>
      </c>
      <c r="B112" t="s">
        <v>48</v>
      </c>
      <c r="C112">
        <v>54</v>
      </c>
      <c r="D112">
        <v>3269.0653702599998</v>
      </c>
      <c r="E112">
        <v>0.23088322553900001</v>
      </c>
      <c r="G112" t="s">
        <v>817</v>
      </c>
      <c r="H112" t="s">
        <v>48</v>
      </c>
      <c r="I112">
        <v>54</v>
      </c>
      <c r="J112">
        <v>3269.0653702599998</v>
      </c>
      <c r="K112">
        <v>0.23088322553900001</v>
      </c>
      <c r="L112">
        <v>0.19753011763</v>
      </c>
      <c r="M112">
        <v>0.26556313625299999</v>
      </c>
    </row>
    <row r="113" spans="1:13">
      <c r="A113" t="s">
        <v>832</v>
      </c>
      <c r="B113" t="s">
        <v>48</v>
      </c>
      <c r="C113">
        <v>54</v>
      </c>
      <c r="D113">
        <v>3269.0653702599998</v>
      </c>
      <c r="E113">
        <v>0.23088322553900001</v>
      </c>
      <c r="G113" t="s">
        <v>832</v>
      </c>
      <c r="H113" t="s">
        <v>48</v>
      </c>
      <c r="I113">
        <v>54</v>
      </c>
      <c r="J113">
        <v>3269.0653702599998</v>
      </c>
      <c r="K113">
        <v>0.23088322553900001</v>
      </c>
      <c r="L113">
        <v>0.19753011763</v>
      </c>
      <c r="M113">
        <v>0.26556313625299999</v>
      </c>
    </row>
    <row r="114" spans="1:13">
      <c r="A114" t="s">
        <v>797</v>
      </c>
      <c r="B114" t="s">
        <v>335</v>
      </c>
      <c r="C114">
        <v>54.25</v>
      </c>
      <c r="D114">
        <v>3231.6651358300001</v>
      </c>
      <c r="E114">
        <v>0.214009710692</v>
      </c>
      <c r="G114" t="s">
        <v>797</v>
      </c>
      <c r="H114" t="s">
        <v>335</v>
      </c>
      <c r="I114">
        <v>54.25</v>
      </c>
      <c r="J114">
        <v>3231.6651358300001</v>
      </c>
      <c r="K114">
        <v>0.214009710692</v>
      </c>
      <c r="L114">
        <v>0.18150155580300001</v>
      </c>
      <c r="M114">
        <v>0.24808999846800001</v>
      </c>
    </row>
    <row r="115" spans="1:13">
      <c r="A115" t="s">
        <v>780</v>
      </c>
      <c r="B115" t="s">
        <v>343</v>
      </c>
      <c r="C115">
        <v>54.5</v>
      </c>
      <c r="D115">
        <v>3194.6210897999999</v>
      </c>
      <c r="E115">
        <v>0.19753011763</v>
      </c>
      <c r="G115" t="s">
        <v>780</v>
      </c>
      <c r="H115" t="s">
        <v>343</v>
      </c>
      <c r="I115">
        <v>54.5</v>
      </c>
      <c r="J115">
        <v>3194.6210897999999</v>
      </c>
      <c r="K115">
        <v>0.19753011763</v>
      </c>
      <c r="L115">
        <v>0.165980202795</v>
      </c>
      <c r="M115">
        <v>0.23088322553900001</v>
      </c>
    </row>
    <row r="116" spans="1:13">
      <c r="A116" t="s">
        <v>1237</v>
      </c>
      <c r="B116" t="s">
        <v>343</v>
      </c>
      <c r="C116">
        <v>54.5</v>
      </c>
      <c r="D116">
        <v>3194.6210897999999</v>
      </c>
      <c r="E116">
        <v>0.19753011763</v>
      </c>
      <c r="G116" t="s">
        <v>1237</v>
      </c>
      <c r="H116" t="s">
        <v>343</v>
      </c>
      <c r="I116">
        <v>54.5</v>
      </c>
      <c r="J116">
        <v>3194.6210897999999</v>
      </c>
      <c r="K116">
        <v>0.19753011763</v>
      </c>
      <c r="L116">
        <v>0.165980202795</v>
      </c>
      <c r="M116">
        <v>0.23088322553900001</v>
      </c>
    </row>
    <row r="117" spans="1:13">
      <c r="A117" t="s">
        <v>688</v>
      </c>
      <c r="B117" t="s">
        <v>343</v>
      </c>
      <c r="C117">
        <v>54.5</v>
      </c>
      <c r="D117">
        <v>3194.6210897999999</v>
      </c>
      <c r="E117">
        <v>0.19753011763</v>
      </c>
      <c r="G117" t="s">
        <v>688</v>
      </c>
      <c r="H117" t="s">
        <v>343</v>
      </c>
      <c r="I117">
        <v>54.5</v>
      </c>
      <c r="J117">
        <v>3194.6210897999999</v>
      </c>
      <c r="K117">
        <v>0.19753011763</v>
      </c>
      <c r="L117">
        <v>0.165980202795</v>
      </c>
      <c r="M117">
        <v>0.23088322553900001</v>
      </c>
    </row>
    <row r="118" spans="1:13">
      <c r="A118" t="s">
        <v>756</v>
      </c>
      <c r="B118" t="s">
        <v>343</v>
      </c>
      <c r="C118">
        <v>54.5</v>
      </c>
      <c r="D118">
        <v>3194.6210897999999</v>
      </c>
      <c r="E118">
        <v>0.19753011763</v>
      </c>
      <c r="G118" t="s">
        <v>756</v>
      </c>
      <c r="H118" t="s">
        <v>343</v>
      </c>
      <c r="I118">
        <v>54.5</v>
      </c>
      <c r="J118">
        <v>3194.6210897999999</v>
      </c>
      <c r="K118">
        <v>0.19753011763</v>
      </c>
      <c r="L118">
        <v>0.165980202795</v>
      </c>
      <c r="M118">
        <v>0.23088322553900001</v>
      </c>
    </row>
    <row r="119" spans="1:13">
      <c r="A119" t="s">
        <v>701</v>
      </c>
      <c r="B119" t="s">
        <v>360</v>
      </c>
      <c r="C119">
        <v>54.75</v>
      </c>
      <c r="D119">
        <v>3158.1697421399999</v>
      </c>
      <c r="E119">
        <v>0.18150155580300001</v>
      </c>
      <c r="G119" t="s">
        <v>701</v>
      </c>
      <c r="H119" t="s">
        <v>360</v>
      </c>
      <c r="I119">
        <v>54.75</v>
      </c>
      <c r="J119">
        <v>3158.1697421399999</v>
      </c>
      <c r="K119">
        <v>0.18150155580300001</v>
      </c>
      <c r="L119">
        <v>0.15102376415300001</v>
      </c>
      <c r="M119">
        <v>0.214009710692</v>
      </c>
    </row>
    <row r="120" spans="1:13">
      <c r="A120" t="s">
        <v>748</v>
      </c>
      <c r="B120" t="s">
        <v>360</v>
      </c>
      <c r="C120">
        <v>54.75</v>
      </c>
      <c r="D120">
        <v>3158.1697421399999</v>
      </c>
      <c r="E120">
        <v>0.18150155580300001</v>
      </c>
      <c r="G120" t="s">
        <v>748</v>
      </c>
      <c r="H120" t="s">
        <v>360</v>
      </c>
      <c r="I120">
        <v>54.75</v>
      </c>
      <c r="J120">
        <v>3158.1697421399999</v>
      </c>
      <c r="K120">
        <v>0.18150155580300001</v>
      </c>
      <c r="L120">
        <v>0.15102376415300001</v>
      </c>
      <c r="M120">
        <v>0.214009710692</v>
      </c>
    </row>
    <row r="121" spans="1:13">
      <c r="A121" t="s">
        <v>772</v>
      </c>
      <c r="B121" t="s">
        <v>48</v>
      </c>
      <c r="C121">
        <v>54</v>
      </c>
      <c r="D121">
        <v>3269.0653702599998</v>
      </c>
      <c r="E121">
        <v>0.23088322553900001</v>
      </c>
      <c r="G121" t="s">
        <v>772</v>
      </c>
      <c r="H121" t="s">
        <v>48</v>
      </c>
      <c r="I121">
        <v>54</v>
      </c>
      <c r="J121">
        <v>3269.0653702599998</v>
      </c>
      <c r="K121">
        <v>0.23088322553900001</v>
      </c>
      <c r="L121">
        <v>0.19753011763</v>
      </c>
      <c r="M121">
        <v>0.26556313625299999</v>
      </c>
    </row>
    <row r="122" spans="1:13">
      <c r="A122" t="s">
        <v>697</v>
      </c>
      <c r="B122" t="s">
        <v>49</v>
      </c>
      <c r="C122">
        <v>55</v>
      </c>
      <c r="D122">
        <v>3122.5476028399999</v>
      </c>
      <c r="E122">
        <v>0.165980202795</v>
      </c>
      <c r="G122" t="s">
        <v>697</v>
      </c>
      <c r="H122" t="s">
        <v>49</v>
      </c>
      <c r="I122">
        <v>55</v>
      </c>
      <c r="J122">
        <v>3122.5476028399999</v>
      </c>
      <c r="K122">
        <v>0.165980202795</v>
      </c>
      <c r="L122">
        <v>0.13669366845700001</v>
      </c>
      <c r="M122">
        <v>0.19753011763</v>
      </c>
    </row>
    <row r="123" spans="1:13">
      <c r="A123" t="s">
        <v>709</v>
      </c>
      <c r="B123" t="s">
        <v>49</v>
      </c>
      <c r="C123">
        <v>55</v>
      </c>
      <c r="D123">
        <v>3122.5476028399999</v>
      </c>
      <c r="E123">
        <v>0.165980202795</v>
      </c>
      <c r="G123" t="s">
        <v>709</v>
      </c>
      <c r="H123" t="s">
        <v>49</v>
      </c>
      <c r="I123">
        <v>55</v>
      </c>
      <c r="J123">
        <v>3122.5476028399999</v>
      </c>
      <c r="K123">
        <v>0.165980202795</v>
      </c>
      <c r="L123">
        <v>0.13669366845700001</v>
      </c>
      <c r="M123">
        <v>0.19753011763</v>
      </c>
    </row>
    <row r="124" spans="1:13">
      <c r="A124" t="s">
        <v>760</v>
      </c>
      <c r="B124" t="s">
        <v>49</v>
      </c>
      <c r="C124">
        <v>55</v>
      </c>
      <c r="D124">
        <v>3122.5476028399999</v>
      </c>
      <c r="E124">
        <v>0.165980202795</v>
      </c>
      <c r="G124" t="s">
        <v>760</v>
      </c>
      <c r="H124" t="s">
        <v>49</v>
      </c>
      <c r="I124">
        <v>55</v>
      </c>
      <c r="J124">
        <v>3122.5476028399999</v>
      </c>
      <c r="K124">
        <v>0.165980202795</v>
      </c>
      <c r="L124">
        <v>0.13669366845700001</v>
      </c>
      <c r="M124">
        <v>0.19753011763</v>
      </c>
    </row>
    <row r="125" spans="1:13">
      <c r="A125" t="s">
        <v>764</v>
      </c>
      <c r="B125" t="s">
        <v>49</v>
      </c>
      <c r="C125">
        <v>55</v>
      </c>
      <c r="D125">
        <v>3122.5476028399999</v>
      </c>
      <c r="E125">
        <v>0.165980202795</v>
      </c>
      <c r="G125" t="s">
        <v>764</v>
      </c>
      <c r="H125" t="s">
        <v>49</v>
      </c>
      <c r="I125">
        <v>55</v>
      </c>
      <c r="J125">
        <v>3122.5476028399999</v>
      </c>
      <c r="K125">
        <v>0.165980202795</v>
      </c>
      <c r="L125">
        <v>0.13669366845700001</v>
      </c>
      <c r="M125">
        <v>0.19753011763</v>
      </c>
    </row>
    <row r="126" spans="1:13">
      <c r="A126" t="s">
        <v>768</v>
      </c>
      <c r="B126" t="s">
        <v>49</v>
      </c>
      <c r="C126">
        <v>55</v>
      </c>
      <c r="D126">
        <v>3122.5476028399999</v>
      </c>
      <c r="E126">
        <v>0.165980202795</v>
      </c>
      <c r="G126" t="s">
        <v>768</v>
      </c>
      <c r="H126" t="s">
        <v>49</v>
      </c>
      <c r="I126">
        <v>55</v>
      </c>
      <c r="J126">
        <v>3122.5476028399999</v>
      </c>
      <c r="K126">
        <v>0.165980202795</v>
      </c>
      <c r="L126">
        <v>0.13669366845700001</v>
      </c>
      <c r="M126">
        <v>0.19753011763</v>
      </c>
    </row>
    <row r="127" spans="1:13">
      <c r="A127" t="s">
        <v>784</v>
      </c>
      <c r="B127" t="s">
        <v>49</v>
      </c>
      <c r="C127">
        <v>55</v>
      </c>
      <c r="D127">
        <v>3122.5476028399999</v>
      </c>
      <c r="E127">
        <v>0.165980202795</v>
      </c>
      <c r="G127" t="s">
        <v>784</v>
      </c>
      <c r="H127" t="s">
        <v>49</v>
      </c>
      <c r="I127">
        <v>55</v>
      </c>
      <c r="J127">
        <v>3122.5476028399999</v>
      </c>
      <c r="K127">
        <v>0.165980202795</v>
      </c>
      <c r="L127">
        <v>0.13669366845700001</v>
      </c>
      <c r="M127">
        <v>0.19753011763</v>
      </c>
    </row>
    <row r="128" spans="1:13">
      <c r="A128" t="s">
        <v>693</v>
      </c>
      <c r="B128" t="s">
        <v>389</v>
      </c>
      <c r="C128">
        <v>55.25</v>
      </c>
      <c r="D128">
        <v>3087.9911818800001</v>
      </c>
      <c r="E128">
        <v>0.15102376415300001</v>
      </c>
      <c r="G128" t="s">
        <v>693</v>
      </c>
      <c r="H128" t="s">
        <v>389</v>
      </c>
      <c r="I128">
        <v>55.25</v>
      </c>
      <c r="J128">
        <v>3087.9911818800001</v>
      </c>
      <c r="K128">
        <v>0.15102376415300001</v>
      </c>
      <c r="L128">
        <v>0.12305690564299999</v>
      </c>
      <c r="M128">
        <v>0.18150155580300001</v>
      </c>
    </row>
    <row r="129" spans="1:13">
      <c r="A129" t="s">
        <v>712</v>
      </c>
      <c r="B129" t="s">
        <v>389</v>
      </c>
      <c r="C129">
        <v>55.25</v>
      </c>
      <c r="D129">
        <v>3087.9911818800001</v>
      </c>
      <c r="E129">
        <v>0.15102376415300001</v>
      </c>
      <c r="G129" t="s">
        <v>712</v>
      </c>
      <c r="H129" t="s">
        <v>389</v>
      </c>
      <c r="I129">
        <v>55.25</v>
      </c>
      <c r="J129">
        <v>3087.9911818800001</v>
      </c>
      <c r="K129">
        <v>0.15102376415300001</v>
      </c>
      <c r="L129">
        <v>0.12305690564299999</v>
      </c>
      <c r="M129">
        <v>0.18150155580300001</v>
      </c>
    </row>
    <row r="130" spans="1:13">
      <c r="A130" t="s">
        <v>716</v>
      </c>
      <c r="B130" t="s">
        <v>389</v>
      </c>
      <c r="C130">
        <v>55.25</v>
      </c>
      <c r="D130">
        <v>3087.9911818800001</v>
      </c>
      <c r="E130">
        <v>0.15102376415300001</v>
      </c>
      <c r="G130" t="s">
        <v>716</v>
      </c>
      <c r="H130" t="s">
        <v>389</v>
      </c>
      <c r="I130">
        <v>55.25</v>
      </c>
      <c r="J130">
        <v>3087.9911818800001</v>
      </c>
      <c r="K130">
        <v>0.15102376415300001</v>
      </c>
      <c r="L130">
        <v>0.12305690564299999</v>
      </c>
      <c r="M130">
        <v>0.18150155580300001</v>
      </c>
    </row>
    <row r="131" spans="1:13">
      <c r="A131" t="s">
        <v>744</v>
      </c>
      <c r="B131" t="s">
        <v>389</v>
      </c>
      <c r="C131">
        <v>55.25</v>
      </c>
      <c r="D131">
        <v>3087.9911818800001</v>
      </c>
      <c r="E131">
        <v>0.15102376415300001</v>
      </c>
      <c r="G131" t="s">
        <v>744</v>
      </c>
      <c r="H131" t="s">
        <v>389</v>
      </c>
      <c r="I131">
        <v>55.25</v>
      </c>
      <c r="J131">
        <v>3087.9911818800001</v>
      </c>
      <c r="K131">
        <v>0.15102376415300001</v>
      </c>
      <c r="L131">
        <v>0.12305690564299999</v>
      </c>
      <c r="M131">
        <v>0.18150155580300001</v>
      </c>
    </row>
    <row r="132" spans="1:13">
      <c r="A132" t="s">
        <v>671</v>
      </c>
      <c r="B132" t="s">
        <v>407</v>
      </c>
      <c r="C132">
        <v>55.5</v>
      </c>
      <c r="D132">
        <v>3054.7369892400002</v>
      </c>
      <c r="E132">
        <v>0.13669366845700001</v>
      </c>
      <c r="G132" t="s">
        <v>671</v>
      </c>
      <c r="H132" t="s">
        <v>407</v>
      </c>
      <c r="I132">
        <v>55.5</v>
      </c>
      <c r="J132">
        <v>3054.7369892400002</v>
      </c>
      <c r="K132">
        <v>0.13669366845700001</v>
      </c>
      <c r="L132">
        <v>0.11018742983599999</v>
      </c>
      <c r="M132">
        <v>0.165980202795</v>
      </c>
    </row>
    <row r="133" spans="1:13">
      <c r="A133" t="s">
        <v>679</v>
      </c>
      <c r="B133" t="s">
        <v>407</v>
      </c>
      <c r="C133">
        <v>55.5</v>
      </c>
      <c r="D133">
        <v>3054.7369892400002</v>
      </c>
      <c r="E133">
        <v>0.13669366845700001</v>
      </c>
      <c r="G133" t="s">
        <v>679</v>
      </c>
      <c r="H133" t="s">
        <v>407</v>
      </c>
      <c r="I133">
        <v>55.5</v>
      </c>
      <c r="J133">
        <v>3054.7369892400002</v>
      </c>
      <c r="K133">
        <v>0.13669366845700001</v>
      </c>
      <c r="L133">
        <v>0.11018742983599999</v>
      </c>
      <c r="M133">
        <v>0.165980202795</v>
      </c>
    </row>
    <row r="134" spans="1:13">
      <c r="A134" t="s">
        <v>705</v>
      </c>
      <c r="B134" t="s">
        <v>407</v>
      </c>
      <c r="C134">
        <v>55.5</v>
      </c>
      <c r="D134">
        <v>3054.7369892400002</v>
      </c>
      <c r="E134">
        <v>0.13669366845700001</v>
      </c>
      <c r="G134" t="s">
        <v>705</v>
      </c>
      <c r="H134" t="s">
        <v>407</v>
      </c>
      <c r="I134">
        <v>55.5</v>
      </c>
      <c r="J134">
        <v>3054.7369892400002</v>
      </c>
      <c r="K134">
        <v>0.13669366845700001</v>
      </c>
      <c r="L134">
        <v>0.11018742983599999</v>
      </c>
      <c r="M134">
        <v>0.165980202795</v>
      </c>
    </row>
    <row r="135" spans="1:13">
      <c r="A135" t="s">
        <v>719</v>
      </c>
      <c r="B135" t="s">
        <v>407</v>
      </c>
      <c r="C135">
        <v>55.5</v>
      </c>
      <c r="D135">
        <v>3054.7369892400002</v>
      </c>
      <c r="E135">
        <v>0.13669366845700001</v>
      </c>
      <c r="G135" t="s">
        <v>719</v>
      </c>
      <c r="H135" t="s">
        <v>407</v>
      </c>
      <c r="I135">
        <v>55.5</v>
      </c>
      <c r="J135">
        <v>3054.7369892400002</v>
      </c>
      <c r="K135">
        <v>0.13669366845700001</v>
      </c>
      <c r="L135">
        <v>0.11018742983599999</v>
      </c>
      <c r="M135">
        <v>0.165980202795</v>
      </c>
    </row>
    <row r="136" spans="1:13">
      <c r="A136" t="s">
        <v>723</v>
      </c>
      <c r="B136" t="s">
        <v>407</v>
      </c>
      <c r="C136">
        <v>55.5</v>
      </c>
      <c r="D136">
        <v>3054.7369892400002</v>
      </c>
      <c r="E136">
        <v>0.13669366845700001</v>
      </c>
      <c r="G136" t="s">
        <v>723</v>
      </c>
      <c r="H136" t="s">
        <v>407</v>
      </c>
      <c r="I136">
        <v>55.5</v>
      </c>
      <c r="J136">
        <v>3054.7369892400002</v>
      </c>
      <c r="K136">
        <v>0.13669366845700001</v>
      </c>
      <c r="L136">
        <v>0.11018742983599999</v>
      </c>
      <c r="M136">
        <v>0.165980202795</v>
      </c>
    </row>
    <row r="137" spans="1:13">
      <c r="A137" t="s">
        <v>735</v>
      </c>
      <c r="B137" t="s">
        <v>407</v>
      </c>
      <c r="C137">
        <v>55.5</v>
      </c>
      <c r="D137">
        <v>3054.7369892400002</v>
      </c>
      <c r="E137">
        <v>0.13669366845700001</v>
      </c>
      <c r="G137" t="s">
        <v>735</v>
      </c>
      <c r="H137" t="s">
        <v>407</v>
      </c>
      <c r="I137">
        <v>55.5</v>
      </c>
      <c r="J137">
        <v>3054.7369892400002</v>
      </c>
      <c r="K137">
        <v>0.13669366845700001</v>
      </c>
      <c r="L137">
        <v>0.11018742983599999</v>
      </c>
      <c r="M137">
        <v>0.165980202795</v>
      </c>
    </row>
    <row r="138" spans="1:13">
      <c r="A138" t="s">
        <v>739</v>
      </c>
      <c r="B138" t="s">
        <v>407</v>
      </c>
      <c r="C138">
        <v>55.5</v>
      </c>
      <c r="D138">
        <v>3054.7369892400002</v>
      </c>
      <c r="E138">
        <v>0.13669366845700001</v>
      </c>
      <c r="G138" t="s">
        <v>739</v>
      </c>
      <c r="H138" t="s">
        <v>407</v>
      </c>
      <c r="I138">
        <v>55.5</v>
      </c>
      <c r="J138">
        <v>3054.7369892400002</v>
      </c>
      <c r="K138">
        <v>0.13669366845700001</v>
      </c>
      <c r="L138">
        <v>0.11018742983599999</v>
      </c>
      <c r="M138">
        <v>0.165980202795</v>
      </c>
    </row>
    <row r="139" spans="1:13">
      <c r="A139" t="s">
        <v>659</v>
      </c>
      <c r="B139" t="s">
        <v>436</v>
      </c>
      <c r="C139">
        <v>55.75</v>
      </c>
      <c r="D139">
        <v>3023.0215349</v>
      </c>
      <c r="E139">
        <v>0.12305690564299999</v>
      </c>
      <c r="G139" t="s">
        <v>659</v>
      </c>
      <c r="H139" t="s">
        <v>436</v>
      </c>
      <c r="I139">
        <v>55.75</v>
      </c>
      <c r="J139">
        <v>3023.0215349</v>
      </c>
      <c r="K139">
        <v>0.12305690564299999</v>
      </c>
      <c r="L139">
        <v>9.8052776966300007E-2</v>
      </c>
      <c r="M139">
        <v>0.15102376415300001</v>
      </c>
    </row>
    <row r="140" spans="1:13">
      <c r="A140" t="s">
        <v>663</v>
      </c>
      <c r="B140" t="s">
        <v>436</v>
      </c>
      <c r="C140">
        <v>55.75</v>
      </c>
      <c r="D140">
        <v>3023.0215349</v>
      </c>
      <c r="E140">
        <v>0.12305690564299999</v>
      </c>
      <c r="G140" t="s">
        <v>663</v>
      </c>
      <c r="H140" t="s">
        <v>436</v>
      </c>
      <c r="I140">
        <v>55.75</v>
      </c>
      <c r="J140">
        <v>3023.0215349</v>
      </c>
      <c r="K140">
        <v>0.12305690564299999</v>
      </c>
      <c r="L140">
        <v>9.8052776966300007E-2</v>
      </c>
      <c r="M140">
        <v>0.15102376415300001</v>
      </c>
    </row>
    <row r="141" spans="1:13">
      <c r="A141" t="s">
        <v>651</v>
      </c>
      <c r="B141" t="s">
        <v>50</v>
      </c>
      <c r="C141">
        <v>56</v>
      </c>
      <c r="D141">
        <v>2993.0813288499999</v>
      </c>
      <c r="E141">
        <v>0.11018742983599999</v>
      </c>
      <c r="G141" t="s">
        <v>651</v>
      </c>
      <c r="H141" t="s">
        <v>50</v>
      </c>
      <c r="I141">
        <v>56</v>
      </c>
      <c r="J141">
        <v>2993.0813288499999</v>
      </c>
      <c r="K141">
        <v>0.11018742983599999</v>
      </c>
      <c r="L141">
        <v>8.6168595491999997E-2</v>
      </c>
      <c r="M141">
        <v>0.13669366845700001</v>
      </c>
    </row>
    <row r="142" spans="1:13">
      <c r="A142" t="s">
        <v>667</v>
      </c>
      <c r="B142" t="s">
        <v>50</v>
      </c>
      <c r="C142">
        <v>56</v>
      </c>
      <c r="D142">
        <v>2993.0813288499999</v>
      </c>
      <c r="E142">
        <v>0.11018742983599999</v>
      </c>
      <c r="G142" t="s">
        <v>667</v>
      </c>
      <c r="H142" t="s">
        <v>50</v>
      </c>
      <c r="I142">
        <v>56</v>
      </c>
      <c r="J142">
        <v>2993.0813288499999</v>
      </c>
      <c r="K142">
        <v>0.11018742983599999</v>
      </c>
      <c r="L142">
        <v>8.6168595491999997E-2</v>
      </c>
      <c r="M142">
        <v>0.13669366845700001</v>
      </c>
    </row>
    <row r="143" spans="1:13">
      <c r="A143" t="s">
        <v>727</v>
      </c>
      <c r="B143" t="s">
        <v>50</v>
      </c>
      <c r="C143">
        <v>56</v>
      </c>
      <c r="D143">
        <v>2993.0813288499999</v>
      </c>
      <c r="E143">
        <v>0.11018742983599999</v>
      </c>
      <c r="G143" t="s">
        <v>727</v>
      </c>
      <c r="H143" t="s">
        <v>50</v>
      </c>
      <c r="I143">
        <v>56</v>
      </c>
      <c r="J143">
        <v>2993.0813288499999</v>
      </c>
      <c r="K143">
        <v>0.11018742983599999</v>
      </c>
      <c r="L143">
        <v>8.6168595491999997E-2</v>
      </c>
      <c r="M143">
        <v>0.13669366845700001</v>
      </c>
    </row>
    <row r="144" spans="1:13">
      <c r="A144" t="s">
        <v>630</v>
      </c>
      <c r="B144" t="s">
        <v>470</v>
      </c>
      <c r="C144">
        <v>56.5</v>
      </c>
      <c r="D144">
        <v>2937.35080892</v>
      </c>
      <c r="E144">
        <v>8.6168595491999997E-2</v>
      </c>
      <c r="G144" t="s">
        <v>630</v>
      </c>
      <c r="H144" t="s">
        <v>470</v>
      </c>
      <c r="I144">
        <v>56.5</v>
      </c>
      <c r="J144">
        <v>2937.35080892</v>
      </c>
      <c r="K144">
        <v>8.6168595491999997E-2</v>
      </c>
      <c r="L144">
        <v>6.22218460911E-2</v>
      </c>
      <c r="M144">
        <v>0.11018742983599999</v>
      </c>
    </row>
    <row r="145" spans="1:13">
      <c r="A145" t="s">
        <v>634</v>
      </c>
      <c r="B145" t="s">
        <v>470</v>
      </c>
      <c r="C145">
        <v>56.5</v>
      </c>
      <c r="D145">
        <v>2937.35080892</v>
      </c>
      <c r="E145">
        <v>8.6168595491999997E-2</v>
      </c>
      <c r="G145" t="s">
        <v>634</v>
      </c>
      <c r="H145" t="s">
        <v>470</v>
      </c>
      <c r="I145">
        <v>56.5</v>
      </c>
      <c r="J145">
        <v>2937.35080892</v>
      </c>
      <c r="K145">
        <v>8.6168595491999997E-2</v>
      </c>
      <c r="L145">
        <v>6.22218460911E-2</v>
      </c>
      <c r="M145">
        <v>0.11018742983599999</v>
      </c>
    </row>
    <row r="146" spans="1:13">
      <c r="A146" t="s">
        <v>638</v>
      </c>
      <c r="B146" t="s">
        <v>50</v>
      </c>
      <c r="C146">
        <v>56</v>
      </c>
      <c r="D146">
        <v>2993.0813288499999</v>
      </c>
      <c r="E146">
        <v>0.11018742983599999</v>
      </c>
      <c r="G146" t="s">
        <v>638</v>
      </c>
      <c r="H146" t="s">
        <v>50</v>
      </c>
      <c r="I146">
        <v>56</v>
      </c>
      <c r="J146">
        <v>2993.0813288499999</v>
      </c>
      <c r="K146">
        <v>0.11018742983599999</v>
      </c>
      <c r="L146">
        <v>8.6168595491999997E-2</v>
      </c>
      <c r="M146">
        <v>0.13669366845700001</v>
      </c>
    </row>
    <row r="147" spans="1:13">
      <c r="A147" t="s">
        <v>683</v>
      </c>
      <c r="B147" t="s">
        <v>50</v>
      </c>
      <c r="C147">
        <v>56</v>
      </c>
      <c r="D147">
        <v>2993.0813288499999</v>
      </c>
      <c r="E147">
        <v>0.11018742983599999</v>
      </c>
      <c r="G147" t="s">
        <v>683</v>
      </c>
      <c r="H147" t="s">
        <v>50</v>
      </c>
      <c r="I147">
        <v>56</v>
      </c>
      <c r="J147">
        <v>2993.0813288499999</v>
      </c>
      <c r="K147">
        <v>0.11018742983599999</v>
      </c>
      <c r="L147">
        <v>8.6168595491999997E-2</v>
      </c>
      <c r="M147">
        <v>0.13669366845700001</v>
      </c>
    </row>
    <row r="148" spans="1:13">
      <c r="A148" t="s">
        <v>731</v>
      </c>
      <c r="B148" t="s">
        <v>51</v>
      </c>
      <c r="C148">
        <v>57</v>
      </c>
      <c r="D148">
        <v>2878.82804635</v>
      </c>
      <c r="E148">
        <v>6.22218460911E-2</v>
      </c>
      <c r="G148" t="s">
        <v>731</v>
      </c>
      <c r="H148" t="s">
        <v>51</v>
      </c>
      <c r="I148">
        <v>57</v>
      </c>
      <c r="J148">
        <v>2878.82804635</v>
      </c>
      <c r="K148">
        <v>6.22218460911E-2</v>
      </c>
      <c r="L148">
        <v>4.5415208344299997E-2</v>
      </c>
      <c r="M148">
        <v>8.6168595491999997E-2</v>
      </c>
    </row>
    <row r="149" spans="1:13">
      <c r="A149" t="s">
        <v>674</v>
      </c>
      <c r="B149" t="s">
        <v>488</v>
      </c>
      <c r="C149">
        <v>57.25</v>
      </c>
      <c r="D149">
        <v>2845.13230041</v>
      </c>
      <c r="E149">
        <v>5.3903819173699997E-2</v>
      </c>
      <c r="G149" t="s">
        <v>674</v>
      </c>
      <c r="H149" t="s">
        <v>488</v>
      </c>
      <c r="I149">
        <v>57.25</v>
      </c>
      <c r="J149">
        <v>2845.13230041</v>
      </c>
      <c r="K149">
        <v>5.3903819173699997E-2</v>
      </c>
      <c r="L149">
        <v>3.7336478353699999E-2</v>
      </c>
      <c r="M149">
        <v>7.3932620139899999E-2</v>
      </c>
    </row>
    <row r="150" spans="1:13">
      <c r="A150" t="s">
        <v>741</v>
      </c>
      <c r="B150" t="s">
        <v>488</v>
      </c>
      <c r="C150">
        <v>57.25</v>
      </c>
      <c r="D150">
        <v>2845.13230041</v>
      </c>
      <c r="E150">
        <v>5.3903819173699997E-2</v>
      </c>
      <c r="G150" t="s">
        <v>741</v>
      </c>
      <c r="H150" t="s">
        <v>488</v>
      </c>
      <c r="I150">
        <v>57.25</v>
      </c>
      <c r="J150">
        <v>2845.13230041</v>
      </c>
      <c r="K150">
        <v>5.3903819173699997E-2</v>
      </c>
      <c r="L150">
        <v>3.7336478353699999E-2</v>
      </c>
      <c r="M150">
        <v>7.3932620139899999E-2</v>
      </c>
    </row>
    <row r="151" spans="1:13">
      <c r="A151" t="s">
        <v>626</v>
      </c>
      <c r="B151" t="s">
        <v>494</v>
      </c>
      <c r="C151">
        <v>57.5</v>
      </c>
      <c r="D151">
        <v>2806.6737654100002</v>
      </c>
      <c r="E151">
        <v>4.5415208344299997E-2</v>
      </c>
      <c r="G151" t="s">
        <v>626</v>
      </c>
      <c r="H151" t="s">
        <v>494</v>
      </c>
      <c r="I151">
        <v>57.5</v>
      </c>
      <c r="J151">
        <v>2806.6737654100002</v>
      </c>
      <c r="K151">
        <v>4.5415208344299997E-2</v>
      </c>
      <c r="L151">
        <v>3.0016957174900001E-2</v>
      </c>
      <c r="M151">
        <v>6.22218460911E-2</v>
      </c>
    </row>
    <row r="152" spans="1:13">
      <c r="A152" t="s">
        <v>655</v>
      </c>
      <c r="B152" t="s">
        <v>494</v>
      </c>
      <c r="C152">
        <v>57.5</v>
      </c>
      <c r="D152">
        <v>2806.6737654100002</v>
      </c>
      <c r="E152">
        <v>4.5415208344299997E-2</v>
      </c>
      <c r="G152" t="s">
        <v>655</v>
      </c>
      <c r="H152" t="s">
        <v>494</v>
      </c>
      <c r="I152">
        <v>57.5</v>
      </c>
      <c r="J152">
        <v>2806.6737654100002</v>
      </c>
      <c r="K152">
        <v>4.5415208344299997E-2</v>
      </c>
      <c r="L152">
        <v>3.0016957174900001E-2</v>
      </c>
      <c r="M152">
        <v>6.22218460911E-2</v>
      </c>
    </row>
    <row r="153" spans="1:13">
      <c r="A153" t="s">
        <v>646</v>
      </c>
      <c r="B153" t="s">
        <v>51</v>
      </c>
      <c r="C153">
        <v>57</v>
      </c>
      <c r="D153">
        <v>2878.82804635</v>
      </c>
      <c r="E153">
        <v>6.22218460911E-2</v>
      </c>
      <c r="G153" t="s">
        <v>646</v>
      </c>
      <c r="H153" t="s">
        <v>51</v>
      </c>
      <c r="I153">
        <v>57</v>
      </c>
      <c r="J153">
        <v>2878.82804635</v>
      </c>
      <c r="K153">
        <v>6.22218460911E-2</v>
      </c>
      <c r="L153">
        <v>4.5415208344299997E-2</v>
      </c>
      <c r="M153">
        <v>8.6168595491999997E-2</v>
      </c>
    </row>
    <row r="154" spans="1:13">
      <c r="A154" t="s">
        <v>622</v>
      </c>
      <c r="B154" t="s">
        <v>526</v>
      </c>
      <c r="C154">
        <v>58.25</v>
      </c>
      <c r="D154">
        <v>2649.1723314599999</v>
      </c>
      <c r="E154">
        <v>2.3901706032500001E-2</v>
      </c>
      <c r="G154" t="s">
        <v>622</v>
      </c>
      <c r="H154" t="s">
        <v>526</v>
      </c>
      <c r="I154">
        <v>58.25</v>
      </c>
      <c r="J154">
        <v>2649.1723314599999</v>
      </c>
      <c r="K154">
        <v>2.3901706032500001E-2</v>
      </c>
      <c r="L154">
        <v>1.6595992461700002E-2</v>
      </c>
      <c r="M154">
        <v>3.7336478353699999E-2</v>
      </c>
    </row>
    <row r="155" spans="1:13">
      <c r="A155" t="s">
        <v>1192</v>
      </c>
      <c r="B155" t="s">
        <v>526</v>
      </c>
      <c r="C155">
        <v>58.25</v>
      </c>
      <c r="D155">
        <v>2649.1723314599999</v>
      </c>
      <c r="E155">
        <v>2.3901706032500001E-2</v>
      </c>
      <c r="G155" t="s">
        <v>1192</v>
      </c>
      <c r="H155" t="s">
        <v>526</v>
      </c>
      <c r="I155">
        <v>58.25</v>
      </c>
      <c r="J155">
        <v>2649.1723314599999</v>
      </c>
      <c r="K155">
        <v>2.3901706032500001E-2</v>
      </c>
      <c r="L155">
        <v>1.6595992461700002E-2</v>
      </c>
      <c r="M155">
        <v>3.7336478353699999E-2</v>
      </c>
    </row>
    <row r="156" spans="1:13">
      <c r="A156" t="s">
        <v>614</v>
      </c>
      <c r="B156" t="s">
        <v>535</v>
      </c>
      <c r="C156">
        <v>58.5</v>
      </c>
      <c r="D156">
        <v>2578.1135456000002</v>
      </c>
      <c r="E156">
        <v>1.9392709897099999E-2</v>
      </c>
      <c r="G156" t="s">
        <v>614</v>
      </c>
      <c r="H156" t="s">
        <v>535</v>
      </c>
      <c r="I156">
        <v>58.5</v>
      </c>
      <c r="J156">
        <v>2578.1135456000002</v>
      </c>
      <c r="K156">
        <v>1.9392709897099999E-2</v>
      </c>
      <c r="L156">
        <v>1.4903384564399999E-2</v>
      </c>
      <c r="M156">
        <v>3.0016957174900001E-2</v>
      </c>
    </row>
    <row r="157" spans="1:13">
      <c r="A157" t="s">
        <v>618</v>
      </c>
      <c r="B157" t="s">
        <v>535</v>
      </c>
      <c r="C157">
        <v>58.5</v>
      </c>
      <c r="D157">
        <v>2578.1135456000002</v>
      </c>
      <c r="E157">
        <v>1.9392709897099999E-2</v>
      </c>
      <c r="G157" t="s">
        <v>618</v>
      </c>
      <c r="H157" t="s">
        <v>535</v>
      </c>
      <c r="I157">
        <v>58.5</v>
      </c>
      <c r="J157">
        <v>2578.1135456000002</v>
      </c>
      <c r="K157">
        <v>1.9392709897099999E-2</v>
      </c>
      <c r="L157">
        <v>1.4903384564399999E-2</v>
      </c>
      <c r="M157">
        <v>3.0016957174900001E-2</v>
      </c>
    </row>
    <row r="158" spans="1:13">
      <c r="A158" t="s">
        <v>1232</v>
      </c>
      <c r="B158" t="s">
        <v>535</v>
      </c>
      <c r="C158">
        <v>58.5</v>
      </c>
      <c r="D158">
        <v>2578.1135456000002</v>
      </c>
      <c r="E158">
        <v>1.9392709897099999E-2</v>
      </c>
      <c r="G158" t="s">
        <v>1232</v>
      </c>
      <c r="H158" t="s">
        <v>535</v>
      </c>
      <c r="I158">
        <v>58.5</v>
      </c>
      <c r="J158">
        <v>2578.1135456000002</v>
      </c>
      <c r="K158">
        <v>1.9392709897099999E-2</v>
      </c>
      <c r="L158">
        <v>1.4903384564399999E-2</v>
      </c>
      <c r="M158">
        <v>3.0016957174900001E-2</v>
      </c>
    </row>
    <row r="159" spans="1:13">
      <c r="A159" t="s">
        <v>603</v>
      </c>
      <c r="B159" t="s">
        <v>53</v>
      </c>
      <c r="C159">
        <v>59</v>
      </c>
      <c r="D159">
        <v>2400.0290553</v>
      </c>
      <c r="E159">
        <v>1.4903384564399999E-2</v>
      </c>
      <c r="G159" t="s">
        <v>603</v>
      </c>
      <c r="H159" t="s">
        <v>53</v>
      </c>
      <c r="I159">
        <v>59</v>
      </c>
      <c r="J159">
        <v>2400.0290553</v>
      </c>
      <c r="K159">
        <v>1.4903384564399999E-2</v>
      </c>
      <c r="L159">
        <v>4.6324479793900001E-3</v>
      </c>
      <c r="M159">
        <v>1.9392709897099999E-2</v>
      </c>
    </row>
    <row r="160" spans="1:13">
      <c r="A160" t="s">
        <v>610</v>
      </c>
      <c r="B160" t="s">
        <v>549</v>
      </c>
      <c r="C160">
        <v>59.25</v>
      </c>
      <c r="D160">
        <v>2290.29353193</v>
      </c>
      <c r="E160">
        <v>1.23448179125E-2</v>
      </c>
      <c r="G160" t="s">
        <v>610</v>
      </c>
      <c r="H160" t="s">
        <v>549</v>
      </c>
      <c r="I160">
        <v>59.25</v>
      </c>
      <c r="J160">
        <v>2290.29353193</v>
      </c>
      <c r="K160">
        <v>1.23448179125E-2</v>
      </c>
      <c r="L160">
        <v>-1.61983688222E-2</v>
      </c>
      <c r="M160">
        <v>1.6595992461700002E-2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C1" sqref="C1:G1"/>
    </sheetView>
  </sheetViews>
  <sheetFormatPr baseColWidth="10" defaultRowHeight="15" x14ac:dyDescent="0"/>
  <cols>
    <col min="1" max="1" width="18.1640625" bestFit="1" customWidth="1"/>
    <col min="2" max="2" width="6.5" bestFit="1" customWidth="1"/>
    <col min="3" max="3" width="6.1640625" bestFit="1" customWidth="1"/>
    <col min="4" max="5" width="12.1640625" bestFit="1" customWidth="1"/>
    <col min="6" max="6" width="12.83203125" bestFit="1" customWidth="1"/>
    <col min="7" max="7" width="12.1640625" bestFit="1" customWidth="1"/>
  </cols>
  <sheetData>
    <row r="1" spans="1:7">
      <c r="A1" t="s">
        <v>1294</v>
      </c>
      <c r="B1" t="s">
        <v>0</v>
      </c>
      <c r="C1" t="s">
        <v>1252</v>
      </c>
      <c r="D1" t="s">
        <v>1253</v>
      </c>
      <c r="E1" t="s">
        <v>1254</v>
      </c>
      <c r="F1" t="s">
        <v>1292</v>
      </c>
      <c r="G1" t="s">
        <v>1293</v>
      </c>
    </row>
    <row r="2" spans="1:7">
      <c r="A2" t="s">
        <v>113</v>
      </c>
      <c r="B2" t="s">
        <v>40</v>
      </c>
      <c r="C2">
        <v>45</v>
      </c>
      <c r="D2">
        <v>4350.0922367599997</v>
      </c>
      <c r="E2">
        <v>1.0052127253600001</v>
      </c>
      <c r="F2">
        <v>0.91658633255699995</v>
      </c>
      <c r="G2">
        <v>1.1496230111300001</v>
      </c>
    </row>
    <row r="3" spans="1:7">
      <c r="A3" t="s">
        <v>117</v>
      </c>
      <c r="B3" t="s">
        <v>40</v>
      </c>
      <c r="C3">
        <v>45</v>
      </c>
      <c r="D3">
        <v>4350.0922367599997</v>
      </c>
      <c r="E3">
        <v>1.0052127253600001</v>
      </c>
      <c r="F3">
        <v>0.91658633255699995</v>
      </c>
      <c r="G3">
        <v>1.1496230111300001</v>
      </c>
    </row>
    <row r="4" spans="1:7">
      <c r="A4" t="s">
        <v>121</v>
      </c>
      <c r="B4" t="s">
        <v>41</v>
      </c>
      <c r="C4">
        <v>46</v>
      </c>
      <c r="D4">
        <v>4204.9292333200001</v>
      </c>
      <c r="E4">
        <v>0.85158020682699997</v>
      </c>
      <c r="F4">
        <v>0.78118097047500001</v>
      </c>
      <c r="G4">
        <v>0.91658633255699995</v>
      </c>
    </row>
    <row r="5" spans="1:7">
      <c r="A5" t="s">
        <v>125</v>
      </c>
      <c r="B5" t="s">
        <v>42</v>
      </c>
      <c r="C5">
        <v>47</v>
      </c>
      <c r="D5">
        <v>4060.0348907900002</v>
      </c>
      <c r="E5">
        <v>0.71797990482600005</v>
      </c>
      <c r="F5">
        <v>0.67549712813399998</v>
      </c>
      <c r="G5">
        <v>0.78118097047500001</v>
      </c>
    </row>
    <row r="6" spans="1:7">
      <c r="A6" t="s">
        <v>131</v>
      </c>
      <c r="B6" t="s">
        <v>42</v>
      </c>
      <c r="C6">
        <v>47</v>
      </c>
      <c r="D6">
        <v>4060.0348907900002</v>
      </c>
      <c r="E6">
        <v>0.71797990482600005</v>
      </c>
      <c r="F6">
        <v>0.67549712813399998</v>
      </c>
      <c r="G6">
        <v>0.78118097047500001</v>
      </c>
    </row>
    <row r="7" spans="1:7">
      <c r="A7" t="s">
        <v>136</v>
      </c>
      <c r="B7" t="s">
        <v>42</v>
      </c>
      <c r="C7">
        <v>47</v>
      </c>
      <c r="D7">
        <v>4060.0348907900002</v>
      </c>
      <c r="E7">
        <v>0.71797990482600005</v>
      </c>
      <c r="F7">
        <v>0.67549712813399998</v>
      </c>
      <c r="G7">
        <v>0.78118097047500001</v>
      </c>
    </row>
    <row r="8" spans="1:7">
      <c r="A8" t="s">
        <v>141</v>
      </c>
      <c r="B8" t="s">
        <v>42</v>
      </c>
      <c r="C8">
        <v>47</v>
      </c>
      <c r="D8">
        <v>4060.0348907900002</v>
      </c>
      <c r="E8">
        <v>0.71797990482600005</v>
      </c>
      <c r="F8">
        <v>0.67549712813399998</v>
      </c>
      <c r="G8">
        <v>0.78118097047500001</v>
      </c>
    </row>
    <row r="9" spans="1:7">
      <c r="A9" t="s">
        <v>145</v>
      </c>
      <c r="B9" t="s">
        <v>42</v>
      </c>
      <c r="C9">
        <v>47</v>
      </c>
      <c r="D9">
        <v>4060.0348907900002</v>
      </c>
      <c r="E9">
        <v>0.71797990482600005</v>
      </c>
      <c r="F9">
        <v>0.67549712813399998</v>
      </c>
      <c r="G9">
        <v>0.78118097047500001</v>
      </c>
    </row>
    <row r="10" spans="1:7">
      <c r="A10" t="s">
        <v>151</v>
      </c>
      <c r="B10" t="s">
        <v>42</v>
      </c>
      <c r="C10">
        <v>47</v>
      </c>
      <c r="D10">
        <v>4060.0348907900002</v>
      </c>
      <c r="E10">
        <v>0.71797990482600005</v>
      </c>
      <c r="F10">
        <v>0.67549712813399998</v>
      </c>
      <c r="G10">
        <v>0.78118097047500001</v>
      </c>
    </row>
    <row r="11" spans="1:7">
      <c r="A11" t="s">
        <v>156</v>
      </c>
      <c r="B11" t="s">
        <v>42</v>
      </c>
      <c r="C11">
        <v>47</v>
      </c>
      <c r="D11">
        <v>4060.0348907900002</v>
      </c>
      <c r="E11">
        <v>0.71797990482600005</v>
      </c>
      <c r="F11">
        <v>0.67549712813399998</v>
      </c>
      <c r="G11">
        <v>0.78118097047500001</v>
      </c>
    </row>
    <row r="12" spans="1:7">
      <c r="A12" t="s">
        <v>161</v>
      </c>
      <c r="B12" t="s">
        <v>42</v>
      </c>
      <c r="C12">
        <v>47</v>
      </c>
      <c r="D12">
        <v>4060.0348907900002</v>
      </c>
      <c r="E12">
        <v>0.71797990482600005</v>
      </c>
      <c r="F12">
        <v>0.67549712813399998</v>
      </c>
      <c r="G12">
        <v>0.78118097047500001</v>
      </c>
    </row>
    <row r="13" spans="1:7">
      <c r="A13" t="s">
        <v>166</v>
      </c>
      <c r="B13" t="s">
        <v>42</v>
      </c>
      <c r="C13">
        <v>47</v>
      </c>
      <c r="D13">
        <v>4060.0348907900002</v>
      </c>
      <c r="E13">
        <v>0.71797990482600005</v>
      </c>
      <c r="F13">
        <v>0.67549712813399998</v>
      </c>
      <c r="G13">
        <v>0.78118097047500001</v>
      </c>
    </row>
    <row r="14" spans="1:7">
      <c r="A14" t="s">
        <v>170</v>
      </c>
      <c r="B14" t="s">
        <v>42</v>
      </c>
      <c r="C14">
        <v>47</v>
      </c>
      <c r="D14">
        <v>4060.0348907900002</v>
      </c>
      <c r="E14">
        <v>0.71797990482600005</v>
      </c>
      <c r="F14">
        <v>0.67549712813399998</v>
      </c>
      <c r="G14">
        <v>0.78118097047500001</v>
      </c>
    </row>
    <row r="15" spans="1:7">
      <c r="A15" t="s">
        <v>174</v>
      </c>
      <c r="B15" t="s">
        <v>42</v>
      </c>
      <c r="C15">
        <v>47</v>
      </c>
      <c r="D15">
        <v>4060.0348907900002</v>
      </c>
      <c r="E15">
        <v>0.71797990482600005</v>
      </c>
      <c r="F15">
        <v>0.67549712813399998</v>
      </c>
      <c r="G15">
        <v>0.78118097047500001</v>
      </c>
    </row>
    <row r="16" spans="1:7">
      <c r="A16" t="s">
        <v>180</v>
      </c>
      <c r="B16" t="s">
        <v>42</v>
      </c>
      <c r="C16">
        <v>47</v>
      </c>
      <c r="D16">
        <v>4060.0348907900002</v>
      </c>
      <c r="E16">
        <v>0.71797990482600005</v>
      </c>
      <c r="F16">
        <v>0.67549712813399998</v>
      </c>
      <c r="G16">
        <v>0.78118097047500001</v>
      </c>
    </row>
    <row r="17" spans="1:7">
      <c r="A17" t="s">
        <v>184</v>
      </c>
      <c r="B17" t="s">
        <v>42</v>
      </c>
      <c r="C17">
        <v>47</v>
      </c>
      <c r="D17">
        <v>4060.0348907900002</v>
      </c>
      <c r="E17">
        <v>0.71797990482600005</v>
      </c>
      <c r="F17">
        <v>0.67549712813399998</v>
      </c>
      <c r="G17">
        <v>0.78118097047500001</v>
      </c>
    </row>
    <row r="18" spans="1:7">
      <c r="A18" t="s">
        <v>194</v>
      </c>
      <c r="B18" t="s">
        <v>44</v>
      </c>
      <c r="C18">
        <v>50</v>
      </c>
      <c r="D18">
        <v>3849.9167460899998</v>
      </c>
      <c r="E18">
        <v>0.55436636908299997</v>
      </c>
      <c r="F18">
        <v>0.50838003791300002</v>
      </c>
      <c r="G18">
        <v>0.58821666976499998</v>
      </c>
    </row>
    <row r="19" spans="1:7">
      <c r="A19" t="s">
        <v>200</v>
      </c>
      <c r="B19" t="s">
        <v>44</v>
      </c>
      <c r="C19">
        <v>50</v>
      </c>
      <c r="D19">
        <v>3849.9167460899998</v>
      </c>
      <c r="E19">
        <v>0.55436636908299997</v>
      </c>
      <c r="F19">
        <v>0.50838003791300002</v>
      </c>
      <c r="G19">
        <v>0.58821666976499998</v>
      </c>
    </row>
    <row r="20" spans="1:7">
      <c r="A20" t="s">
        <v>204</v>
      </c>
      <c r="B20" t="s">
        <v>44</v>
      </c>
      <c r="C20">
        <v>50</v>
      </c>
      <c r="D20">
        <v>3849.9167460899998</v>
      </c>
      <c r="E20">
        <v>0.55436636908299997</v>
      </c>
      <c r="F20">
        <v>0.50838003791300002</v>
      </c>
      <c r="G20">
        <v>0.58821666976499998</v>
      </c>
    </row>
    <row r="21" spans="1:7">
      <c r="A21" t="s">
        <v>206</v>
      </c>
      <c r="B21" t="s">
        <v>44</v>
      </c>
      <c r="C21">
        <v>50</v>
      </c>
      <c r="D21">
        <v>3849.9167460899998</v>
      </c>
      <c r="E21">
        <v>0.55436636908299997</v>
      </c>
      <c r="F21">
        <v>0.50838003791300002</v>
      </c>
      <c r="G21">
        <v>0.58821666976499998</v>
      </c>
    </row>
    <row r="22" spans="1:7">
      <c r="A22" t="s">
        <v>208</v>
      </c>
      <c r="B22" t="s">
        <v>44</v>
      </c>
      <c r="C22">
        <v>50</v>
      </c>
      <c r="D22">
        <v>3849.9167460899998</v>
      </c>
      <c r="E22">
        <v>0.55436636908299997</v>
      </c>
      <c r="F22">
        <v>0.50838003791300002</v>
      </c>
      <c r="G22">
        <v>0.58821666976499998</v>
      </c>
    </row>
    <row r="23" spans="1:7">
      <c r="A23" t="s">
        <v>211</v>
      </c>
      <c r="B23" t="s">
        <v>44</v>
      </c>
      <c r="C23">
        <v>50</v>
      </c>
      <c r="D23">
        <v>3849.9167460899998</v>
      </c>
      <c r="E23">
        <v>0.55436636908299997</v>
      </c>
      <c r="F23">
        <v>0.50838003791300002</v>
      </c>
      <c r="G23">
        <v>0.58821666976499998</v>
      </c>
    </row>
    <row r="24" spans="1:7">
      <c r="A24" t="s">
        <v>217</v>
      </c>
      <c r="B24" t="s">
        <v>219</v>
      </c>
      <c r="C24">
        <v>50.5</v>
      </c>
      <c r="D24">
        <v>3782.4935885</v>
      </c>
      <c r="E24">
        <v>0.50838003791300002</v>
      </c>
      <c r="F24">
        <v>0.45913785159100001</v>
      </c>
      <c r="G24">
        <v>0.55436636908299997</v>
      </c>
    </row>
    <row r="25" spans="1:7">
      <c r="A25" t="s">
        <v>224</v>
      </c>
      <c r="B25" t="s">
        <v>45</v>
      </c>
      <c r="C25">
        <v>51</v>
      </c>
      <c r="D25">
        <v>3705.3720831999999</v>
      </c>
      <c r="E25">
        <v>0.45913785159100001</v>
      </c>
      <c r="F25">
        <v>0.41434911463000001</v>
      </c>
      <c r="G25">
        <v>0.50838003791300002</v>
      </c>
    </row>
    <row r="26" spans="1:7">
      <c r="A26" t="s">
        <v>228</v>
      </c>
      <c r="B26" t="s">
        <v>45</v>
      </c>
      <c r="C26">
        <v>51</v>
      </c>
      <c r="D26">
        <v>3705.3720831999999</v>
      </c>
      <c r="E26">
        <v>0.45913785159100001</v>
      </c>
      <c r="F26">
        <v>0.41434911463000001</v>
      </c>
      <c r="G26">
        <v>0.50838003791300002</v>
      </c>
    </row>
    <row r="27" spans="1:7">
      <c r="A27" t="s">
        <v>145</v>
      </c>
      <c r="B27" t="s">
        <v>45</v>
      </c>
      <c r="C27">
        <v>51</v>
      </c>
      <c r="D27">
        <v>3705.3720831999999</v>
      </c>
      <c r="E27">
        <v>0.45913785159100001</v>
      </c>
      <c r="F27">
        <v>0.41434911463000001</v>
      </c>
      <c r="G27">
        <v>0.50838003791300002</v>
      </c>
    </row>
    <row r="28" spans="1:7">
      <c r="A28" t="s">
        <v>237</v>
      </c>
      <c r="B28" t="s">
        <v>45</v>
      </c>
      <c r="C28">
        <v>51</v>
      </c>
      <c r="D28">
        <v>3705.3720831999999</v>
      </c>
      <c r="E28">
        <v>0.45913785159100001</v>
      </c>
      <c r="F28">
        <v>0.41434911463000001</v>
      </c>
      <c r="G28">
        <v>0.50838003791300002</v>
      </c>
    </row>
    <row r="29" spans="1:7">
      <c r="A29" t="s">
        <v>242</v>
      </c>
      <c r="B29" t="s">
        <v>45</v>
      </c>
      <c r="C29">
        <v>51</v>
      </c>
      <c r="D29">
        <v>3705.3720831999999</v>
      </c>
      <c r="E29">
        <v>0.45913785159100001</v>
      </c>
      <c r="F29">
        <v>0.41434911463000001</v>
      </c>
      <c r="G29">
        <v>0.50838003791300002</v>
      </c>
    </row>
    <row r="30" spans="1:7">
      <c r="A30" t="s">
        <v>246</v>
      </c>
      <c r="B30" t="s">
        <v>45</v>
      </c>
      <c r="C30">
        <v>51</v>
      </c>
      <c r="D30">
        <v>3705.3720831999999</v>
      </c>
      <c r="E30">
        <v>0.45913785159100001</v>
      </c>
      <c r="F30">
        <v>0.41434911463000001</v>
      </c>
      <c r="G30">
        <v>0.50838003791300002</v>
      </c>
    </row>
    <row r="31" spans="1:7">
      <c r="A31" t="s">
        <v>250</v>
      </c>
      <c r="B31" t="s">
        <v>252</v>
      </c>
      <c r="C31">
        <v>51.5</v>
      </c>
      <c r="D31">
        <v>3630.35761533</v>
      </c>
      <c r="E31">
        <v>0.41434911463000001</v>
      </c>
      <c r="F31">
        <v>0.37406526966199999</v>
      </c>
      <c r="G31">
        <v>0.45913785159100001</v>
      </c>
    </row>
    <row r="32" spans="1:7">
      <c r="A32" t="s">
        <v>257</v>
      </c>
      <c r="B32" t="s">
        <v>46</v>
      </c>
      <c r="C32">
        <v>52</v>
      </c>
      <c r="D32">
        <v>3558.6058322399999</v>
      </c>
      <c r="E32">
        <v>0.37406526966199999</v>
      </c>
      <c r="F32">
        <v>0.33680412711800001</v>
      </c>
      <c r="G32">
        <v>0.41434911463000001</v>
      </c>
    </row>
    <row r="33" spans="1:7">
      <c r="A33" t="s">
        <v>262</v>
      </c>
      <c r="B33" t="s">
        <v>46</v>
      </c>
      <c r="C33">
        <v>52</v>
      </c>
      <c r="D33">
        <v>3558.6058322399999</v>
      </c>
      <c r="E33">
        <v>0.37406526966199999</v>
      </c>
      <c r="F33">
        <v>0.33680412711800001</v>
      </c>
      <c r="G33">
        <v>0.41434911463000001</v>
      </c>
    </row>
    <row r="34" spans="1:7">
      <c r="A34" t="s">
        <v>265</v>
      </c>
      <c r="B34" t="s">
        <v>46</v>
      </c>
      <c r="C34">
        <v>52</v>
      </c>
      <c r="D34">
        <v>3558.6058322399999</v>
      </c>
      <c r="E34">
        <v>0.37406526966199999</v>
      </c>
      <c r="F34">
        <v>0.33680412711800001</v>
      </c>
      <c r="G34">
        <v>0.41434911463000001</v>
      </c>
    </row>
    <row r="35" spans="1:7">
      <c r="A35" t="s">
        <v>268</v>
      </c>
      <c r="B35" t="s">
        <v>46</v>
      </c>
      <c r="C35">
        <v>52</v>
      </c>
      <c r="D35">
        <v>3558.6058322399999</v>
      </c>
      <c r="E35">
        <v>0.37406526966199999</v>
      </c>
      <c r="F35">
        <v>0.33680412711800001</v>
      </c>
      <c r="G35">
        <v>0.41434911463000001</v>
      </c>
    </row>
    <row r="36" spans="1:7">
      <c r="A36" t="s">
        <v>271</v>
      </c>
      <c r="B36" t="s">
        <v>46</v>
      </c>
      <c r="C36">
        <v>52</v>
      </c>
      <c r="D36">
        <v>3558.6058322399999</v>
      </c>
      <c r="E36">
        <v>0.37406526966199999</v>
      </c>
      <c r="F36">
        <v>0.33680412711800001</v>
      </c>
      <c r="G36">
        <v>0.41434911463000001</v>
      </c>
    </row>
    <row r="37" spans="1:7">
      <c r="A37" t="s">
        <v>274</v>
      </c>
      <c r="B37" t="s">
        <v>276</v>
      </c>
      <c r="C37">
        <v>52.75</v>
      </c>
      <c r="D37">
        <v>3453.2236595600002</v>
      </c>
      <c r="E37">
        <v>0.318811317521</v>
      </c>
      <c r="F37">
        <v>0.28322690192400002</v>
      </c>
      <c r="G37">
        <v>0.35515589053199997</v>
      </c>
    </row>
    <row r="38" spans="1:7">
      <c r="A38" t="s">
        <v>278</v>
      </c>
      <c r="B38" t="s">
        <v>47</v>
      </c>
      <c r="C38">
        <v>53</v>
      </c>
      <c r="D38">
        <v>3417.4979922399998</v>
      </c>
      <c r="E38">
        <v>0.30099427715600002</v>
      </c>
      <c r="F38">
        <v>0.26556313625299999</v>
      </c>
      <c r="G38">
        <v>0.33680412711800001</v>
      </c>
    </row>
    <row r="39" spans="1:7">
      <c r="A39" t="s">
        <v>281</v>
      </c>
      <c r="B39" t="s">
        <v>47</v>
      </c>
      <c r="C39">
        <v>53</v>
      </c>
      <c r="D39">
        <v>3417.4979922399998</v>
      </c>
      <c r="E39">
        <v>0.30099427715600002</v>
      </c>
      <c r="F39">
        <v>0.26556313625299999</v>
      </c>
      <c r="G39">
        <v>0.33680412711800001</v>
      </c>
    </row>
    <row r="40" spans="1:7">
      <c r="A40" t="s">
        <v>286</v>
      </c>
      <c r="B40" t="s">
        <v>288</v>
      </c>
      <c r="C40">
        <v>53.25</v>
      </c>
      <c r="D40">
        <v>3381.03810406</v>
      </c>
      <c r="E40">
        <v>0.28322690192400002</v>
      </c>
      <c r="F40">
        <v>0.24808999846800001</v>
      </c>
      <c r="G40">
        <v>0.318811317521</v>
      </c>
    </row>
    <row r="41" spans="1:7">
      <c r="A41" t="s">
        <v>292</v>
      </c>
      <c r="B41" t="s">
        <v>294</v>
      </c>
      <c r="C41">
        <v>53.5</v>
      </c>
      <c r="D41">
        <v>3343.9883643500002</v>
      </c>
      <c r="E41">
        <v>0.26556313625299999</v>
      </c>
      <c r="F41">
        <v>0.23088322553900001</v>
      </c>
      <c r="G41">
        <v>0.30099427715600002</v>
      </c>
    </row>
    <row r="42" spans="1:7">
      <c r="A42" t="s">
        <v>298</v>
      </c>
      <c r="B42" t="s">
        <v>294</v>
      </c>
      <c r="C42">
        <v>53.5</v>
      </c>
      <c r="D42">
        <v>3343.9883643500002</v>
      </c>
      <c r="E42">
        <v>0.26556313625299999</v>
      </c>
      <c r="F42">
        <v>0.23088322553900001</v>
      </c>
      <c r="G42">
        <v>0.30099427715600002</v>
      </c>
    </row>
    <row r="43" spans="1:7">
      <c r="A43" t="s">
        <v>302</v>
      </c>
      <c r="B43" t="s">
        <v>294</v>
      </c>
      <c r="C43">
        <v>53.5</v>
      </c>
      <c r="D43">
        <v>3343.9883643500002</v>
      </c>
      <c r="E43">
        <v>0.26556313625299999</v>
      </c>
      <c r="F43">
        <v>0.23088322553900001</v>
      </c>
      <c r="G43">
        <v>0.30099427715600002</v>
      </c>
    </row>
    <row r="44" spans="1:7">
      <c r="A44" t="s">
        <v>305</v>
      </c>
      <c r="B44" t="s">
        <v>48</v>
      </c>
      <c r="C44">
        <v>54</v>
      </c>
      <c r="D44">
        <v>3269.0653702599998</v>
      </c>
      <c r="E44">
        <v>0.23088322553900001</v>
      </c>
      <c r="F44">
        <v>0.19753011763</v>
      </c>
      <c r="G44">
        <v>0.26556313625299999</v>
      </c>
    </row>
    <row r="45" spans="1:7">
      <c r="A45" t="s">
        <v>310</v>
      </c>
      <c r="B45" t="s">
        <v>48</v>
      </c>
      <c r="C45">
        <v>54</v>
      </c>
      <c r="D45">
        <v>3269.0653702599998</v>
      </c>
      <c r="E45">
        <v>0.23088322553900001</v>
      </c>
      <c r="F45">
        <v>0.19753011763</v>
      </c>
      <c r="G45">
        <v>0.26556313625299999</v>
      </c>
    </row>
    <row r="46" spans="1:7">
      <c r="A46" t="s">
        <v>316</v>
      </c>
      <c r="B46" t="s">
        <v>48</v>
      </c>
      <c r="C46">
        <v>54</v>
      </c>
      <c r="D46">
        <v>3269.0653702599998</v>
      </c>
      <c r="E46">
        <v>0.23088322553900001</v>
      </c>
      <c r="F46">
        <v>0.19753011763</v>
      </c>
      <c r="G46">
        <v>0.26556313625299999</v>
      </c>
    </row>
    <row r="47" spans="1:7">
      <c r="A47" t="s">
        <v>320</v>
      </c>
      <c r="B47" t="s">
        <v>48</v>
      </c>
      <c r="C47">
        <v>54</v>
      </c>
      <c r="D47">
        <v>3269.0653702599998</v>
      </c>
      <c r="E47">
        <v>0.23088322553900001</v>
      </c>
      <c r="F47">
        <v>0.19753011763</v>
      </c>
      <c r="G47">
        <v>0.26556313625299999</v>
      </c>
    </row>
    <row r="48" spans="1:7">
      <c r="A48" t="s">
        <v>326</v>
      </c>
      <c r="B48" t="s">
        <v>48</v>
      </c>
      <c r="C48">
        <v>54</v>
      </c>
      <c r="D48">
        <v>3269.0653702599998</v>
      </c>
      <c r="E48">
        <v>0.23088322553900001</v>
      </c>
      <c r="F48">
        <v>0.19753011763</v>
      </c>
      <c r="G48">
        <v>0.26556313625299999</v>
      </c>
    </row>
    <row r="49" spans="1:7">
      <c r="A49" t="s">
        <v>329</v>
      </c>
      <c r="B49" t="s">
        <v>48</v>
      </c>
      <c r="C49">
        <v>54</v>
      </c>
      <c r="D49">
        <v>3269.0653702599998</v>
      </c>
      <c r="E49">
        <v>0.23088322553900001</v>
      </c>
      <c r="F49">
        <v>0.19753011763</v>
      </c>
      <c r="G49">
        <v>0.26556313625299999</v>
      </c>
    </row>
    <row r="50" spans="1:7">
      <c r="A50" t="s">
        <v>333</v>
      </c>
      <c r="B50" t="s">
        <v>335</v>
      </c>
      <c r="C50">
        <v>54.25</v>
      </c>
      <c r="D50">
        <v>3231.6651358300001</v>
      </c>
      <c r="E50">
        <v>0.214009710692</v>
      </c>
      <c r="F50">
        <v>0.18150155580300001</v>
      </c>
      <c r="G50">
        <v>0.24808999846800001</v>
      </c>
    </row>
    <row r="51" spans="1:7">
      <c r="A51" t="s">
        <v>337</v>
      </c>
      <c r="B51" t="s">
        <v>335</v>
      </c>
      <c r="C51">
        <v>54.25</v>
      </c>
      <c r="D51">
        <v>3231.6651358300001</v>
      </c>
      <c r="E51">
        <v>0.214009710692</v>
      </c>
      <c r="F51">
        <v>0.18150155580300001</v>
      </c>
      <c r="G51">
        <v>0.24808999846800001</v>
      </c>
    </row>
    <row r="52" spans="1:7">
      <c r="A52" t="s">
        <v>342</v>
      </c>
      <c r="B52" t="s">
        <v>343</v>
      </c>
      <c r="C52">
        <v>54.5</v>
      </c>
      <c r="D52">
        <v>3194.6210897999999</v>
      </c>
      <c r="E52">
        <v>0.19753011763</v>
      </c>
      <c r="F52">
        <v>0.165980202795</v>
      </c>
      <c r="G52">
        <v>0.23088322553900001</v>
      </c>
    </row>
    <row r="53" spans="1:7">
      <c r="A53" t="s">
        <v>346</v>
      </c>
      <c r="B53" t="s">
        <v>343</v>
      </c>
      <c r="C53">
        <v>54.5</v>
      </c>
      <c r="D53">
        <v>3194.6210897999999</v>
      </c>
      <c r="E53">
        <v>0.19753011763</v>
      </c>
      <c r="F53">
        <v>0.165980202795</v>
      </c>
      <c r="G53">
        <v>0.23088322553900001</v>
      </c>
    </row>
    <row r="54" spans="1:7">
      <c r="A54" t="s">
        <v>349</v>
      </c>
      <c r="B54" t="s">
        <v>343</v>
      </c>
      <c r="C54">
        <v>54.5</v>
      </c>
      <c r="D54">
        <v>3194.6210897999999</v>
      </c>
      <c r="E54">
        <v>0.19753011763</v>
      </c>
      <c r="F54">
        <v>0.165980202795</v>
      </c>
      <c r="G54">
        <v>0.23088322553900001</v>
      </c>
    </row>
    <row r="55" spans="1:7">
      <c r="A55" t="s">
        <v>353</v>
      </c>
      <c r="B55" t="s">
        <v>343</v>
      </c>
      <c r="C55">
        <v>54.5</v>
      </c>
      <c r="D55">
        <v>3194.6210897999999</v>
      </c>
      <c r="E55">
        <v>0.19753011763</v>
      </c>
      <c r="F55">
        <v>0.165980202795</v>
      </c>
      <c r="G55">
        <v>0.23088322553900001</v>
      </c>
    </row>
    <row r="56" spans="1:7">
      <c r="A56" t="s">
        <v>355</v>
      </c>
      <c r="B56" t="s">
        <v>343</v>
      </c>
      <c r="C56">
        <v>54.5</v>
      </c>
      <c r="D56">
        <v>3194.6210897999999</v>
      </c>
      <c r="E56">
        <v>0.19753011763</v>
      </c>
      <c r="F56">
        <v>0.165980202795</v>
      </c>
      <c r="G56">
        <v>0.23088322553900001</v>
      </c>
    </row>
    <row r="57" spans="1:7">
      <c r="A57" t="s">
        <v>358</v>
      </c>
      <c r="B57" t="s">
        <v>360</v>
      </c>
      <c r="C57">
        <v>54.75</v>
      </c>
      <c r="D57">
        <v>3158.1697421399999</v>
      </c>
      <c r="E57">
        <v>0.18150155580300001</v>
      </c>
      <c r="F57">
        <v>0.15102376415300001</v>
      </c>
      <c r="G57">
        <v>0.214009710692</v>
      </c>
    </row>
    <row r="58" spans="1:7">
      <c r="A58" t="s">
        <v>364</v>
      </c>
      <c r="B58" t="s">
        <v>360</v>
      </c>
      <c r="C58">
        <v>54.75</v>
      </c>
      <c r="D58">
        <v>3158.1697421399999</v>
      </c>
      <c r="E58">
        <v>0.18150155580300001</v>
      </c>
      <c r="F58">
        <v>0.15102376415300001</v>
      </c>
      <c r="G58">
        <v>0.214009710692</v>
      </c>
    </row>
    <row r="59" spans="1:7">
      <c r="A59" t="s">
        <v>367</v>
      </c>
      <c r="B59" t="s">
        <v>360</v>
      </c>
      <c r="C59">
        <v>54.75</v>
      </c>
      <c r="D59">
        <v>3158.1697421399999</v>
      </c>
      <c r="E59">
        <v>0.18150155580300001</v>
      </c>
      <c r="F59">
        <v>0.15102376415300001</v>
      </c>
      <c r="G59">
        <v>0.214009710692</v>
      </c>
    </row>
    <row r="60" spans="1:7">
      <c r="A60" t="s">
        <v>371</v>
      </c>
      <c r="B60" t="s">
        <v>360</v>
      </c>
      <c r="C60">
        <v>54.75</v>
      </c>
      <c r="D60">
        <v>3158.1697421399999</v>
      </c>
      <c r="E60">
        <v>0.18150155580300001</v>
      </c>
      <c r="F60">
        <v>0.15102376415300001</v>
      </c>
      <c r="G60">
        <v>0.214009710692</v>
      </c>
    </row>
    <row r="61" spans="1:7">
      <c r="A61" t="s">
        <v>372</v>
      </c>
      <c r="B61" t="s">
        <v>360</v>
      </c>
      <c r="C61">
        <v>54.75</v>
      </c>
      <c r="D61">
        <v>3158.1697421399999</v>
      </c>
      <c r="E61">
        <v>0.18150155580300001</v>
      </c>
      <c r="F61">
        <v>0.15102376415300001</v>
      </c>
      <c r="G61">
        <v>0.214009710692</v>
      </c>
    </row>
    <row r="62" spans="1:7">
      <c r="A62" t="s">
        <v>375</v>
      </c>
      <c r="B62" t="s">
        <v>49</v>
      </c>
      <c r="C62">
        <v>55</v>
      </c>
      <c r="D62">
        <v>3122.5476028399999</v>
      </c>
      <c r="E62">
        <v>0.165980202795</v>
      </c>
      <c r="F62">
        <v>0.13669366845700001</v>
      </c>
      <c r="G62">
        <v>0.19753011763</v>
      </c>
    </row>
    <row r="63" spans="1:7">
      <c r="A63" t="s">
        <v>378</v>
      </c>
      <c r="B63" t="s">
        <v>49</v>
      </c>
      <c r="C63">
        <v>55</v>
      </c>
      <c r="D63">
        <v>3122.5476028399999</v>
      </c>
      <c r="E63">
        <v>0.165980202795</v>
      </c>
      <c r="F63">
        <v>0.13669366845700001</v>
      </c>
      <c r="G63">
        <v>0.19753011763</v>
      </c>
    </row>
    <row r="64" spans="1:7">
      <c r="A64" t="s">
        <v>381</v>
      </c>
      <c r="B64" t="s">
        <v>49</v>
      </c>
      <c r="C64">
        <v>55</v>
      </c>
      <c r="D64">
        <v>3122.5476028399999</v>
      </c>
      <c r="E64">
        <v>0.165980202795</v>
      </c>
      <c r="F64">
        <v>0.13669366845700001</v>
      </c>
      <c r="G64">
        <v>0.19753011763</v>
      </c>
    </row>
    <row r="65" spans="1:7">
      <c r="A65" t="s">
        <v>385</v>
      </c>
      <c r="B65" t="s">
        <v>49</v>
      </c>
      <c r="C65">
        <v>55</v>
      </c>
      <c r="D65">
        <v>3122.5476028399999</v>
      </c>
      <c r="E65">
        <v>0.165980202795</v>
      </c>
      <c r="F65">
        <v>0.13669366845700001</v>
      </c>
      <c r="G65">
        <v>0.19753011763</v>
      </c>
    </row>
    <row r="66" spans="1:7">
      <c r="A66" t="s">
        <v>387</v>
      </c>
      <c r="B66" t="s">
        <v>389</v>
      </c>
      <c r="C66">
        <v>55.25</v>
      </c>
      <c r="D66">
        <v>3087.9911818800001</v>
      </c>
      <c r="E66">
        <v>0.15102376415300001</v>
      </c>
      <c r="F66">
        <v>0.12305690564299999</v>
      </c>
      <c r="G66">
        <v>0.18150155580300001</v>
      </c>
    </row>
    <row r="67" spans="1:7">
      <c r="A67" t="s">
        <v>391</v>
      </c>
      <c r="B67" t="s">
        <v>389</v>
      </c>
      <c r="C67">
        <v>55.25</v>
      </c>
      <c r="D67">
        <v>3087.9911818800001</v>
      </c>
      <c r="E67">
        <v>0.15102376415300001</v>
      </c>
      <c r="F67">
        <v>0.12305690564299999</v>
      </c>
      <c r="G67">
        <v>0.18150155580300001</v>
      </c>
    </row>
    <row r="68" spans="1:7">
      <c r="A68" t="s">
        <v>395</v>
      </c>
      <c r="B68" t="s">
        <v>389</v>
      </c>
      <c r="C68">
        <v>55.25</v>
      </c>
      <c r="D68">
        <v>3087.9911818800001</v>
      </c>
      <c r="E68">
        <v>0.15102376415300001</v>
      </c>
      <c r="F68">
        <v>0.12305690564299999</v>
      </c>
      <c r="G68">
        <v>0.18150155580300001</v>
      </c>
    </row>
    <row r="69" spans="1:7">
      <c r="A69" t="s">
        <v>398</v>
      </c>
      <c r="B69" t="s">
        <v>389</v>
      </c>
      <c r="C69">
        <v>55.25</v>
      </c>
      <c r="D69">
        <v>3087.9911818800001</v>
      </c>
      <c r="E69">
        <v>0.15102376415300001</v>
      </c>
      <c r="F69">
        <v>0.12305690564299999</v>
      </c>
      <c r="G69">
        <v>0.18150155580300001</v>
      </c>
    </row>
    <row r="70" spans="1:7">
      <c r="A70" t="s">
        <v>400</v>
      </c>
      <c r="B70" t="s">
        <v>389</v>
      </c>
      <c r="C70">
        <v>55.25</v>
      </c>
      <c r="D70">
        <v>3087.9911818800001</v>
      </c>
      <c r="E70">
        <v>0.15102376415300001</v>
      </c>
      <c r="F70">
        <v>0.12305690564299999</v>
      </c>
      <c r="G70">
        <v>0.18150155580300001</v>
      </c>
    </row>
    <row r="71" spans="1:7">
      <c r="A71" t="s">
        <v>403</v>
      </c>
      <c r="B71" t="s">
        <v>389</v>
      </c>
      <c r="C71">
        <v>55.25</v>
      </c>
      <c r="D71">
        <v>3087.9911818800001</v>
      </c>
      <c r="E71">
        <v>0.15102376415300001</v>
      </c>
      <c r="F71">
        <v>0.12305690564299999</v>
      </c>
      <c r="G71">
        <v>0.18150155580300001</v>
      </c>
    </row>
    <row r="72" spans="1:7">
      <c r="A72" t="s">
        <v>405</v>
      </c>
      <c r="B72" t="s">
        <v>407</v>
      </c>
      <c r="C72">
        <v>55.5</v>
      </c>
      <c r="D72">
        <v>3054.7369892400002</v>
      </c>
      <c r="E72">
        <v>0.13669366845700001</v>
      </c>
      <c r="F72">
        <v>0.11018742983599999</v>
      </c>
      <c r="G72">
        <v>0.165980202795</v>
      </c>
    </row>
    <row r="73" spans="1:7">
      <c r="A73" t="s">
        <v>410</v>
      </c>
      <c r="B73" t="s">
        <v>407</v>
      </c>
      <c r="C73">
        <v>55.5</v>
      </c>
      <c r="D73">
        <v>3054.7369892400002</v>
      </c>
      <c r="E73">
        <v>0.13669366845700001</v>
      </c>
      <c r="F73">
        <v>0.11018742983599999</v>
      </c>
      <c r="G73">
        <v>0.165980202795</v>
      </c>
    </row>
    <row r="74" spans="1:7">
      <c r="A74" t="s">
        <v>413</v>
      </c>
      <c r="B74" t="s">
        <v>407</v>
      </c>
      <c r="C74">
        <v>55.5</v>
      </c>
      <c r="D74">
        <v>3054.7369892400002</v>
      </c>
      <c r="E74">
        <v>0.13669366845700001</v>
      </c>
      <c r="F74">
        <v>0.11018742983599999</v>
      </c>
      <c r="G74">
        <v>0.165980202795</v>
      </c>
    </row>
    <row r="75" spans="1:7">
      <c r="A75" t="s">
        <v>419</v>
      </c>
      <c r="B75" t="s">
        <v>407</v>
      </c>
      <c r="C75">
        <v>55.5</v>
      </c>
      <c r="D75">
        <v>3054.7369892400002</v>
      </c>
      <c r="E75">
        <v>0.13669366845700001</v>
      </c>
      <c r="F75">
        <v>0.11018742983599999</v>
      </c>
      <c r="G75">
        <v>0.165980202795</v>
      </c>
    </row>
    <row r="76" spans="1:7">
      <c r="A76" t="s">
        <v>421</v>
      </c>
      <c r="B76" t="s">
        <v>407</v>
      </c>
      <c r="C76">
        <v>55.5</v>
      </c>
      <c r="D76">
        <v>3054.7369892400002</v>
      </c>
      <c r="E76">
        <v>0.13669366845700001</v>
      </c>
      <c r="F76">
        <v>0.11018742983599999</v>
      </c>
      <c r="G76">
        <v>0.165980202795</v>
      </c>
    </row>
    <row r="77" spans="1:7">
      <c r="A77" t="s">
        <v>426</v>
      </c>
      <c r="B77" t="s">
        <v>407</v>
      </c>
      <c r="C77">
        <v>55.5</v>
      </c>
      <c r="D77">
        <v>3054.7369892400002</v>
      </c>
      <c r="E77">
        <v>0.13669366845700001</v>
      </c>
      <c r="F77">
        <v>0.11018742983599999</v>
      </c>
      <c r="G77">
        <v>0.165980202795</v>
      </c>
    </row>
    <row r="78" spans="1:7">
      <c r="A78" t="s">
        <v>429</v>
      </c>
      <c r="B78" t="s">
        <v>407</v>
      </c>
      <c r="C78">
        <v>55.5</v>
      </c>
      <c r="D78">
        <v>3054.7369892400002</v>
      </c>
      <c r="E78">
        <v>0.13669366845700001</v>
      </c>
      <c r="F78">
        <v>0.11018742983599999</v>
      </c>
      <c r="G78">
        <v>0.165980202795</v>
      </c>
    </row>
    <row r="79" spans="1:7">
      <c r="A79" t="s">
        <v>434</v>
      </c>
      <c r="B79" t="s">
        <v>436</v>
      </c>
      <c r="C79">
        <v>55.75</v>
      </c>
      <c r="D79">
        <v>3023.0215349</v>
      </c>
      <c r="E79">
        <v>0.12305690564299999</v>
      </c>
      <c r="F79">
        <v>9.8052776966300007E-2</v>
      </c>
      <c r="G79">
        <v>0.15102376415300001</v>
      </c>
    </row>
    <row r="80" spans="1:7">
      <c r="A80" t="s">
        <v>438</v>
      </c>
      <c r="B80" t="s">
        <v>436</v>
      </c>
      <c r="C80">
        <v>55.75</v>
      </c>
      <c r="D80">
        <v>3023.0215349</v>
      </c>
      <c r="E80">
        <v>0.12305690564299999</v>
      </c>
      <c r="F80">
        <v>9.8052776966300007E-2</v>
      </c>
      <c r="G80">
        <v>0.15102376415300001</v>
      </c>
    </row>
    <row r="81" spans="1:7">
      <c r="A81" t="s">
        <v>441</v>
      </c>
      <c r="B81" t="s">
        <v>436</v>
      </c>
      <c r="C81">
        <v>55.75</v>
      </c>
      <c r="D81">
        <v>3023.0215349</v>
      </c>
      <c r="E81">
        <v>0.12305690564299999</v>
      </c>
      <c r="F81">
        <v>9.8052776966300007E-2</v>
      </c>
      <c r="G81">
        <v>0.15102376415300001</v>
      </c>
    </row>
    <row r="82" spans="1:7">
      <c r="A82" t="s">
        <v>443</v>
      </c>
      <c r="B82" t="s">
        <v>436</v>
      </c>
      <c r="C82">
        <v>55.75</v>
      </c>
      <c r="D82">
        <v>3023.0215349</v>
      </c>
      <c r="E82">
        <v>0.12305690564299999</v>
      </c>
      <c r="F82">
        <v>9.8052776966300007E-2</v>
      </c>
      <c r="G82">
        <v>0.15102376415300001</v>
      </c>
    </row>
    <row r="83" spans="1:7">
      <c r="A83" t="s">
        <v>446</v>
      </c>
      <c r="B83" t="s">
        <v>50</v>
      </c>
      <c r="C83">
        <v>56</v>
      </c>
      <c r="D83">
        <v>2993.0813288499999</v>
      </c>
      <c r="E83">
        <v>0.11018742983599999</v>
      </c>
      <c r="F83">
        <v>8.6168595491999997E-2</v>
      </c>
      <c r="G83">
        <v>0.13669366845700001</v>
      </c>
    </row>
    <row r="84" spans="1:7">
      <c r="A84" t="s">
        <v>450</v>
      </c>
      <c r="B84" t="s">
        <v>50</v>
      </c>
      <c r="C84">
        <v>56</v>
      </c>
      <c r="D84">
        <v>2993.0813288499999</v>
      </c>
      <c r="E84">
        <v>0.11018742983599999</v>
      </c>
      <c r="F84">
        <v>8.6168595491999997E-2</v>
      </c>
      <c r="G84">
        <v>0.13669366845700001</v>
      </c>
    </row>
    <row r="85" spans="1:7">
      <c r="A85" t="s">
        <v>455</v>
      </c>
      <c r="B85" t="s">
        <v>50</v>
      </c>
      <c r="C85">
        <v>56</v>
      </c>
      <c r="D85">
        <v>2993.0813288499999</v>
      </c>
      <c r="E85">
        <v>0.11018742983599999</v>
      </c>
      <c r="F85">
        <v>8.6168595491999997E-2</v>
      </c>
      <c r="G85">
        <v>0.13669366845700001</v>
      </c>
    </row>
    <row r="86" spans="1:7">
      <c r="A86" t="s">
        <v>460</v>
      </c>
      <c r="B86" t="s">
        <v>50</v>
      </c>
      <c r="C86">
        <v>56</v>
      </c>
      <c r="D86">
        <v>2993.0813288499999</v>
      </c>
      <c r="E86">
        <v>0.11018742983599999</v>
      </c>
      <c r="F86">
        <v>8.6168595491999997E-2</v>
      </c>
      <c r="G86">
        <v>0.13669366845700001</v>
      </c>
    </row>
    <row r="87" spans="1:7">
      <c r="A87" t="s">
        <v>462</v>
      </c>
      <c r="B87" t="s">
        <v>463</v>
      </c>
      <c r="C87">
        <v>56.25</v>
      </c>
      <c r="D87">
        <v>2964.8876444799998</v>
      </c>
      <c r="E87">
        <v>9.8052776966300007E-2</v>
      </c>
      <c r="F87">
        <v>7.3932620139899999E-2</v>
      </c>
      <c r="G87">
        <v>0.12305690564299999</v>
      </c>
    </row>
    <row r="88" spans="1:7">
      <c r="A88" t="s">
        <v>465</v>
      </c>
      <c r="B88" t="s">
        <v>463</v>
      </c>
      <c r="C88">
        <v>56.25</v>
      </c>
      <c r="D88">
        <v>2964.8876444799998</v>
      </c>
      <c r="E88">
        <v>9.8052776966300007E-2</v>
      </c>
      <c r="F88">
        <v>7.3932620139899999E-2</v>
      </c>
      <c r="G88">
        <v>0.12305690564299999</v>
      </c>
    </row>
    <row r="89" spans="1:7">
      <c r="A89" t="s">
        <v>467</v>
      </c>
      <c r="B89" t="s">
        <v>463</v>
      </c>
      <c r="C89">
        <v>56.25</v>
      </c>
      <c r="D89">
        <v>2964.8876444799998</v>
      </c>
      <c r="E89">
        <v>9.8052776966300007E-2</v>
      </c>
      <c r="F89">
        <v>7.3932620139899999E-2</v>
      </c>
      <c r="G89">
        <v>0.12305690564299999</v>
      </c>
    </row>
    <row r="90" spans="1:7">
      <c r="A90" t="s">
        <v>469</v>
      </c>
      <c r="B90" t="s">
        <v>470</v>
      </c>
      <c r="C90">
        <v>56.5</v>
      </c>
      <c r="D90">
        <v>2937.35080892</v>
      </c>
      <c r="E90">
        <v>8.6168595491999997E-2</v>
      </c>
      <c r="F90">
        <v>6.22218460911E-2</v>
      </c>
      <c r="G90">
        <v>0.11018742983599999</v>
      </c>
    </row>
    <row r="91" spans="1:7">
      <c r="A91" t="s">
        <v>471</v>
      </c>
      <c r="B91" t="s">
        <v>472</v>
      </c>
      <c r="C91">
        <v>56.75</v>
      </c>
      <c r="D91">
        <v>2909.1159127000001</v>
      </c>
      <c r="E91">
        <v>7.3932620139899999E-2</v>
      </c>
      <c r="F91">
        <v>5.3903819173699997E-2</v>
      </c>
      <c r="G91">
        <v>9.8052776966300007E-2</v>
      </c>
    </row>
    <row r="92" spans="1:7">
      <c r="A92" t="s">
        <v>474</v>
      </c>
      <c r="B92" t="s">
        <v>51</v>
      </c>
      <c r="C92">
        <v>57</v>
      </c>
      <c r="D92">
        <v>2878.82804635</v>
      </c>
      <c r="E92">
        <v>6.22218460911E-2</v>
      </c>
      <c r="F92">
        <v>4.5415208344299997E-2</v>
      </c>
      <c r="G92">
        <v>8.6168595491999997E-2</v>
      </c>
    </row>
    <row r="93" spans="1:7">
      <c r="A93" t="s">
        <v>477</v>
      </c>
      <c r="B93" t="s">
        <v>51</v>
      </c>
      <c r="C93">
        <v>57</v>
      </c>
      <c r="D93">
        <v>2878.82804635</v>
      </c>
      <c r="E93">
        <v>6.22218460911E-2</v>
      </c>
      <c r="F93">
        <v>4.5415208344299997E-2</v>
      </c>
      <c r="G93">
        <v>8.6168595491999997E-2</v>
      </c>
    </row>
    <row r="94" spans="1:7">
      <c r="A94" t="s">
        <v>480</v>
      </c>
      <c r="B94" t="s">
        <v>51</v>
      </c>
      <c r="C94">
        <v>57</v>
      </c>
      <c r="D94">
        <v>2878.82804635</v>
      </c>
      <c r="E94">
        <v>6.22218460911E-2</v>
      </c>
      <c r="F94">
        <v>4.5415208344299997E-2</v>
      </c>
      <c r="G94">
        <v>8.6168595491999997E-2</v>
      </c>
    </row>
    <row r="95" spans="1:7">
      <c r="A95" t="s">
        <v>484</v>
      </c>
      <c r="B95" t="s">
        <v>51</v>
      </c>
      <c r="C95">
        <v>57</v>
      </c>
      <c r="D95">
        <v>2878.82804635</v>
      </c>
      <c r="E95">
        <v>6.22218460911E-2</v>
      </c>
      <c r="F95">
        <v>4.5415208344299997E-2</v>
      </c>
      <c r="G95">
        <v>8.6168595491999997E-2</v>
      </c>
    </row>
    <row r="96" spans="1:7">
      <c r="A96" t="s">
        <v>486</v>
      </c>
      <c r="B96" t="s">
        <v>488</v>
      </c>
      <c r="C96">
        <v>57.25</v>
      </c>
      <c r="D96">
        <v>2845.13230041</v>
      </c>
      <c r="E96">
        <v>5.3903819173699997E-2</v>
      </c>
      <c r="F96">
        <v>3.7336478353699999E-2</v>
      </c>
      <c r="G96">
        <v>7.3932620139899999E-2</v>
      </c>
    </row>
    <row r="97" spans="1:7">
      <c r="A97" t="s">
        <v>492</v>
      </c>
      <c r="B97" t="s">
        <v>494</v>
      </c>
      <c r="C97">
        <v>57.5</v>
      </c>
      <c r="D97">
        <v>2806.6737654100002</v>
      </c>
      <c r="E97">
        <v>4.5415208344299997E-2</v>
      </c>
      <c r="F97">
        <v>3.0016957174900001E-2</v>
      </c>
      <c r="G97">
        <v>6.22218460911E-2</v>
      </c>
    </row>
    <row r="98" spans="1:7">
      <c r="A98" t="s">
        <v>496</v>
      </c>
      <c r="B98" t="s">
        <v>494</v>
      </c>
      <c r="C98">
        <v>57.5</v>
      </c>
      <c r="D98">
        <v>2806.6737654100002</v>
      </c>
      <c r="E98">
        <v>4.5415208344299997E-2</v>
      </c>
      <c r="F98">
        <v>3.0016957174900001E-2</v>
      </c>
      <c r="G98">
        <v>6.22218460911E-2</v>
      </c>
    </row>
    <row r="99" spans="1:7">
      <c r="A99" t="s">
        <v>500</v>
      </c>
      <c r="B99" t="s">
        <v>494</v>
      </c>
      <c r="C99">
        <v>57.5</v>
      </c>
      <c r="D99">
        <v>2806.6737654100002</v>
      </c>
      <c r="E99">
        <v>4.5415208344299997E-2</v>
      </c>
      <c r="F99">
        <v>3.0016957174900001E-2</v>
      </c>
      <c r="G99">
        <v>6.22218460911E-2</v>
      </c>
    </row>
    <row r="100" spans="1:7">
      <c r="A100" t="s">
        <v>503</v>
      </c>
      <c r="B100" t="s">
        <v>494</v>
      </c>
      <c r="C100">
        <v>57.5</v>
      </c>
      <c r="D100">
        <v>2806.6737654100002</v>
      </c>
      <c r="E100">
        <v>4.5415208344299997E-2</v>
      </c>
      <c r="F100">
        <v>3.0016957174900001E-2</v>
      </c>
      <c r="G100">
        <v>6.22218460911E-2</v>
      </c>
    </row>
    <row r="101" spans="1:7">
      <c r="A101" t="s">
        <v>508</v>
      </c>
      <c r="B101" t="s">
        <v>494</v>
      </c>
      <c r="C101">
        <v>57.5</v>
      </c>
      <c r="D101">
        <v>2806.6737654100002</v>
      </c>
      <c r="E101">
        <v>4.5415208344299997E-2</v>
      </c>
      <c r="F101">
        <v>3.0016957174900001E-2</v>
      </c>
      <c r="G101">
        <v>6.22218460911E-2</v>
      </c>
    </row>
    <row r="102" spans="1:7">
      <c r="A102" t="s">
        <v>511</v>
      </c>
      <c r="B102" t="s">
        <v>494</v>
      </c>
      <c r="C102">
        <v>57.5</v>
      </c>
      <c r="D102">
        <v>2806.6737654100002</v>
      </c>
      <c r="E102">
        <v>4.5415208344299997E-2</v>
      </c>
      <c r="F102">
        <v>3.0016957174900001E-2</v>
      </c>
      <c r="G102">
        <v>6.22218460911E-2</v>
      </c>
    </row>
    <row r="103" spans="1:7">
      <c r="A103" t="s">
        <v>512</v>
      </c>
      <c r="B103" t="s">
        <v>513</v>
      </c>
      <c r="C103">
        <v>57.75</v>
      </c>
      <c r="D103">
        <v>2762.0975318999999</v>
      </c>
      <c r="E103">
        <v>3.7336478353699999E-2</v>
      </c>
      <c r="F103">
        <v>2.3901706032500001E-2</v>
      </c>
      <c r="G103">
        <v>5.3903819173699997E-2</v>
      </c>
    </row>
    <row r="104" spans="1:7">
      <c r="A104" t="s">
        <v>516</v>
      </c>
      <c r="B104" t="s">
        <v>513</v>
      </c>
      <c r="C104">
        <v>57.75</v>
      </c>
      <c r="D104">
        <v>2762.0975318999999</v>
      </c>
      <c r="E104">
        <v>3.7336478353699999E-2</v>
      </c>
      <c r="F104">
        <v>2.3901706032500001E-2</v>
      </c>
      <c r="G104">
        <v>5.3903819173699997E-2</v>
      </c>
    </row>
    <row r="105" spans="1:7">
      <c r="A105" t="s">
        <v>518</v>
      </c>
      <c r="B105" t="s">
        <v>513</v>
      </c>
      <c r="C105">
        <v>57.75</v>
      </c>
      <c r="D105">
        <v>2762.0975318999999</v>
      </c>
      <c r="E105">
        <v>3.7336478353699999E-2</v>
      </c>
      <c r="F105">
        <v>2.3901706032500001E-2</v>
      </c>
      <c r="G105">
        <v>5.3903819173699997E-2</v>
      </c>
    </row>
    <row r="106" spans="1:7">
      <c r="A106" t="s">
        <v>520</v>
      </c>
      <c r="B106" t="s">
        <v>513</v>
      </c>
      <c r="C106">
        <v>57.75</v>
      </c>
      <c r="D106">
        <v>2762.0975318999999</v>
      </c>
      <c r="E106">
        <v>3.7336478353699999E-2</v>
      </c>
      <c r="F106">
        <v>2.3901706032500001E-2</v>
      </c>
      <c r="G106">
        <v>5.3903819173699997E-2</v>
      </c>
    </row>
    <row r="107" spans="1:7">
      <c r="A107" t="s">
        <v>523</v>
      </c>
      <c r="B107" t="s">
        <v>52</v>
      </c>
      <c r="C107">
        <v>58</v>
      </c>
      <c r="D107">
        <v>2710.0486903999999</v>
      </c>
      <c r="E107">
        <v>3.0016957174900001E-2</v>
      </c>
      <c r="F107">
        <v>1.9392709897099999E-2</v>
      </c>
      <c r="G107">
        <v>4.5415208344299997E-2</v>
      </c>
    </row>
    <row r="108" spans="1:7">
      <c r="A108" t="s">
        <v>525</v>
      </c>
      <c r="B108" t="s">
        <v>526</v>
      </c>
      <c r="C108">
        <v>58.25</v>
      </c>
      <c r="D108">
        <v>2649.1723314599999</v>
      </c>
      <c r="E108">
        <v>2.3901706032500001E-2</v>
      </c>
      <c r="F108">
        <v>1.6595992461700002E-2</v>
      </c>
      <c r="G108">
        <v>3.7336478353699999E-2</v>
      </c>
    </row>
    <row r="109" spans="1:7">
      <c r="A109" t="s">
        <v>528</v>
      </c>
      <c r="B109" t="s">
        <v>526</v>
      </c>
      <c r="C109">
        <v>58.25</v>
      </c>
      <c r="D109">
        <v>2649.1723314599999</v>
      </c>
      <c r="E109">
        <v>2.3901706032500001E-2</v>
      </c>
      <c r="F109">
        <v>1.6595992461700002E-2</v>
      </c>
      <c r="G109">
        <v>3.7336478353699999E-2</v>
      </c>
    </row>
    <row r="110" spans="1:7">
      <c r="A110" t="s">
        <v>530</v>
      </c>
      <c r="B110" t="s">
        <v>526</v>
      </c>
      <c r="C110">
        <v>58.25</v>
      </c>
      <c r="D110">
        <v>2649.1723314599999</v>
      </c>
      <c r="E110">
        <v>2.3901706032500001E-2</v>
      </c>
      <c r="F110">
        <v>1.6595992461700002E-2</v>
      </c>
      <c r="G110">
        <v>3.7336478353699999E-2</v>
      </c>
    </row>
    <row r="111" spans="1:7">
      <c r="A111" t="s">
        <v>533</v>
      </c>
      <c r="B111" t="s">
        <v>535</v>
      </c>
      <c r="C111">
        <v>58.5</v>
      </c>
      <c r="D111">
        <v>2578.1135456000002</v>
      </c>
      <c r="E111">
        <v>1.9392709897099999E-2</v>
      </c>
      <c r="F111">
        <v>1.4903384564399999E-2</v>
      </c>
      <c r="G111">
        <v>3.0016957174900001E-2</v>
      </c>
    </row>
    <row r="112" spans="1:7">
      <c r="A112" t="s">
        <v>538</v>
      </c>
      <c r="B112" t="s">
        <v>535</v>
      </c>
      <c r="C112">
        <v>58.5</v>
      </c>
      <c r="D112">
        <v>2578.1135456000002</v>
      </c>
      <c r="E112">
        <v>1.9392709897099999E-2</v>
      </c>
      <c r="F112">
        <v>1.4903384564399999E-2</v>
      </c>
      <c r="G112">
        <v>3.0016957174900001E-2</v>
      </c>
    </row>
    <row r="113" spans="1:7">
      <c r="A113" t="s">
        <v>541</v>
      </c>
      <c r="B113" t="s">
        <v>535</v>
      </c>
      <c r="C113">
        <v>58.5</v>
      </c>
      <c r="D113">
        <v>2578.1135456000002</v>
      </c>
      <c r="E113">
        <v>1.9392709897099999E-2</v>
      </c>
      <c r="F113">
        <v>1.4903384564399999E-2</v>
      </c>
      <c r="G113">
        <v>3.0016957174900001E-2</v>
      </c>
    </row>
    <row r="114" spans="1:7">
      <c r="A114" t="s">
        <v>545</v>
      </c>
      <c r="B114" t="s">
        <v>546</v>
      </c>
      <c r="C114">
        <v>58.75</v>
      </c>
      <c r="D114">
        <v>2495.51742337</v>
      </c>
      <c r="E114">
        <v>1.6595992461700002E-2</v>
      </c>
      <c r="F114">
        <v>1.23448179125E-2</v>
      </c>
      <c r="G114">
        <v>2.3901706032500001E-2</v>
      </c>
    </row>
    <row r="115" spans="1:7">
      <c r="A115" t="s">
        <v>548</v>
      </c>
      <c r="B115" t="s">
        <v>549</v>
      </c>
      <c r="C115">
        <v>59.25</v>
      </c>
      <c r="D115">
        <v>2290.29353193</v>
      </c>
      <c r="E115">
        <v>1.23448179125E-2</v>
      </c>
      <c r="F115">
        <v>-1.61983688222E-2</v>
      </c>
      <c r="G115">
        <v>1.6595992461700002E-2</v>
      </c>
    </row>
    <row r="116" spans="1:7">
      <c r="A116" t="s">
        <v>550</v>
      </c>
      <c r="B116" t="s">
        <v>549</v>
      </c>
      <c r="C116">
        <v>59.25</v>
      </c>
      <c r="D116">
        <v>2290.29353193</v>
      </c>
      <c r="E116">
        <v>1.23448179125E-2</v>
      </c>
      <c r="F116">
        <v>-1.61983688222E-2</v>
      </c>
      <c r="G116">
        <v>1.6595992461700002E-2</v>
      </c>
    </row>
    <row r="117" spans="1:7">
      <c r="A117" t="s">
        <v>552</v>
      </c>
      <c r="B117" t="s">
        <v>554</v>
      </c>
      <c r="C117">
        <v>59.5</v>
      </c>
      <c r="D117">
        <v>2164.9559437900002</v>
      </c>
      <c r="E117">
        <v>4.6324479793900001E-3</v>
      </c>
      <c r="F117">
        <v>-6.3664208193300001E-2</v>
      </c>
      <c r="G117">
        <v>1.4903384564399999E-2</v>
      </c>
    </row>
    <row r="118" spans="1:7">
      <c r="A118" t="s">
        <v>556</v>
      </c>
      <c r="B118" t="s">
        <v>557</v>
      </c>
      <c r="C118">
        <v>53.75</v>
      </c>
      <c r="D118">
        <v>3306.5852830899998</v>
      </c>
      <c r="E118">
        <v>0.24808999846800001</v>
      </c>
      <c r="F118">
        <v>0.214009710692</v>
      </c>
      <c r="G118">
        <v>0.28322690192400002</v>
      </c>
    </row>
    <row r="119" spans="1:7">
      <c r="A119" t="s">
        <v>559</v>
      </c>
      <c r="B119" t="s">
        <v>48</v>
      </c>
      <c r="C119">
        <v>54</v>
      </c>
      <c r="D119">
        <v>3269.0653702599998</v>
      </c>
      <c r="E119">
        <v>0.23088322553900001</v>
      </c>
      <c r="F119">
        <v>0.19753011763</v>
      </c>
      <c r="G119">
        <v>0.26556313625299999</v>
      </c>
    </row>
    <row r="120" spans="1:7">
      <c r="A120" t="s">
        <v>560</v>
      </c>
      <c r="B120" t="s">
        <v>389</v>
      </c>
      <c r="C120">
        <v>55.25</v>
      </c>
      <c r="D120">
        <v>3087.9911818800001</v>
      </c>
      <c r="E120">
        <v>0.15102376415300001</v>
      </c>
      <c r="F120">
        <v>0.12305690564299999</v>
      </c>
      <c r="G120">
        <v>0.18150155580300001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7"/>
    </sheetView>
  </sheetViews>
  <sheetFormatPr baseColWidth="10" defaultRowHeight="15" x14ac:dyDescent="0"/>
  <cols>
    <col min="1" max="1" width="23.1640625" bestFit="1" customWidth="1"/>
    <col min="2" max="2" width="17.6640625" bestFit="1" customWidth="1"/>
    <col min="3" max="3" width="8" bestFit="1" customWidth="1"/>
    <col min="4" max="7" width="9" bestFit="1" customWidth="1"/>
    <col min="8" max="8" width="9.33203125" bestFit="1" customWidth="1"/>
  </cols>
  <sheetData>
    <row r="1" spans="1:8">
      <c r="A1" t="s">
        <v>1297</v>
      </c>
      <c r="B1" t="s">
        <v>1298</v>
      </c>
      <c r="C1" t="s">
        <v>1299</v>
      </c>
      <c r="D1" t="s">
        <v>1300</v>
      </c>
      <c r="E1" t="s">
        <v>1314</v>
      </c>
      <c r="F1" t="s">
        <v>1315</v>
      </c>
      <c r="G1" t="s">
        <v>1316</v>
      </c>
      <c r="H1" t="s">
        <v>1301</v>
      </c>
    </row>
    <row r="2" spans="1:8">
      <c r="A2" t="s">
        <v>1302</v>
      </c>
      <c r="B2" t="s">
        <v>1305</v>
      </c>
      <c r="C2" t="s">
        <v>1306</v>
      </c>
      <c r="D2" t="s">
        <v>1307</v>
      </c>
      <c r="E2" t="s">
        <v>1308</v>
      </c>
      <c r="F2" t="s">
        <v>1309</v>
      </c>
      <c r="G2" t="s">
        <v>1310</v>
      </c>
      <c r="H2" t="s">
        <v>1313</v>
      </c>
    </row>
    <row r="3" spans="1:8">
      <c r="A3" t="s">
        <v>1295</v>
      </c>
      <c r="B3">
        <v>1</v>
      </c>
      <c r="C3">
        <v>7</v>
      </c>
      <c r="D3">
        <v>17</v>
      </c>
      <c r="E3">
        <f>24+21</f>
        <v>45</v>
      </c>
      <c r="F3">
        <f>21+18</f>
        <v>39</v>
      </c>
      <c r="G3">
        <f>29+25</f>
        <v>54</v>
      </c>
      <c r="H3">
        <f>6+15</f>
        <v>21</v>
      </c>
    </row>
    <row r="4" spans="1:8">
      <c r="A4" t="s">
        <v>1296</v>
      </c>
      <c r="B4">
        <v>0</v>
      </c>
      <c r="C4">
        <v>2</v>
      </c>
      <c r="D4">
        <v>14</v>
      </c>
      <c r="E4">
        <v>13</v>
      </c>
      <c r="F4">
        <v>14</v>
      </c>
      <c r="G4">
        <v>49</v>
      </c>
      <c r="H4">
        <v>27</v>
      </c>
    </row>
    <row r="5" spans="1:8">
      <c r="A5" t="s">
        <v>1303</v>
      </c>
      <c r="B5" t="s">
        <v>1312</v>
      </c>
      <c r="C5">
        <f t="shared" ref="C5:H5" si="0">ROUND(100*(C8/(C3+C4)),0)</f>
        <v>78</v>
      </c>
      <c r="D5">
        <f t="shared" si="0"/>
        <v>45</v>
      </c>
      <c r="E5">
        <f t="shared" si="0"/>
        <v>41</v>
      </c>
      <c r="F5">
        <f t="shared" si="0"/>
        <v>40</v>
      </c>
      <c r="G5">
        <f t="shared" si="0"/>
        <v>28</v>
      </c>
      <c r="H5">
        <f t="shared" si="0"/>
        <v>13</v>
      </c>
    </row>
    <row r="6" spans="1:8">
      <c r="A6" t="s">
        <v>1317</v>
      </c>
      <c r="B6" t="s">
        <v>1312</v>
      </c>
      <c r="C6">
        <f>ROUND(100*C10/(C3+C4),0)</f>
        <v>56</v>
      </c>
      <c r="D6">
        <f>ROUND(100*D10/(D3+D4),0)</f>
        <v>29</v>
      </c>
      <c r="E6">
        <f>ROUND(100*E10/(E3+E4),0)</f>
        <v>33</v>
      </c>
      <c r="F6" t="s">
        <v>1319</v>
      </c>
      <c r="G6" t="s">
        <v>1319</v>
      </c>
      <c r="H6" t="s">
        <v>1319</v>
      </c>
    </row>
    <row r="7" spans="1:8">
      <c r="A7" t="s">
        <v>1304</v>
      </c>
      <c r="B7">
        <v>0</v>
      </c>
      <c r="C7">
        <f t="shared" ref="C7:H7" si="1">ROUND(100*C9/(C4+C3),0)</f>
        <v>22</v>
      </c>
      <c r="D7">
        <f t="shared" si="1"/>
        <v>16</v>
      </c>
      <c r="E7">
        <f t="shared" si="1"/>
        <v>16</v>
      </c>
      <c r="F7">
        <f t="shared" si="1"/>
        <v>9</v>
      </c>
      <c r="G7">
        <f t="shared" si="1"/>
        <v>1</v>
      </c>
      <c r="H7">
        <f t="shared" si="1"/>
        <v>0</v>
      </c>
    </row>
    <row r="8" spans="1:8" s="14" customFormat="1">
      <c r="A8" s="14" t="s">
        <v>1311</v>
      </c>
      <c r="B8" s="14">
        <v>1</v>
      </c>
      <c r="C8" s="14">
        <v>7</v>
      </c>
      <c r="D8" s="14">
        <v>14</v>
      </c>
      <c r="E8" s="14">
        <v>24</v>
      </c>
      <c r="F8" s="14">
        <v>21</v>
      </c>
      <c r="G8" s="14">
        <v>29</v>
      </c>
      <c r="H8" s="14">
        <v>6</v>
      </c>
    </row>
    <row r="9" spans="1:8" s="14" customFormat="1">
      <c r="A9" s="14" t="s">
        <v>1318</v>
      </c>
      <c r="B9" s="14">
        <v>0</v>
      </c>
      <c r="C9" s="14">
        <v>2</v>
      </c>
      <c r="D9" s="14">
        <v>5</v>
      </c>
      <c r="E9" s="14">
        <v>9</v>
      </c>
      <c r="F9" s="14">
        <v>5</v>
      </c>
      <c r="G9" s="14">
        <v>1</v>
      </c>
      <c r="H9" s="14">
        <v>0</v>
      </c>
    </row>
    <row r="10" spans="1:8" s="14" customFormat="1">
      <c r="A10" s="14" t="s">
        <v>1320</v>
      </c>
      <c r="B10" s="14">
        <v>1</v>
      </c>
      <c r="C10" s="14">
        <v>5</v>
      </c>
      <c r="D10" s="14">
        <v>9</v>
      </c>
      <c r="E10" s="14">
        <v>19</v>
      </c>
    </row>
    <row r="11" spans="1:8">
      <c r="C11" t="s">
        <v>1321</v>
      </c>
      <c r="D11" t="s">
        <v>1322</v>
      </c>
      <c r="E11" t="s">
        <v>1323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5"/>
  <sheetViews>
    <sheetView workbookViewId="0">
      <selection activeCell="Q1" sqref="Q1:Q1048576"/>
    </sheetView>
  </sheetViews>
  <sheetFormatPr baseColWidth="10" defaultRowHeight="15" x14ac:dyDescent="0"/>
  <sheetData>
    <row r="1" spans="1:17">
      <c r="A1" t="s">
        <v>1895</v>
      </c>
      <c r="B1" t="s">
        <v>2804</v>
      </c>
      <c r="C1" t="s">
        <v>1896</v>
      </c>
      <c r="D1" t="s">
        <v>1897</v>
      </c>
      <c r="E1" t="s">
        <v>1898</v>
      </c>
      <c r="F1" t="s">
        <v>1898</v>
      </c>
      <c r="G1" t="s">
        <v>1898</v>
      </c>
      <c r="H1" t="s">
        <v>1898</v>
      </c>
      <c r="I1" t="s">
        <v>1901</v>
      </c>
      <c r="J1" t="s">
        <v>1902</v>
      </c>
      <c r="K1" t="s">
        <v>1903</v>
      </c>
      <c r="L1" t="s">
        <v>1904</v>
      </c>
      <c r="M1" t="s">
        <v>1905</v>
      </c>
      <c r="N1" t="s">
        <v>1906</v>
      </c>
      <c r="O1" t="s">
        <v>1907</v>
      </c>
      <c r="P1" t="s">
        <v>1909</v>
      </c>
      <c r="Q1" t="s">
        <v>2804</v>
      </c>
    </row>
    <row r="2" spans="1:17">
      <c r="E2" t="s">
        <v>1899</v>
      </c>
      <c r="F2" t="s">
        <v>1900</v>
      </c>
      <c r="G2" t="s">
        <v>1899</v>
      </c>
      <c r="H2" t="s">
        <v>1900</v>
      </c>
      <c r="O2" t="s">
        <v>1908</v>
      </c>
    </row>
    <row r="3" spans="1:17">
      <c r="A3">
        <v>1</v>
      </c>
      <c r="B3" t="s">
        <v>1910</v>
      </c>
      <c r="C3" t="s">
        <v>1325</v>
      </c>
      <c r="D3" t="s">
        <v>1911</v>
      </c>
      <c r="E3" t="s">
        <v>1912</v>
      </c>
      <c r="F3" t="s">
        <v>1913</v>
      </c>
      <c r="G3">
        <v>43.85745</v>
      </c>
      <c r="H3">
        <v>20.080994</v>
      </c>
      <c r="I3" t="s">
        <v>1914</v>
      </c>
      <c r="J3" t="s">
        <v>1915</v>
      </c>
      <c r="K3">
        <v>12.2</v>
      </c>
      <c r="L3">
        <v>9.7880000000000003</v>
      </c>
      <c r="M3">
        <v>8.9930000000000003</v>
      </c>
      <c r="N3" t="s">
        <v>41</v>
      </c>
      <c r="O3">
        <v>20</v>
      </c>
      <c r="P3">
        <v>0</v>
      </c>
      <c r="Q3" t="s">
        <v>1910</v>
      </c>
    </row>
    <row r="4" spans="1:17">
      <c r="A4">
        <v>2</v>
      </c>
      <c r="B4" t="s">
        <v>1916</v>
      </c>
      <c r="C4" t="s">
        <v>1328</v>
      </c>
      <c r="D4" t="s">
        <v>1917</v>
      </c>
      <c r="E4" t="s">
        <v>1918</v>
      </c>
      <c r="F4" t="s">
        <v>1919</v>
      </c>
      <c r="G4">
        <v>44.033329999999999</v>
      </c>
      <c r="H4">
        <v>20.056719999999999</v>
      </c>
      <c r="I4" t="s">
        <v>1920</v>
      </c>
      <c r="J4" t="s">
        <v>1915</v>
      </c>
      <c r="K4">
        <v>14.56</v>
      </c>
      <c r="L4">
        <v>11.281000000000001</v>
      </c>
      <c r="M4">
        <v>9.6359999999999992</v>
      </c>
      <c r="N4" t="s">
        <v>1921</v>
      </c>
      <c r="O4">
        <v>39</v>
      </c>
      <c r="P4">
        <v>0</v>
      </c>
      <c r="Q4" t="s">
        <v>1916</v>
      </c>
    </row>
    <row r="5" spans="1:17">
      <c r="A5">
        <v>3</v>
      </c>
      <c r="B5" t="s">
        <v>1922</v>
      </c>
      <c r="C5" t="s">
        <v>1331</v>
      </c>
      <c r="D5" t="s">
        <v>1923</v>
      </c>
      <c r="E5" t="s">
        <v>1924</v>
      </c>
      <c r="F5" t="s">
        <v>1925</v>
      </c>
      <c r="G5">
        <v>44.035136999999999</v>
      </c>
      <c r="H5">
        <v>20.060731000000001</v>
      </c>
      <c r="I5" t="s">
        <v>1920</v>
      </c>
      <c r="J5" t="s">
        <v>1915</v>
      </c>
      <c r="K5">
        <v>14.64</v>
      </c>
      <c r="N5" t="s">
        <v>47</v>
      </c>
      <c r="O5">
        <v>33</v>
      </c>
      <c r="P5">
        <v>0</v>
      </c>
      <c r="Q5" t="s">
        <v>1922</v>
      </c>
    </row>
    <row r="6" spans="1:17">
      <c r="A6">
        <v>4</v>
      </c>
      <c r="B6" t="s">
        <v>1334</v>
      </c>
      <c r="C6" t="s">
        <v>1334</v>
      </c>
      <c r="D6" t="s">
        <v>1911</v>
      </c>
      <c r="E6" t="s">
        <v>1926</v>
      </c>
      <c r="F6" t="s">
        <v>1927</v>
      </c>
      <c r="G6">
        <v>44.076300000000003</v>
      </c>
      <c r="H6">
        <v>20.100000000000001</v>
      </c>
      <c r="I6" t="s">
        <v>1920</v>
      </c>
      <c r="J6" t="s">
        <v>1915</v>
      </c>
      <c r="N6" t="s">
        <v>1928</v>
      </c>
      <c r="O6">
        <v>6</v>
      </c>
      <c r="P6">
        <v>0</v>
      </c>
      <c r="Q6" t="s">
        <v>1334</v>
      </c>
    </row>
    <row r="7" spans="1:17">
      <c r="A7">
        <v>5</v>
      </c>
      <c r="B7" t="s">
        <v>1929</v>
      </c>
      <c r="C7" t="s">
        <v>1338</v>
      </c>
      <c r="D7" t="s">
        <v>1917</v>
      </c>
      <c r="E7" t="s">
        <v>1930</v>
      </c>
      <c r="F7" t="s">
        <v>1931</v>
      </c>
      <c r="G7">
        <v>44.156500000000001</v>
      </c>
      <c r="H7">
        <v>20.093640000000001</v>
      </c>
      <c r="I7" t="s">
        <v>1920</v>
      </c>
      <c r="J7" t="s">
        <v>1915</v>
      </c>
      <c r="K7">
        <v>12.46</v>
      </c>
      <c r="L7">
        <v>10.228999999999999</v>
      </c>
      <c r="M7">
        <v>8.9009999999999998</v>
      </c>
      <c r="N7" t="s">
        <v>1932</v>
      </c>
      <c r="O7">
        <v>79</v>
      </c>
      <c r="P7">
        <v>0</v>
      </c>
      <c r="Q7" t="s">
        <v>1929</v>
      </c>
    </row>
    <row r="8" spans="1:17">
      <c r="A8">
        <v>6</v>
      </c>
      <c r="B8" t="s">
        <v>1340</v>
      </c>
      <c r="C8" t="s">
        <v>1340</v>
      </c>
      <c r="D8" t="s">
        <v>1911</v>
      </c>
      <c r="E8" t="s">
        <v>1933</v>
      </c>
      <c r="F8" t="s">
        <v>1934</v>
      </c>
      <c r="G8">
        <v>44.45429</v>
      </c>
      <c r="H8">
        <v>20.602139999999999</v>
      </c>
      <c r="I8" t="s">
        <v>1920</v>
      </c>
      <c r="J8" t="s">
        <v>1915</v>
      </c>
      <c r="L8">
        <v>13.622</v>
      </c>
      <c r="M8">
        <v>12.646000000000001</v>
      </c>
      <c r="N8" t="s">
        <v>407</v>
      </c>
      <c r="O8">
        <v>3</v>
      </c>
      <c r="P8">
        <v>0</v>
      </c>
      <c r="Q8" t="s">
        <v>1340</v>
      </c>
    </row>
    <row r="9" spans="1:17">
      <c r="A9">
        <v>7</v>
      </c>
      <c r="B9" t="s">
        <v>1935</v>
      </c>
      <c r="C9" t="s">
        <v>1344</v>
      </c>
      <c r="D9" t="s">
        <v>1911</v>
      </c>
      <c r="E9" t="s">
        <v>1936</v>
      </c>
      <c r="F9" t="s">
        <v>1937</v>
      </c>
      <c r="G9">
        <v>44.546804000000002</v>
      </c>
      <c r="H9">
        <v>20.500875000000001</v>
      </c>
      <c r="I9" t="s">
        <v>1938</v>
      </c>
      <c r="J9" t="s">
        <v>1915</v>
      </c>
      <c r="K9">
        <v>11.98</v>
      </c>
      <c r="L9">
        <v>9.26</v>
      </c>
      <c r="M9">
        <v>8.0990000000000002</v>
      </c>
      <c r="N9" t="s">
        <v>1939</v>
      </c>
      <c r="O9">
        <v>30</v>
      </c>
      <c r="P9">
        <v>0</v>
      </c>
      <c r="Q9" t="s">
        <v>1935</v>
      </c>
    </row>
    <row r="10" spans="1:17">
      <c r="A10">
        <v>8</v>
      </c>
      <c r="B10" t="s">
        <v>1347</v>
      </c>
      <c r="C10" t="s">
        <v>1347</v>
      </c>
      <c r="D10" t="s">
        <v>1911</v>
      </c>
      <c r="E10" t="s">
        <v>1940</v>
      </c>
      <c r="F10" t="s">
        <v>1941</v>
      </c>
      <c r="G10">
        <v>44.555709999999998</v>
      </c>
      <c r="H10">
        <v>20.140219999999999</v>
      </c>
      <c r="I10" t="s">
        <v>1920</v>
      </c>
      <c r="J10" t="s">
        <v>1915</v>
      </c>
      <c r="L10">
        <v>13.558</v>
      </c>
      <c r="M10">
        <v>12.567</v>
      </c>
      <c r="N10" t="s">
        <v>1928</v>
      </c>
      <c r="O10">
        <v>3</v>
      </c>
      <c r="P10">
        <v>0</v>
      </c>
      <c r="Q10" t="s">
        <v>1347</v>
      </c>
    </row>
    <row r="11" spans="1:17">
      <c r="A11">
        <v>9</v>
      </c>
      <c r="B11" t="s">
        <v>1349</v>
      </c>
      <c r="C11" t="s">
        <v>1349</v>
      </c>
      <c r="D11" t="s">
        <v>1911</v>
      </c>
      <c r="E11" t="s">
        <v>1942</v>
      </c>
      <c r="F11" t="s">
        <v>1943</v>
      </c>
      <c r="G11">
        <v>44.566299999999998</v>
      </c>
      <c r="H11">
        <v>19.7881</v>
      </c>
      <c r="I11" t="s">
        <v>1920</v>
      </c>
      <c r="J11" t="s">
        <v>1915</v>
      </c>
      <c r="K11">
        <v>15</v>
      </c>
      <c r="N11" t="s">
        <v>49</v>
      </c>
      <c r="O11">
        <v>10</v>
      </c>
      <c r="P11">
        <v>0</v>
      </c>
      <c r="Q11" t="s">
        <v>1349</v>
      </c>
    </row>
    <row r="12" spans="1:17">
      <c r="A12">
        <v>10</v>
      </c>
      <c r="B12" t="s">
        <v>1352</v>
      </c>
      <c r="C12" t="s">
        <v>1352</v>
      </c>
      <c r="D12" t="s">
        <v>1911</v>
      </c>
      <c r="E12" t="s">
        <v>1944</v>
      </c>
      <c r="F12" t="s">
        <v>1945</v>
      </c>
      <c r="G12">
        <v>44.587919999999997</v>
      </c>
      <c r="H12">
        <v>20.547920000000001</v>
      </c>
      <c r="I12" t="s">
        <v>1920</v>
      </c>
      <c r="J12" t="s">
        <v>1915</v>
      </c>
      <c r="L12">
        <v>11.519</v>
      </c>
      <c r="M12">
        <v>10.29</v>
      </c>
      <c r="N12" t="s">
        <v>1946</v>
      </c>
      <c r="O12">
        <v>7</v>
      </c>
      <c r="P12">
        <v>0</v>
      </c>
      <c r="Q12" t="s">
        <v>1352</v>
      </c>
    </row>
    <row r="13" spans="1:17">
      <c r="A13">
        <v>11</v>
      </c>
      <c r="B13" t="s">
        <v>1355</v>
      </c>
      <c r="C13" t="s">
        <v>1355</v>
      </c>
      <c r="D13" t="s">
        <v>1911</v>
      </c>
      <c r="E13" t="s">
        <v>1947</v>
      </c>
      <c r="F13" t="s">
        <v>1948</v>
      </c>
      <c r="G13">
        <v>44.682459999999999</v>
      </c>
      <c r="H13">
        <v>19.677250000000001</v>
      </c>
      <c r="I13" t="s">
        <v>1920</v>
      </c>
      <c r="J13" t="s">
        <v>1915</v>
      </c>
      <c r="L13">
        <v>13.215</v>
      </c>
      <c r="M13">
        <v>12.276999999999999</v>
      </c>
      <c r="N13" t="s">
        <v>407</v>
      </c>
      <c r="O13">
        <v>4</v>
      </c>
      <c r="P13">
        <v>0</v>
      </c>
      <c r="Q13" t="s">
        <v>1355</v>
      </c>
    </row>
    <row r="14" spans="1:17">
      <c r="A14">
        <v>12</v>
      </c>
      <c r="B14" t="s">
        <v>1358</v>
      </c>
      <c r="C14" t="s">
        <v>1358</v>
      </c>
      <c r="D14" t="s">
        <v>1911</v>
      </c>
      <c r="E14" t="s">
        <v>1949</v>
      </c>
      <c r="F14" t="s">
        <v>1950</v>
      </c>
      <c r="G14">
        <v>45.587710000000001</v>
      </c>
      <c r="H14">
        <v>17.176169999999999</v>
      </c>
      <c r="I14" t="s">
        <v>1920</v>
      </c>
      <c r="J14" t="s">
        <v>1915</v>
      </c>
      <c r="K14">
        <v>13.5</v>
      </c>
      <c r="L14">
        <v>10.67</v>
      </c>
      <c r="M14">
        <v>9.5619999999999994</v>
      </c>
      <c r="N14" t="s">
        <v>47</v>
      </c>
      <c r="O14">
        <v>17</v>
      </c>
      <c r="P14">
        <v>0</v>
      </c>
      <c r="Q14" t="s">
        <v>1358</v>
      </c>
    </row>
    <row r="15" spans="1:17">
      <c r="A15">
        <v>13</v>
      </c>
      <c r="B15" t="s">
        <v>1361</v>
      </c>
      <c r="C15" t="s">
        <v>1361</v>
      </c>
      <c r="D15" t="s">
        <v>1951</v>
      </c>
      <c r="E15" t="s">
        <v>1952</v>
      </c>
      <c r="F15" t="s">
        <v>1953</v>
      </c>
      <c r="G15">
        <v>51.388210000000001</v>
      </c>
      <c r="H15">
        <v>24.449359999999999</v>
      </c>
      <c r="I15" t="s">
        <v>1920</v>
      </c>
      <c r="J15" t="s">
        <v>1915</v>
      </c>
      <c r="L15">
        <v>12.346</v>
      </c>
      <c r="M15">
        <v>11.478</v>
      </c>
      <c r="N15" t="s">
        <v>343</v>
      </c>
      <c r="O15">
        <v>1</v>
      </c>
      <c r="P15">
        <v>0</v>
      </c>
      <c r="Q15" t="s">
        <v>1361</v>
      </c>
    </row>
    <row r="16" spans="1:17">
      <c r="A16">
        <v>14</v>
      </c>
      <c r="B16" t="s">
        <v>1364</v>
      </c>
      <c r="C16" t="s">
        <v>1364</v>
      </c>
      <c r="D16" t="s">
        <v>1954</v>
      </c>
      <c r="E16" t="s">
        <v>1955</v>
      </c>
      <c r="F16" t="s">
        <v>1956</v>
      </c>
      <c r="G16">
        <v>52.371899999999997</v>
      </c>
      <c r="H16">
        <v>31.309660999999998</v>
      </c>
      <c r="I16" t="s">
        <v>1920</v>
      </c>
      <c r="J16" t="s">
        <v>1915</v>
      </c>
      <c r="L16">
        <v>12.58</v>
      </c>
      <c r="M16">
        <v>10.98</v>
      </c>
      <c r="N16" t="s">
        <v>1586</v>
      </c>
      <c r="O16">
        <v>17</v>
      </c>
      <c r="P16">
        <v>0</v>
      </c>
      <c r="Q16" t="s">
        <v>1364</v>
      </c>
    </row>
    <row r="17" spans="1:17">
      <c r="A17">
        <v>15</v>
      </c>
      <c r="B17" t="s">
        <v>1957</v>
      </c>
      <c r="C17" t="s">
        <v>1367</v>
      </c>
      <c r="D17" t="s">
        <v>1958</v>
      </c>
      <c r="E17" t="s">
        <v>1959</v>
      </c>
      <c r="F17" t="s">
        <v>1960</v>
      </c>
      <c r="G17">
        <v>52.659170000000003</v>
      </c>
      <c r="H17">
        <v>30.536639999999998</v>
      </c>
      <c r="I17" t="s">
        <v>1920</v>
      </c>
      <c r="J17" t="s">
        <v>1915</v>
      </c>
      <c r="N17" t="s">
        <v>1915</v>
      </c>
      <c r="O17">
        <v>4</v>
      </c>
      <c r="P17">
        <v>0</v>
      </c>
      <c r="Q17" t="s">
        <v>1957</v>
      </c>
    </row>
    <row r="18" spans="1:17">
      <c r="A18">
        <v>16</v>
      </c>
      <c r="B18" t="s">
        <v>1961</v>
      </c>
      <c r="C18" t="s">
        <v>1370</v>
      </c>
      <c r="D18" t="s">
        <v>1923</v>
      </c>
      <c r="E18" t="s">
        <v>1962</v>
      </c>
      <c r="F18" t="s">
        <v>1963</v>
      </c>
      <c r="G18">
        <v>56.40354</v>
      </c>
      <c r="H18">
        <v>32.43244</v>
      </c>
      <c r="I18" t="s">
        <v>1920</v>
      </c>
      <c r="J18" t="s">
        <v>1915</v>
      </c>
      <c r="K18">
        <v>14.9</v>
      </c>
      <c r="L18">
        <v>10.465</v>
      </c>
      <c r="M18">
        <v>8.9280000000000008</v>
      </c>
      <c r="N18" t="s">
        <v>1964</v>
      </c>
      <c r="O18">
        <v>14</v>
      </c>
      <c r="P18">
        <v>0</v>
      </c>
      <c r="Q18" t="s">
        <v>1961</v>
      </c>
    </row>
    <row r="19" spans="1:17">
      <c r="A19">
        <v>17</v>
      </c>
      <c r="B19" t="s">
        <v>1965</v>
      </c>
      <c r="C19" t="s">
        <v>1373</v>
      </c>
      <c r="D19" t="s">
        <v>1966</v>
      </c>
      <c r="E19" t="s">
        <v>1967</v>
      </c>
      <c r="F19" t="s">
        <v>1968</v>
      </c>
      <c r="G19">
        <v>56.451169999999998</v>
      </c>
      <c r="H19">
        <v>32.403309999999998</v>
      </c>
      <c r="I19" t="s">
        <v>1920</v>
      </c>
      <c r="J19" t="s">
        <v>1915</v>
      </c>
      <c r="K19">
        <v>10.97</v>
      </c>
      <c r="L19">
        <v>8.8260000000000005</v>
      </c>
      <c r="M19">
        <v>7.03</v>
      </c>
      <c r="N19" t="s">
        <v>1915</v>
      </c>
      <c r="O19">
        <v>76</v>
      </c>
      <c r="P19">
        <v>0</v>
      </c>
      <c r="Q19" t="s">
        <v>1965</v>
      </c>
    </row>
    <row r="20" spans="1:17">
      <c r="A20">
        <v>18</v>
      </c>
      <c r="B20" t="s">
        <v>1965</v>
      </c>
      <c r="C20" t="s">
        <v>1373</v>
      </c>
      <c r="D20" t="s">
        <v>1966</v>
      </c>
      <c r="E20" t="s">
        <v>1967</v>
      </c>
      <c r="F20" t="s">
        <v>1968</v>
      </c>
      <c r="G20">
        <v>56.451169999999998</v>
      </c>
      <c r="H20">
        <v>32.403309999999998</v>
      </c>
      <c r="I20" t="s">
        <v>1920</v>
      </c>
      <c r="J20" t="s">
        <v>1915</v>
      </c>
      <c r="K20">
        <v>10.97</v>
      </c>
      <c r="L20">
        <v>8.8260000000000005</v>
      </c>
      <c r="M20">
        <v>7.03</v>
      </c>
      <c r="N20" t="s">
        <v>1915</v>
      </c>
      <c r="O20">
        <v>76</v>
      </c>
      <c r="P20">
        <v>0</v>
      </c>
      <c r="Q20" t="s">
        <v>1965</v>
      </c>
    </row>
    <row r="21" spans="1:17">
      <c r="A21">
        <v>19</v>
      </c>
      <c r="B21" t="s">
        <v>1375</v>
      </c>
      <c r="C21" t="s">
        <v>1375</v>
      </c>
      <c r="D21" t="s">
        <v>1969</v>
      </c>
      <c r="E21" t="s">
        <v>1970</v>
      </c>
      <c r="F21" t="s">
        <v>1971</v>
      </c>
      <c r="G21">
        <v>60.955449999999999</v>
      </c>
      <c r="H21">
        <v>26.181118999999999</v>
      </c>
      <c r="I21" t="s">
        <v>1972</v>
      </c>
      <c r="J21" t="s">
        <v>1915</v>
      </c>
      <c r="K21">
        <v>14.52</v>
      </c>
      <c r="L21">
        <v>10.268000000000001</v>
      </c>
      <c r="M21">
        <v>9.4640000000000004</v>
      </c>
      <c r="N21" t="s">
        <v>294</v>
      </c>
      <c r="O21">
        <v>52</v>
      </c>
      <c r="P21">
        <v>0</v>
      </c>
      <c r="Q21" t="s">
        <v>1375</v>
      </c>
    </row>
    <row r="22" spans="1:17">
      <c r="A22">
        <v>20</v>
      </c>
      <c r="B22" t="s">
        <v>1378</v>
      </c>
      <c r="C22" t="s">
        <v>1378</v>
      </c>
      <c r="D22" t="s">
        <v>1911</v>
      </c>
      <c r="E22" t="s">
        <v>1973</v>
      </c>
      <c r="F22" t="s">
        <v>1974</v>
      </c>
      <c r="G22">
        <v>60.961829999999999</v>
      </c>
      <c r="H22">
        <v>26.181439999999998</v>
      </c>
      <c r="I22">
        <f>-20.43 -33.7</f>
        <v>-54.13</v>
      </c>
      <c r="J22" t="s">
        <v>1915</v>
      </c>
      <c r="K22">
        <v>14.17</v>
      </c>
      <c r="L22">
        <v>10.372999999999999</v>
      </c>
      <c r="M22">
        <v>9.532</v>
      </c>
      <c r="N22" t="s">
        <v>46</v>
      </c>
      <c r="O22">
        <v>44</v>
      </c>
      <c r="P22">
        <v>0</v>
      </c>
      <c r="Q22" t="s">
        <v>1378</v>
      </c>
    </row>
    <row r="23" spans="1:17">
      <c r="A23">
        <v>21</v>
      </c>
      <c r="B23" t="s">
        <v>1380</v>
      </c>
      <c r="C23" t="s">
        <v>1380</v>
      </c>
      <c r="D23" t="s">
        <v>1911</v>
      </c>
      <c r="E23" t="s">
        <v>1975</v>
      </c>
      <c r="F23" t="s">
        <v>1976</v>
      </c>
      <c r="G23">
        <v>61.16404</v>
      </c>
      <c r="H23">
        <v>21.971830000000001</v>
      </c>
      <c r="I23" t="s">
        <v>1920</v>
      </c>
      <c r="J23" t="s">
        <v>1915</v>
      </c>
      <c r="K23">
        <v>14.97</v>
      </c>
      <c r="L23">
        <v>10.798</v>
      </c>
      <c r="M23">
        <v>9.9659999999999993</v>
      </c>
      <c r="N23" t="s">
        <v>47</v>
      </c>
      <c r="O23">
        <v>46</v>
      </c>
      <c r="P23">
        <v>0</v>
      </c>
      <c r="Q23" t="s">
        <v>1380</v>
      </c>
    </row>
    <row r="24" spans="1:17">
      <c r="A24">
        <v>22</v>
      </c>
      <c r="B24" t="s">
        <v>1382</v>
      </c>
      <c r="C24" t="s">
        <v>1382</v>
      </c>
      <c r="D24" t="s">
        <v>1911</v>
      </c>
      <c r="E24" t="s">
        <v>1977</v>
      </c>
      <c r="F24" t="s">
        <v>1978</v>
      </c>
      <c r="G24">
        <v>61.166040000000002</v>
      </c>
      <c r="H24">
        <v>21.972639999999998</v>
      </c>
      <c r="I24" t="s">
        <v>1920</v>
      </c>
      <c r="J24" t="s">
        <v>1915</v>
      </c>
      <c r="K24">
        <v>15.09</v>
      </c>
      <c r="L24">
        <v>10.939</v>
      </c>
      <c r="M24">
        <v>10.101000000000001</v>
      </c>
      <c r="N24" t="s">
        <v>47</v>
      </c>
      <c r="O24">
        <v>39</v>
      </c>
      <c r="P24">
        <v>0</v>
      </c>
      <c r="Q24" t="s">
        <v>1382</v>
      </c>
    </row>
    <row r="25" spans="1:17">
      <c r="A25">
        <v>23</v>
      </c>
      <c r="B25" t="s">
        <v>1385</v>
      </c>
      <c r="C25" t="s">
        <v>1385</v>
      </c>
      <c r="D25" t="s">
        <v>1911</v>
      </c>
      <c r="E25" t="s">
        <v>1979</v>
      </c>
      <c r="F25" t="s">
        <v>1980</v>
      </c>
      <c r="G25">
        <v>61.37867</v>
      </c>
      <c r="H25">
        <v>21.852969999999999</v>
      </c>
      <c r="I25" t="s">
        <v>1920</v>
      </c>
      <c r="J25" t="s">
        <v>1915</v>
      </c>
      <c r="K25">
        <v>14.67</v>
      </c>
      <c r="L25">
        <v>10.946999999999999</v>
      </c>
      <c r="M25">
        <v>10.055999999999999</v>
      </c>
      <c r="N25" t="s">
        <v>46</v>
      </c>
      <c r="O25">
        <v>41</v>
      </c>
      <c r="P25">
        <v>0</v>
      </c>
      <c r="Q25" t="s">
        <v>1385</v>
      </c>
    </row>
    <row r="26" spans="1:17">
      <c r="A26">
        <v>24</v>
      </c>
      <c r="B26" t="s">
        <v>1387</v>
      </c>
      <c r="C26" t="s">
        <v>1387</v>
      </c>
      <c r="D26" t="s">
        <v>1951</v>
      </c>
      <c r="E26" t="s">
        <v>1981</v>
      </c>
      <c r="F26" t="s">
        <v>1982</v>
      </c>
      <c r="G26">
        <v>61.895960000000002</v>
      </c>
      <c r="H26">
        <v>22.627610000000001</v>
      </c>
      <c r="I26" t="s">
        <v>1920</v>
      </c>
      <c r="J26" t="s">
        <v>1915</v>
      </c>
      <c r="L26">
        <v>12.16</v>
      </c>
      <c r="M26">
        <v>11.254</v>
      </c>
      <c r="N26" t="s">
        <v>49</v>
      </c>
      <c r="O26">
        <v>1</v>
      </c>
      <c r="P26">
        <v>0</v>
      </c>
      <c r="Q26" t="s">
        <v>1387</v>
      </c>
    </row>
    <row r="27" spans="1:17">
      <c r="A27">
        <v>25</v>
      </c>
      <c r="B27" t="s">
        <v>1983</v>
      </c>
      <c r="C27" t="s">
        <v>1390</v>
      </c>
      <c r="D27" t="s">
        <v>1984</v>
      </c>
      <c r="E27" t="s">
        <v>1985</v>
      </c>
      <c r="F27" t="s">
        <v>1986</v>
      </c>
      <c r="G27">
        <v>63.308925000000002</v>
      </c>
      <c r="H27">
        <v>28.319678</v>
      </c>
      <c r="I27" t="s">
        <v>1920</v>
      </c>
      <c r="J27" t="s">
        <v>1915</v>
      </c>
      <c r="K27">
        <v>13.67</v>
      </c>
      <c r="L27">
        <v>9.6379999999999999</v>
      </c>
      <c r="M27">
        <v>8.625</v>
      </c>
      <c r="N27" t="s">
        <v>48</v>
      </c>
      <c r="O27">
        <v>81</v>
      </c>
      <c r="P27">
        <v>0</v>
      </c>
      <c r="Q27" t="s">
        <v>1983</v>
      </c>
    </row>
    <row r="28" spans="1:17">
      <c r="A28">
        <v>26</v>
      </c>
      <c r="B28" t="s">
        <v>1987</v>
      </c>
      <c r="C28" t="s">
        <v>1394</v>
      </c>
      <c r="D28" t="s">
        <v>1984</v>
      </c>
      <c r="E28" t="s">
        <v>1988</v>
      </c>
      <c r="F28" t="s">
        <v>1989</v>
      </c>
      <c r="G28">
        <v>63.363446000000003</v>
      </c>
      <c r="H28">
        <v>28.27355</v>
      </c>
      <c r="I28" t="s">
        <v>1990</v>
      </c>
      <c r="J28" t="s">
        <v>1915</v>
      </c>
      <c r="K28">
        <v>12.69</v>
      </c>
      <c r="L28">
        <v>8.83</v>
      </c>
      <c r="M28">
        <v>7.46</v>
      </c>
      <c r="N28" t="s">
        <v>44</v>
      </c>
      <c r="O28">
        <v>56</v>
      </c>
      <c r="P28">
        <v>0</v>
      </c>
      <c r="Q28" t="s">
        <v>1987</v>
      </c>
    </row>
    <row r="29" spans="1:17">
      <c r="A29">
        <v>27</v>
      </c>
      <c r="B29" t="s">
        <v>1991</v>
      </c>
      <c r="C29" t="s">
        <v>1396</v>
      </c>
      <c r="D29" t="s">
        <v>1911</v>
      </c>
      <c r="E29" t="s">
        <v>1992</v>
      </c>
      <c r="F29" t="s">
        <v>1993</v>
      </c>
      <c r="G29">
        <v>63.553840340000001</v>
      </c>
      <c r="H29">
        <v>28.203415549999999</v>
      </c>
      <c r="I29" t="s">
        <v>1994</v>
      </c>
      <c r="J29">
        <v>10.45</v>
      </c>
      <c r="K29">
        <v>10.68</v>
      </c>
      <c r="L29">
        <v>7.4939999999999998</v>
      </c>
      <c r="M29">
        <v>6.21</v>
      </c>
      <c r="N29" t="s">
        <v>1995</v>
      </c>
      <c r="O29">
        <v>339</v>
      </c>
      <c r="P29">
        <v>0</v>
      </c>
      <c r="Q29" t="s">
        <v>1991</v>
      </c>
    </row>
    <row r="30" spans="1:17">
      <c r="A30">
        <v>28</v>
      </c>
      <c r="B30" t="s">
        <v>1996</v>
      </c>
      <c r="C30" t="s">
        <v>1398</v>
      </c>
      <c r="D30" t="s">
        <v>1911</v>
      </c>
      <c r="E30" t="s">
        <v>1997</v>
      </c>
      <c r="F30" t="s">
        <v>1998</v>
      </c>
      <c r="G30">
        <v>63.556592000000002</v>
      </c>
      <c r="H30">
        <v>28.213678000000002</v>
      </c>
      <c r="I30" t="s">
        <v>1999</v>
      </c>
      <c r="J30" t="s">
        <v>1915</v>
      </c>
      <c r="K30">
        <v>13.8</v>
      </c>
      <c r="L30">
        <v>10.329000000000001</v>
      </c>
      <c r="M30">
        <v>8.7629999999999999</v>
      </c>
      <c r="N30" t="s">
        <v>2000</v>
      </c>
      <c r="O30">
        <v>162</v>
      </c>
      <c r="P30">
        <v>0</v>
      </c>
      <c r="Q30" t="s">
        <v>1996</v>
      </c>
    </row>
    <row r="31" spans="1:17">
      <c r="A31">
        <v>29</v>
      </c>
      <c r="B31" t="s">
        <v>1996</v>
      </c>
      <c r="C31" t="s">
        <v>1398</v>
      </c>
      <c r="D31" t="s">
        <v>1911</v>
      </c>
      <c r="E31" t="s">
        <v>1997</v>
      </c>
      <c r="F31" t="s">
        <v>1998</v>
      </c>
      <c r="G31">
        <v>63.556592000000002</v>
      </c>
      <c r="H31">
        <v>28.213678000000002</v>
      </c>
      <c r="I31" t="s">
        <v>1999</v>
      </c>
      <c r="J31" t="s">
        <v>1915</v>
      </c>
      <c r="K31">
        <v>13.8</v>
      </c>
      <c r="L31">
        <v>10.329000000000001</v>
      </c>
      <c r="M31">
        <v>8.7629999999999999</v>
      </c>
      <c r="N31" t="s">
        <v>2000</v>
      </c>
      <c r="O31">
        <v>162</v>
      </c>
      <c r="P31">
        <v>0</v>
      </c>
      <c r="Q31" t="s">
        <v>1996</v>
      </c>
    </row>
    <row r="32" spans="1:17">
      <c r="A32">
        <v>30</v>
      </c>
      <c r="B32" t="s">
        <v>1996</v>
      </c>
      <c r="C32" t="s">
        <v>1398</v>
      </c>
      <c r="D32" t="s">
        <v>1911</v>
      </c>
      <c r="E32" t="s">
        <v>1997</v>
      </c>
      <c r="F32" t="s">
        <v>1998</v>
      </c>
      <c r="G32">
        <v>63.556592000000002</v>
      </c>
      <c r="H32">
        <v>28.213678000000002</v>
      </c>
      <c r="I32" t="s">
        <v>1999</v>
      </c>
      <c r="J32" t="s">
        <v>1915</v>
      </c>
      <c r="K32">
        <v>13.8</v>
      </c>
      <c r="L32">
        <v>10.329000000000001</v>
      </c>
      <c r="M32">
        <v>8.7629999999999999</v>
      </c>
      <c r="N32" t="s">
        <v>2000</v>
      </c>
      <c r="O32">
        <v>162</v>
      </c>
      <c r="P32">
        <v>0</v>
      </c>
      <c r="Q32" t="s">
        <v>1996</v>
      </c>
    </row>
    <row r="33" spans="1:17">
      <c r="A33">
        <v>31</v>
      </c>
      <c r="B33" t="s">
        <v>1996</v>
      </c>
      <c r="C33" t="s">
        <v>1398</v>
      </c>
      <c r="D33" t="s">
        <v>1911</v>
      </c>
      <c r="E33" t="s">
        <v>1997</v>
      </c>
      <c r="F33" t="s">
        <v>1998</v>
      </c>
      <c r="G33">
        <v>63.556592000000002</v>
      </c>
      <c r="H33">
        <v>28.213678000000002</v>
      </c>
      <c r="I33" t="s">
        <v>1999</v>
      </c>
      <c r="J33" t="s">
        <v>1915</v>
      </c>
      <c r="K33">
        <v>13.8</v>
      </c>
      <c r="L33">
        <v>10.329000000000001</v>
      </c>
      <c r="M33">
        <v>8.7629999999999999</v>
      </c>
      <c r="N33" t="s">
        <v>2000</v>
      </c>
      <c r="O33">
        <v>162</v>
      </c>
      <c r="P33">
        <v>0</v>
      </c>
      <c r="Q33" t="s">
        <v>1996</v>
      </c>
    </row>
    <row r="34" spans="1:17">
      <c r="A34">
        <v>32</v>
      </c>
      <c r="B34" t="s">
        <v>2001</v>
      </c>
      <c r="C34" t="s">
        <v>1400</v>
      </c>
      <c r="D34" t="s">
        <v>1917</v>
      </c>
      <c r="E34" t="s">
        <v>2002</v>
      </c>
      <c r="F34" t="s">
        <v>2003</v>
      </c>
      <c r="G34">
        <v>63.560791999999999</v>
      </c>
      <c r="H34">
        <v>28.466128000000001</v>
      </c>
      <c r="I34" t="s">
        <v>2004</v>
      </c>
      <c r="J34" t="s">
        <v>1915</v>
      </c>
      <c r="K34">
        <v>14.7</v>
      </c>
      <c r="L34">
        <v>9.4689999999999994</v>
      </c>
      <c r="M34">
        <v>8.1890000000000001</v>
      </c>
      <c r="N34" t="s">
        <v>49</v>
      </c>
      <c r="O34">
        <v>117</v>
      </c>
      <c r="P34">
        <v>1</v>
      </c>
      <c r="Q34" t="s">
        <v>2001</v>
      </c>
    </row>
    <row r="35" spans="1:17">
      <c r="A35">
        <v>33</v>
      </c>
      <c r="B35" t="s">
        <v>2001</v>
      </c>
      <c r="C35" t="s">
        <v>1400</v>
      </c>
      <c r="D35" t="s">
        <v>1917</v>
      </c>
      <c r="E35" t="s">
        <v>2002</v>
      </c>
      <c r="F35" t="s">
        <v>2003</v>
      </c>
      <c r="G35">
        <v>63.560791999999999</v>
      </c>
      <c r="H35">
        <v>28.466128000000001</v>
      </c>
      <c r="I35" t="s">
        <v>2004</v>
      </c>
      <c r="J35" t="s">
        <v>1915</v>
      </c>
      <c r="K35">
        <v>14.7</v>
      </c>
      <c r="L35">
        <v>9.4689999999999994</v>
      </c>
      <c r="M35">
        <v>8.1890000000000001</v>
      </c>
      <c r="N35" t="s">
        <v>49</v>
      </c>
      <c r="O35">
        <v>117</v>
      </c>
      <c r="P35">
        <v>1</v>
      </c>
      <c r="Q35" t="s">
        <v>2001</v>
      </c>
    </row>
    <row r="36" spans="1:17">
      <c r="A36">
        <v>34</v>
      </c>
      <c r="B36" t="s">
        <v>2001</v>
      </c>
      <c r="C36" t="s">
        <v>1400</v>
      </c>
      <c r="D36" t="s">
        <v>1917</v>
      </c>
      <c r="E36" t="s">
        <v>2002</v>
      </c>
      <c r="F36" t="s">
        <v>2003</v>
      </c>
      <c r="G36">
        <v>63.560791999999999</v>
      </c>
      <c r="H36">
        <v>28.466128000000001</v>
      </c>
      <c r="I36" t="s">
        <v>2004</v>
      </c>
      <c r="J36" t="s">
        <v>1915</v>
      </c>
      <c r="K36">
        <v>14.7</v>
      </c>
      <c r="L36">
        <v>9.4689999999999994</v>
      </c>
      <c r="M36">
        <v>8.1890000000000001</v>
      </c>
      <c r="N36" t="s">
        <v>49</v>
      </c>
      <c r="O36">
        <v>117</v>
      </c>
      <c r="P36">
        <v>1</v>
      </c>
      <c r="Q36" t="s">
        <v>2001</v>
      </c>
    </row>
    <row r="37" spans="1:17">
      <c r="A37">
        <v>35</v>
      </c>
      <c r="B37" t="s">
        <v>2001</v>
      </c>
      <c r="C37" t="s">
        <v>1400</v>
      </c>
      <c r="D37" t="s">
        <v>1917</v>
      </c>
      <c r="E37" t="s">
        <v>2002</v>
      </c>
      <c r="F37" t="s">
        <v>2003</v>
      </c>
      <c r="G37">
        <v>63.560791999999999</v>
      </c>
      <c r="H37">
        <v>28.466128000000001</v>
      </c>
      <c r="I37" t="s">
        <v>2004</v>
      </c>
      <c r="J37" t="s">
        <v>1915</v>
      </c>
      <c r="K37">
        <v>14.7</v>
      </c>
      <c r="L37">
        <v>9.4689999999999994</v>
      </c>
      <c r="M37">
        <v>8.1890000000000001</v>
      </c>
      <c r="N37" t="s">
        <v>49</v>
      </c>
      <c r="O37">
        <v>117</v>
      </c>
      <c r="P37">
        <v>1</v>
      </c>
      <c r="Q37" t="s">
        <v>2001</v>
      </c>
    </row>
    <row r="38" spans="1:17">
      <c r="A38">
        <v>36</v>
      </c>
      <c r="B38" t="s">
        <v>2005</v>
      </c>
      <c r="C38" t="s">
        <v>1401</v>
      </c>
      <c r="D38" t="s">
        <v>1911</v>
      </c>
      <c r="E38" t="s">
        <v>2006</v>
      </c>
      <c r="F38" t="s">
        <v>2007</v>
      </c>
      <c r="G38">
        <v>63.570846000000003</v>
      </c>
      <c r="H38">
        <v>28.182732999999999</v>
      </c>
      <c r="I38" t="s">
        <v>2008</v>
      </c>
      <c r="J38" t="s">
        <v>1915</v>
      </c>
      <c r="K38">
        <v>12.36</v>
      </c>
      <c r="L38">
        <v>9.5570000000000004</v>
      </c>
      <c r="M38">
        <v>7.1269999999999998</v>
      </c>
      <c r="N38" t="s">
        <v>2009</v>
      </c>
      <c r="O38">
        <v>280</v>
      </c>
      <c r="P38">
        <v>0</v>
      </c>
      <c r="Q38" t="s">
        <v>2005</v>
      </c>
    </row>
    <row r="39" spans="1:17">
      <c r="A39">
        <v>37</v>
      </c>
      <c r="B39" t="s">
        <v>724</v>
      </c>
      <c r="C39" t="s">
        <v>1403</v>
      </c>
      <c r="D39" t="s">
        <v>1911</v>
      </c>
      <c r="E39" t="s">
        <v>2010</v>
      </c>
      <c r="F39" t="s">
        <v>2011</v>
      </c>
      <c r="G39">
        <v>63.573371000000002</v>
      </c>
      <c r="H39">
        <v>28.102694</v>
      </c>
      <c r="I39" t="s">
        <v>1920</v>
      </c>
      <c r="J39" t="s">
        <v>1915</v>
      </c>
      <c r="L39">
        <v>11.726000000000001</v>
      </c>
      <c r="M39">
        <v>9.8770000000000007</v>
      </c>
      <c r="N39" t="s">
        <v>407</v>
      </c>
      <c r="O39">
        <v>47</v>
      </c>
      <c r="P39">
        <v>0</v>
      </c>
      <c r="Q39" t="s">
        <v>724</v>
      </c>
    </row>
    <row r="40" spans="1:17">
      <c r="A40">
        <v>38</v>
      </c>
      <c r="B40" t="s">
        <v>2012</v>
      </c>
      <c r="C40" t="s">
        <v>1406</v>
      </c>
      <c r="D40" t="s">
        <v>1911</v>
      </c>
      <c r="E40" t="s">
        <v>2013</v>
      </c>
      <c r="F40" t="s">
        <v>2014</v>
      </c>
      <c r="G40">
        <v>63.627274999999997</v>
      </c>
      <c r="H40">
        <v>28.087425</v>
      </c>
      <c r="I40" t="s">
        <v>1920</v>
      </c>
      <c r="J40" t="s">
        <v>1915</v>
      </c>
      <c r="L40">
        <v>11.178000000000001</v>
      </c>
      <c r="M40">
        <v>8.2430000000000003</v>
      </c>
      <c r="N40" t="s">
        <v>42</v>
      </c>
      <c r="O40">
        <v>31</v>
      </c>
      <c r="P40">
        <v>0</v>
      </c>
      <c r="Q40" t="s">
        <v>2012</v>
      </c>
    </row>
    <row r="41" spans="1:17">
      <c r="A41">
        <v>39</v>
      </c>
      <c r="B41" t="s">
        <v>2015</v>
      </c>
      <c r="C41" t="s">
        <v>1409</v>
      </c>
      <c r="D41" t="s">
        <v>1911</v>
      </c>
      <c r="E41" t="s">
        <v>2016</v>
      </c>
      <c r="F41" t="s">
        <v>2017</v>
      </c>
      <c r="G41">
        <v>63.697121000000003</v>
      </c>
      <c r="H41">
        <v>26.774011000000002</v>
      </c>
      <c r="I41" t="s">
        <v>1920</v>
      </c>
      <c r="J41" t="s">
        <v>1915</v>
      </c>
      <c r="K41">
        <v>15.02</v>
      </c>
      <c r="L41">
        <v>9.8970000000000002</v>
      </c>
      <c r="M41">
        <v>8.8729999999999993</v>
      </c>
      <c r="N41" t="s">
        <v>2018</v>
      </c>
      <c r="O41">
        <v>116</v>
      </c>
      <c r="P41">
        <v>0</v>
      </c>
      <c r="Q41" t="s">
        <v>2015</v>
      </c>
    </row>
    <row r="42" spans="1:17">
      <c r="A42">
        <v>40</v>
      </c>
      <c r="B42" t="s">
        <v>2015</v>
      </c>
      <c r="C42" t="s">
        <v>1409</v>
      </c>
      <c r="D42" t="s">
        <v>1911</v>
      </c>
      <c r="E42" t="s">
        <v>2016</v>
      </c>
      <c r="F42" t="s">
        <v>2017</v>
      </c>
      <c r="G42">
        <v>63.697121000000003</v>
      </c>
      <c r="H42">
        <v>26.774011000000002</v>
      </c>
      <c r="I42" t="s">
        <v>1920</v>
      </c>
      <c r="J42" t="s">
        <v>1915</v>
      </c>
      <c r="K42">
        <v>15.02</v>
      </c>
      <c r="L42">
        <v>9.8970000000000002</v>
      </c>
      <c r="M42">
        <v>8.8729999999999993</v>
      </c>
      <c r="N42" t="s">
        <v>2018</v>
      </c>
      <c r="O42">
        <v>116</v>
      </c>
      <c r="P42">
        <v>0</v>
      </c>
      <c r="Q42" t="s">
        <v>2015</v>
      </c>
    </row>
    <row r="43" spans="1:17">
      <c r="A43">
        <v>41</v>
      </c>
      <c r="B43" t="s">
        <v>2015</v>
      </c>
      <c r="C43" t="s">
        <v>1409</v>
      </c>
      <c r="D43" t="s">
        <v>1911</v>
      </c>
      <c r="E43" t="s">
        <v>2016</v>
      </c>
      <c r="F43" t="s">
        <v>2017</v>
      </c>
      <c r="G43">
        <v>63.697121000000003</v>
      </c>
      <c r="H43">
        <v>26.774011000000002</v>
      </c>
      <c r="I43" t="s">
        <v>1920</v>
      </c>
      <c r="J43" t="s">
        <v>1915</v>
      </c>
      <c r="K43">
        <v>15.02</v>
      </c>
      <c r="L43">
        <v>9.8970000000000002</v>
      </c>
      <c r="M43">
        <v>8.8729999999999993</v>
      </c>
      <c r="N43" t="s">
        <v>2018</v>
      </c>
      <c r="O43">
        <v>116</v>
      </c>
      <c r="P43">
        <v>0</v>
      </c>
      <c r="Q43" t="s">
        <v>2015</v>
      </c>
    </row>
    <row r="44" spans="1:17">
      <c r="A44">
        <v>42</v>
      </c>
      <c r="B44" t="s">
        <v>2015</v>
      </c>
      <c r="C44" t="s">
        <v>1409</v>
      </c>
      <c r="D44" t="s">
        <v>1911</v>
      </c>
      <c r="E44" t="s">
        <v>2016</v>
      </c>
      <c r="F44" t="s">
        <v>2017</v>
      </c>
      <c r="G44">
        <v>63.697121000000003</v>
      </c>
      <c r="H44">
        <v>26.774011000000002</v>
      </c>
      <c r="I44" t="s">
        <v>1920</v>
      </c>
      <c r="J44" t="s">
        <v>1915</v>
      </c>
      <c r="K44">
        <v>15.02</v>
      </c>
      <c r="L44">
        <v>9.8970000000000002</v>
      </c>
      <c r="M44">
        <v>8.8729999999999993</v>
      </c>
      <c r="N44" t="s">
        <v>2018</v>
      </c>
      <c r="O44">
        <v>116</v>
      </c>
      <c r="P44">
        <v>0</v>
      </c>
      <c r="Q44" t="s">
        <v>2015</v>
      </c>
    </row>
    <row r="45" spans="1:17">
      <c r="A45">
        <v>43</v>
      </c>
      <c r="B45" t="s">
        <v>2015</v>
      </c>
      <c r="C45" t="s">
        <v>1409</v>
      </c>
      <c r="D45" t="s">
        <v>1911</v>
      </c>
      <c r="E45" t="s">
        <v>2016</v>
      </c>
      <c r="F45" t="s">
        <v>2017</v>
      </c>
      <c r="G45">
        <v>63.697121000000003</v>
      </c>
      <c r="H45">
        <v>26.774011000000002</v>
      </c>
      <c r="I45" t="s">
        <v>1920</v>
      </c>
      <c r="J45" t="s">
        <v>1915</v>
      </c>
      <c r="K45">
        <v>15.02</v>
      </c>
      <c r="L45">
        <v>9.8970000000000002</v>
      </c>
      <c r="M45">
        <v>8.8729999999999993</v>
      </c>
      <c r="N45" t="s">
        <v>2018</v>
      </c>
      <c r="O45">
        <v>116</v>
      </c>
      <c r="P45">
        <v>0</v>
      </c>
      <c r="Q45" t="s">
        <v>2015</v>
      </c>
    </row>
    <row r="46" spans="1:17">
      <c r="A46">
        <v>44</v>
      </c>
      <c r="B46" t="s">
        <v>1411</v>
      </c>
      <c r="C46" t="s">
        <v>1411</v>
      </c>
      <c r="D46" t="s">
        <v>604</v>
      </c>
      <c r="E46" t="s">
        <v>2019</v>
      </c>
      <c r="F46" t="s">
        <v>2020</v>
      </c>
      <c r="G46">
        <v>63.697499999999998</v>
      </c>
      <c r="H46">
        <v>28.05153</v>
      </c>
      <c r="I46" t="s">
        <v>1920</v>
      </c>
      <c r="J46" t="s">
        <v>1915</v>
      </c>
      <c r="L46">
        <v>10.795999999999999</v>
      </c>
      <c r="M46">
        <v>9.9169999999999998</v>
      </c>
      <c r="N46" t="s">
        <v>1915</v>
      </c>
      <c r="O46">
        <v>9</v>
      </c>
      <c r="P46">
        <v>0</v>
      </c>
      <c r="Q46" t="s">
        <v>1411</v>
      </c>
    </row>
    <row r="47" spans="1:17">
      <c r="A47">
        <v>45</v>
      </c>
      <c r="B47" t="s">
        <v>2021</v>
      </c>
      <c r="C47" t="s">
        <v>1413</v>
      </c>
      <c r="D47" t="s">
        <v>1911</v>
      </c>
      <c r="E47" t="s">
        <v>2022</v>
      </c>
      <c r="F47" t="s">
        <v>2023</v>
      </c>
      <c r="G47">
        <v>63.699437000000003</v>
      </c>
      <c r="H47">
        <v>26.803058</v>
      </c>
      <c r="I47" t="s">
        <v>1920</v>
      </c>
      <c r="J47" t="s">
        <v>1915</v>
      </c>
      <c r="K47">
        <v>14.5</v>
      </c>
      <c r="L47">
        <v>9.8670000000000009</v>
      </c>
      <c r="M47">
        <v>8.8070000000000004</v>
      </c>
      <c r="N47" t="s">
        <v>2024</v>
      </c>
      <c r="O47">
        <v>123</v>
      </c>
      <c r="P47">
        <v>0</v>
      </c>
      <c r="Q47" t="s">
        <v>2021</v>
      </c>
    </row>
    <row r="48" spans="1:17">
      <c r="A48">
        <v>46</v>
      </c>
      <c r="B48" t="s">
        <v>2021</v>
      </c>
      <c r="C48" t="s">
        <v>1413</v>
      </c>
      <c r="D48" t="s">
        <v>1911</v>
      </c>
      <c r="E48" t="s">
        <v>2022</v>
      </c>
      <c r="F48" t="s">
        <v>2023</v>
      </c>
      <c r="G48">
        <v>63.699437000000003</v>
      </c>
      <c r="H48">
        <v>26.803058</v>
      </c>
      <c r="I48" t="s">
        <v>1920</v>
      </c>
      <c r="J48" t="s">
        <v>1915</v>
      </c>
      <c r="K48">
        <v>14.5</v>
      </c>
      <c r="L48">
        <v>9.8670000000000009</v>
      </c>
      <c r="M48">
        <v>8.8070000000000004</v>
      </c>
      <c r="N48" t="s">
        <v>2024</v>
      </c>
      <c r="O48">
        <v>123</v>
      </c>
      <c r="P48">
        <v>0</v>
      </c>
      <c r="Q48" t="s">
        <v>2021</v>
      </c>
    </row>
    <row r="49" spans="1:17">
      <c r="A49">
        <v>47</v>
      </c>
      <c r="B49" t="s">
        <v>2021</v>
      </c>
      <c r="C49" t="s">
        <v>1413</v>
      </c>
      <c r="D49" t="s">
        <v>1911</v>
      </c>
      <c r="E49" t="s">
        <v>2022</v>
      </c>
      <c r="F49" t="s">
        <v>2023</v>
      </c>
      <c r="G49">
        <v>63.699437000000003</v>
      </c>
      <c r="H49">
        <v>26.803058</v>
      </c>
      <c r="I49" t="s">
        <v>1920</v>
      </c>
      <c r="J49" t="s">
        <v>1915</v>
      </c>
      <c r="K49">
        <v>14.5</v>
      </c>
      <c r="L49">
        <v>9.8670000000000009</v>
      </c>
      <c r="M49">
        <v>8.8070000000000004</v>
      </c>
      <c r="N49" t="s">
        <v>2024</v>
      </c>
      <c r="O49">
        <v>123</v>
      </c>
      <c r="P49">
        <v>0</v>
      </c>
      <c r="Q49" t="s">
        <v>2021</v>
      </c>
    </row>
    <row r="50" spans="1:17">
      <c r="A50">
        <v>48</v>
      </c>
      <c r="B50" t="s">
        <v>2021</v>
      </c>
      <c r="C50" t="s">
        <v>1413</v>
      </c>
      <c r="D50" t="s">
        <v>1911</v>
      </c>
      <c r="E50" t="s">
        <v>2022</v>
      </c>
      <c r="F50" t="s">
        <v>2023</v>
      </c>
      <c r="G50">
        <v>63.699437000000003</v>
      </c>
      <c r="H50">
        <v>26.803058</v>
      </c>
      <c r="I50" t="s">
        <v>1920</v>
      </c>
      <c r="J50" t="s">
        <v>1915</v>
      </c>
      <c r="K50">
        <v>14.5</v>
      </c>
      <c r="L50">
        <v>9.8670000000000009</v>
      </c>
      <c r="M50">
        <v>8.8070000000000004</v>
      </c>
      <c r="N50" t="s">
        <v>2024</v>
      </c>
      <c r="O50">
        <v>123</v>
      </c>
      <c r="P50">
        <v>0</v>
      </c>
      <c r="Q50" t="s">
        <v>2021</v>
      </c>
    </row>
    <row r="51" spans="1:17">
      <c r="A51">
        <v>49</v>
      </c>
      <c r="B51" t="s">
        <v>2025</v>
      </c>
      <c r="C51" t="s">
        <v>1415</v>
      </c>
      <c r="D51" t="s">
        <v>1917</v>
      </c>
      <c r="E51" t="s">
        <v>2026</v>
      </c>
      <c r="F51" t="s">
        <v>2027</v>
      </c>
      <c r="G51">
        <v>63.699888000000001</v>
      </c>
      <c r="H51">
        <v>27.876291999999999</v>
      </c>
      <c r="I51" t="s">
        <v>2028</v>
      </c>
      <c r="J51" t="s">
        <v>1915</v>
      </c>
      <c r="K51">
        <v>11.73</v>
      </c>
      <c r="L51">
        <v>8.36</v>
      </c>
      <c r="M51">
        <v>7.423</v>
      </c>
      <c r="N51" t="s">
        <v>45</v>
      </c>
      <c r="O51">
        <v>87</v>
      </c>
      <c r="P51">
        <v>0</v>
      </c>
      <c r="Q51" t="s">
        <v>2025</v>
      </c>
    </row>
    <row r="52" spans="1:17">
      <c r="A52">
        <v>50</v>
      </c>
      <c r="B52" t="s">
        <v>2029</v>
      </c>
      <c r="C52" t="s">
        <v>1418</v>
      </c>
      <c r="D52" t="s">
        <v>1917</v>
      </c>
      <c r="E52" t="s">
        <v>2030</v>
      </c>
      <c r="F52" t="s">
        <v>2031</v>
      </c>
      <c r="G52">
        <v>63.705382999999998</v>
      </c>
      <c r="H52">
        <v>28.208492</v>
      </c>
      <c r="I52" t="s">
        <v>2032</v>
      </c>
      <c r="J52" t="s">
        <v>1915</v>
      </c>
      <c r="L52">
        <v>9.65</v>
      </c>
      <c r="M52">
        <v>8.1199999999999992</v>
      </c>
      <c r="N52" t="s">
        <v>294</v>
      </c>
      <c r="O52">
        <v>96</v>
      </c>
      <c r="P52">
        <v>0</v>
      </c>
      <c r="Q52" t="s">
        <v>2029</v>
      </c>
    </row>
    <row r="53" spans="1:17">
      <c r="A53">
        <v>51</v>
      </c>
      <c r="B53" t="s">
        <v>2029</v>
      </c>
      <c r="C53" t="s">
        <v>1418</v>
      </c>
      <c r="D53" t="s">
        <v>1917</v>
      </c>
      <c r="E53" t="s">
        <v>2030</v>
      </c>
      <c r="F53" t="s">
        <v>2031</v>
      </c>
      <c r="G53">
        <v>63.705382999999998</v>
      </c>
      <c r="H53">
        <v>28.208492</v>
      </c>
      <c r="I53" t="s">
        <v>2032</v>
      </c>
      <c r="J53" t="s">
        <v>1915</v>
      </c>
      <c r="L53">
        <v>9.65</v>
      </c>
      <c r="M53">
        <v>8.1199999999999992</v>
      </c>
      <c r="N53" t="s">
        <v>294</v>
      </c>
      <c r="O53">
        <v>96</v>
      </c>
      <c r="P53">
        <v>0</v>
      </c>
      <c r="Q53" t="s">
        <v>2029</v>
      </c>
    </row>
    <row r="54" spans="1:17">
      <c r="A54">
        <v>52</v>
      </c>
      <c r="B54" t="s">
        <v>2029</v>
      </c>
      <c r="C54" t="s">
        <v>1418</v>
      </c>
      <c r="D54" t="s">
        <v>1917</v>
      </c>
      <c r="E54" t="s">
        <v>2030</v>
      </c>
      <c r="F54" t="s">
        <v>2031</v>
      </c>
      <c r="G54">
        <v>63.705382999999998</v>
      </c>
      <c r="H54">
        <v>28.208492</v>
      </c>
      <c r="I54" t="s">
        <v>2032</v>
      </c>
      <c r="J54" t="s">
        <v>1915</v>
      </c>
      <c r="L54">
        <v>9.65</v>
      </c>
      <c r="M54">
        <v>8.1199999999999992</v>
      </c>
      <c r="N54" t="s">
        <v>294</v>
      </c>
      <c r="O54">
        <v>96</v>
      </c>
      <c r="P54">
        <v>0</v>
      </c>
      <c r="Q54" t="s">
        <v>2029</v>
      </c>
    </row>
    <row r="55" spans="1:17">
      <c r="A55">
        <v>53</v>
      </c>
      <c r="B55" t="s">
        <v>2029</v>
      </c>
      <c r="C55" t="s">
        <v>1418</v>
      </c>
      <c r="D55" t="s">
        <v>1917</v>
      </c>
      <c r="E55" t="s">
        <v>2030</v>
      </c>
      <c r="F55" t="s">
        <v>2031</v>
      </c>
      <c r="G55">
        <v>63.705382999999998</v>
      </c>
      <c r="H55">
        <v>28.208492</v>
      </c>
      <c r="I55" t="s">
        <v>2032</v>
      </c>
      <c r="J55" t="s">
        <v>1915</v>
      </c>
      <c r="L55">
        <v>9.65</v>
      </c>
      <c r="M55">
        <v>8.1199999999999992</v>
      </c>
      <c r="N55" t="s">
        <v>294</v>
      </c>
      <c r="O55">
        <v>96</v>
      </c>
      <c r="P55">
        <v>0</v>
      </c>
      <c r="Q55" t="s">
        <v>2029</v>
      </c>
    </row>
    <row r="56" spans="1:17">
      <c r="A56">
        <v>54</v>
      </c>
      <c r="B56" t="s">
        <v>1420</v>
      </c>
      <c r="C56" t="s">
        <v>1420</v>
      </c>
      <c r="D56" t="s">
        <v>2033</v>
      </c>
      <c r="E56" t="s">
        <v>2034</v>
      </c>
      <c r="F56" t="s">
        <v>2035</v>
      </c>
      <c r="G56">
        <v>63.71808</v>
      </c>
      <c r="H56">
        <v>28.09994</v>
      </c>
      <c r="I56" t="s">
        <v>1920</v>
      </c>
      <c r="J56" t="s">
        <v>1915</v>
      </c>
      <c r="L56">
        <v>9.5259999999999998</v>
      </c>
      <c r="M56">
        <v>7.7089999999999996</v>
      </c>
      <c r="N56" t="s">
        <v>1915</v>
      </c>
      <c r="O56">
        <v>11</v>
      </c>
      <c r="P56">
        <v>0</v>
      </c>
      <c r="Q56" t="s">
        <v>1420</v>
      </c>
    </row>
    <row r="57" spans="1:17">
      <c r="A57">
        <v>55</v>
      </c>
      <c r="B57" t="s">
        <v>841</v>
      </c>
      <c r="C57" t="s">
        <v>841</v>
      </c>
      <c r="D57" t="s">
        <v>1954</v>
      </c>
      <c r="E57" t="s">
        <v>2036</v>
      </c>
      <c r="F57" t="s">
        <v>2037</v>
      </c>
      <c r="G57">
        <v>63.913179</v>
      </c>
      <c r="H57">
        <v>28.316282999999999</v>
      </c>
      <c r="I57" t="s">
        <v>1920</v>
      </c>
      <c r="J57" t="s">
        <v>1915</v>
      </c>
      <c r="L57">
        <v>10.551</v>
      </c>
      <c r="M57">
        <v>9.2349999999999994</v>
      </c>
      <c r="N57" t="s">
        <v>557</v>
      </c>
      <c r="O57">
        <v>13</v>
      </c>
      <c r="P57">
        <v>0</v>
      </c>
      <c r="Q57" t="s">
        <v>841</v>
      </c>
    </row>
    <row r="58" spans="1:17">
      <c r="A58">
        <v>56</v>
      </c>
      <c r="B58" t="s">
        <v>841</v>
      </c>
      <c r="C58" t="s">
        <v>841</v>
      </c>
      <c r="D58" t="s">
        <v>1954</v>
      </c>
      <c r="E58" t="s">
        <v>2036</v>
      </c>
      <c r="F58" t="s">
        <v>2037</v>
      </c>
      <c r="G58">
        <v>63.913179</v>
      </c>
      <c r="H58">
        <v>28.316282999999999</v>
      </c>
      <c r="I58" t="s">
        <v>1920</v>
      </c>
      <c r="J58" t="s">
        <v>1915</v>
      </c>
      <c r="L58">
        <v>10.551</v>
      </c>
      <c r="M58">
        <v>9.2349999999999994</v>
      </c>
      <c r="N58" t="s">
        <v>557</v>
      </c>
      <c r="O58">
        <v>13</v>
      </c>
      <c r="P58">
        <v>0</v>
      </c>
      <c r="Q58" t="s">
        <v>841</v>
      </c>
    </row>
    <row r="59" spans="1:17">
      <c r="A59">
        <v>57</v>
      </c>
      <c r="B59" t="s">
        <v>949</v>
      </c>
      <c r="C59" t="s">
        <v>1426</v>
      </c>
      <c r="D59" t="s">
        <v>1951</v>
      </c>
      <c r="E59" t="s">
        <v>2038</v>
      </c>
      <c r="F59" t="s">
        <v>2039</v>
      </c>
      <c r="G59">
        <v>63.928279000000003</v>
      </c>
      <c r="H59">
        <v>29.166602999999999</v>
      </c>
      <c r="I59" t="s">
        <v>2040</v>
      </c>
      <c r="J59" t="s">
        <v>1915</v>
      </c>
      <c r="K59">
        <v>15.487</v>
      </c>
      <c r="L59">
        <v>10.709</v>
      </c>
      <c r="M59">
        <v>9.3759999999999994</v>
      </c>
      <c r="N59" t="s">
        <v>44</v>
      </c>
      <c r="O59">
        <v>15</v>
      </c>
      <c r="P59">
        <v>0</v>
      </c>
      <c r="Q59" t="s">
        <v>949</v>
      </c>
    </row>
    <row r="60" spans="1:17">
      <c r="A60">
        <v>58</v>
      </c>
      <c r="B60" t="s">
        <v>706</v>
      </c>
      <c r="C60" t="s">
        <v>706</v>
      </c>
      <c r="D60" t="s">
        <v>1954</v>
      </c>
      <c r="E60" t="s">
        <v>2041</v>
      </c>
      <c r="F60" t="s">
        <v>2042</v>
      </c>
      <c r="G60">
        <v>63.991641999999999</v>
      </c>
      <c r="H60">
        <v>27.771547000000002</v>
      </c>
      <c r="I60" t="s">
        <v>1920</v>
      </c>
      <c r="J60" t="s">
        <v>1915</v>
      </c>
      <c r="L60">
        <v>11.744999999999999</v>
      </c>
      <c r="M60">
        <v>10.523999999999999</v>
      </c>
      <c r="N60" t="s">
        <v>407</v>
      </c>
      <c r="O60">
        <v>11</v>
      </c>
      <c r="P60">
        <v>0</v>
      </c>
      <c r="Q60" t="s">
        <v>706</v>
      </c>
    </row>
    <row r="61" spans="1:17">
      <c r="A61">
        <v>59</v>
      </c>
      <c r="B61" t="s">
        <v>2043</v>
      </c>
      <c r="C61" t="s">
        <v>1434</v>
      </c>
      <c r="D61" t="s">
        <v>1911</v>
      </c>
      <c r="E61" t="s">
        <v>2044</v>
      </c>
      <c r="F61" t="s">
        <v>2045</v>
      </c>
      <c r="G61">
        <v>64.117120999999997</v>
      </c>
      <c r="H61">
        <v>28.126614</v>
      </c>
      <c r="I61" t="s">
        <v>2046</v>
      </c>
      <c r="J61" t="s">
        <v>1915</v>
      </c>
      <c r="L61">
        <v>9.2460000000000004</v>
      </c>
      <c r="M61">
        <v>8.3179999999999996</v>
      </c>
      <c r="N61" t="s">
        <v>2047</v>
      </c>
      <c r="O61">
        <v>111</v>
      </c>
      <c r="P61">
        <v>0</v>
      </c>
      <c r="Q61" t="s">
        <v>2043</v>
      </c>
    </row>
    <row r="62" spans="1:17">
      <c r="A62">
        <v>60</v>
      </c>
      <c r="B62" t="s">
        <v>2043</v>
      </c>
      <c r="C62" t="s">
        <v>1434</v>
      </c>
      <c r="D62" t="s">
        <v>1911</v>
      </c>
      <c r="E62" t="s">
        <v>2044</v>
      </c>
      <c r="F62" t="s">
        <v>2045</v>
      </c>
      <c r="G62">
        <v>64.117120999999997</v>
      </c>
      <c r="H62">
        <v>28.126614</v>
      </c>
      <c r="I62" t="s">
        <v>2046</v>
      </c>
      <c r="J62" t="s">
        <v>1915</v>
      </c>
      <c r="L62">
        <v>9.2460000000000004</v>
      </c>
      <c r="M62">
        <v>8.3179999999999996</v>
      </c>
      <c r="N62" t="s">
        <v>2047</v>
      </c>
      <c r="O62">
        <v>111</v>
      </c>
      <c r="P62">
        <v>0</v>
      </c>
      <c r="Q62" t="s">
        <v>2043</v>
      </c>
    </row>
    <row r="63" spans="1:17">
      <c r="A63">
        <v>61</v>
      </c>
      <c r="B63" t="s">
        <v>2048</v>
      </c>
      <c r="C63" t="s">
        <v>1436</v>
      </c>
      <c r="D63" t="s">
        <v>1917</v>
      </c>
      <c r="E63" t="s">
        <v>2049</v>
      </c>
      <c r="F63" t="s">
        <v>2050</v>
      </c>
      <c r="G63">
        <v>64.390524999999997</v>
      </c>
      <c r="H63">
        <v>28.346347000000002</v>
      </c>
      <c r="I63" t="s">
        <v>2051</v>
      </c>
      <c r="J63" t="s">
        <v>1915</v>
      </c>
      <c r="K63">
        <v>13.4</v>
      </c>
      <c r="L63">
        <v>9.8279999999999994</v>
      </c>
      <c r="M63">
        <v>8.5969999999999995</v>
      </c>
      <c r="N63" t="s">
        <v>252</v>
      </c>
      <c r="O63">
        <v>185</v>
      </c>
      <c r="P63">
        <v>0</v>
      </c>
      <c r="Q63" t="s">
        <v>2048</v>
      </c>
    </row>
    <row r="64" spans="1:17">
      <c r="A64">
        <v>62</v>
      </c>
      <c r="B64" t="s">
        <v>2048</v>
      </c>
      <c r="C64" t="s">
        <v>1436</v>
      </c>
      <c r="D64" t="s">
        <v>1917</v>
      </c>
      <c r="E64" t="s">
        <v>2049</v>
      </c>
      <c r="F64" t="s">
        <v>2050</v>
      </c>
      <c r="G64">
        <v>64.390524999999997</v>
      </c>
      <c r="H64">
        <v>28.346347000000002</v>
      </c>
      <c r="I64" t="s">
        <v>2051</v>
      </c>
      <c r="J64" t="s">
        <v>1915</v>
      </c>
      <c r="K64">
        <v>13.4</v>
      </c>
      <c r="L64">
        <v>9.8279999999999994</v>
      </c>
      <c r="M64">
        <v>8.5969999999999995</v>
      </c>
      <c r="N64" t="s">
        <v>252</v>
      </c>
      <c r="O64">
        <v>185</v>
      </c>
      <c r="P64">
        <v>0</v>
      </c>
      <c r="Q64" t="s">
        <v>2048</v>
      </c>
    </row>
    <row r="65" spans="1:17">
      <c r="A65">
        <v>63</v>
      </c>
      <c r="B65" t="s">
        <v>2048</v>
      </c>
      <c r="C65" t="s">
        <v>1436</v>
      </c>
      <c r="D65" t="s">
        <v>1917</v>
      </c>
      <c r="E65" t="s">
        <v>2049</v>
      </c>
      <c r="F65" t="s">
        <v>2050</v>
      </c>
      <c r="G65">
        <v>64.390524999999997</v>
      </c>
      <c r="H65">
        <v>28.346347000000002</v>
      </c>
      <c r="I65" t="s">
        <v>2051</v>
      </c>
      <c r="J65" t="s">
        <v>1915</v>
      </c>
      <c r="K65">
        <v>13.4</v>
      </c>
      <c r="L65">
        <v>9.8279999999999994</v>
      </c>
      <c r="M65">
        <v>8.5969999999999995</v>
      </c>
      <c r="N65" t="s">
        <v>252</v>
      </c>
      <c r="O65">
        <v>185</v>
      </c>
      <c r="P65">
        <v>0</v>
      </c>
      <c r="Q65" t="s">
        <v>2048</v>
      </c>
    </row>
    <row r="66" spans="1:17">
      <c r="A66">
        <v>64</v>
      </c>
      <c r="B66" t="s">
        <v>2048</v>
      </c>
      <c r="C66" t="s">
        <v>1436</v>
      </c>
      <c r="D66" t="s">
        <v>1917</v>
      </c>
      <c r="E66" t="s">
        <v>2049</v>
      </c>
      <c r="F66" t="s">
        <v>2050</v>
      </c>
      <c r="G66">
        <v>64.390524999999997</v>
      </c>
      <c r="H66">
        <v>28.346347000000002</v>
      </c>
      <c r="I66" t="s">
        <v>2051</v>
      </c>
      <c r="J66" t="s">
        <v>1915</v>
      </c>
      <c r="K66">
        <v>13.4</v>
      </c>
      <c r="L66">
        <v>9.8279999999999994</v>
      </c>
      <c r="M66">
        <v>8.5969999999999995</v>
      </c>
      <c r="N66" t="s">
        <v>252</v>
      </c>
      <c r="O66">
        <v>185</v>
      </c>
      <c r="P66">
        <v>0</v>
      </c>
      <c r="Q66" t="s">
        <v>2048</v>
      </c>
    </row>
    <row r="67" spans="1:17">
      <c r="A67">
        <v>65</v>
      </c>
      <c r="B67" t="s">
        <v>2052</v>
      </c>
      <c r="C67" t="s">
        <v>1439</v>
      </c>
      <c r="D67" t="s">
        <v>1911</v>
      </c>
      <c r="E67" t="s">
        <v>2053</v>
      </c>
      <c r="F67" t="s">
        <v>2054</v>
      </c>
      <c r="G67">
        <v>64.41225</v>
      </c>
      <c r="H67">
        <v>28.550142000000001</v>
      </c>
      <c r="I67" t="s">
        <v>2055</v>
      </c>
      <c r="J67" t="s">
        <v>1915</v>
      </c>
      <c r="K67">
        <v>13.26</v>
      </c>
      <c r="L67">
        <v>9.9749999999999996</v>
      </c>
      <c r="M67">
        <v>9.0540000000000003</v>
      </c>
      <c r="N67" t="s">
        <v>46</v>
      </c>
      <c r="O67">
        <v>75</v>
      </c>
      <c r="P67">
        <v>0</v>
      </c>
      <c r="Q67" t="s">
        <v>2052</v>
      </c>
    </row>
    <row r="68" spans="1:17">
      <c r="A68">
        <v>66</v>
      </c>
      <c r="B68" t="s">
        <v>2056</v>
      </c>
      <c r="C68" t="s">
        <v>1440</v>
      </c>
      <c r="D68" t="s">
        <v>1911</v>
      </c>
      <c r="E68" t="s">
        <v>2057</v>
      </c>
      <c r="F68" t="s">
        <v>2058</v>
      </c>
      <c r="G68">
        <v>64.456896</v>
      </c>
      <c r="H68">
        <v>28.493407999999999</v>
      </c>
      <c r="I68" t="s">
        <v>1920</v>
      </c>
      <c r="J68" t="s">
        <v>1915</v>
      </c>
      <c r="L68">
        <v>11.02</v>
      </c>
      <c r="M68">
        <v>9.0809999999999995</v>
      </c>
      <c r="N68" t="s">
        <v>46</v>
      </c>
      <c r="O68">
        <v>49</v>
      </c>
      <c r="P68">
        <v>0</v>
      </c>
      <c r="Q68" t="s">
        <v>2056</v>
      </c>
    </row>
    <row r="69" spans="1:17">
      <c r="A69">
        <v>67</v>
      </c>
      <c r="B69" t="s">
        <v>2059</v>
      </c>
      <c r="C69" t="s">
        <v>1443</v>
      </c>
      <c r="D69" t="s">
        <v>1911</v>
      </c>
      <c r="E69" t="s">
        <v>2060</v>
      </c>
      <c r="F69" t="s">
        <v>2061</v>
      </c>
      <c r="G69">
        <v>64.533187999999996</v>
      </c>
      <c r="H69">
        <v>28.434360999999999</v>
      </c>
      <c r="I69" t="s">
        <v>1920</v>
      </c>
      <c r="J69" t="s">
        <v>1915</v>
      </c>
      <c r="K69">
        <v>18.318999999999999</v>
      </c>
      <c r="L69">
        <v>11.544</v>
      </c>
      <c r="M69">
        <v>10.446</v>
      </c>
      <c r="N69" t="s">
        <v>50</v>
      </c>
      <c r="O69">
        <v>51</v>
      </c>
      <c r="P69">
        <v>0</v>
      </c>
      <c r="Q69" t="s">
        <v>2059</v>
      </c>
    </row>
    <row r="70" spans="1:17">
      <c r="A70">
        <v>68</v>
      </c>
      <c r="B70" t="s">
        <v>2062</v>
      </c>
      <c r="C70" t="s">
        <v>1444</v>
      </c>
      <c r="D70" t="s">
        <v>1917</v>
      </c>
      <c r="E70" t="s">
        <v>2063</v>
      </c>
      <c r="F70" t="s">
        <v>2064</v>
      </c>
      <c r="G70">
        <v>64.544938000000002</v>
      </c>
      <c r="H70">
        <v>25.332608</v>
      </c>
      <c r="I70" t="s">
        <v>2065</v>
      </c>
      <c r="J70" t="s">
        <v>1915</v>
      </c>
      <c r="K70">
        <v>13.34</v>
      </c>
      <c r="L70">
        <v>10.744</v>
      </c>
      <c r="M70">
        <v>9.032</v>
      </c>
      <c r="N70" t="s">
        <v>70</v>
      </c>
      <c r="O70">
        <v>19</v>
      </c>
      <c r="P70">
        <v>0</v>
      </c>
      <c r="Q70" t="s">
        <v>2062</v>
      </c>
    </row>
    <row r="71" spans="1:17">
      <c r="A71">
        <v>69</v>
      </c>
      <c r="B71" t="s">
        <v>2062</v>
      </c>
      <c r="C71" t="s">
        <v>1444</v>
      </c>
      <c r="D71" t="s">
        <v>1917</v>
      </c>
      <c r="E71" t="s">
        <v>2063</v>
      </c>
      <c r="F71" t="s">
        <v>2064</v>
      </c>
      <c r="G71">
        <v>64.544938000000002</v>
      </c>
      <c r="H71">
        <v>25.332608</v>
      </c>
      <c r="I71" t="s">
        <v>2065</v>
      </c>
      <c r="J71" t="s">
        <v>1915</v>
      </c>
      <c r="K71">
        <v>13.34</v>
      </c>
      <c r="L71">
        <v>10.744</v>
      </c>
      <c r="M71">
        <v>9.032</v>
      </c>
      <c r="N71" t="s">
        <v>70</v>
      </c>
      <c r="O71">
        <v>19</v>
      </c>
      <c r="P71">
        <v>0</v>
      </c>
      <c r="Q71" t="s">
        <v>2062</v>
      </c>
    </row>
    <row r="72" spans="1:17">
      <c r="A72">
        <v>70</v>
      </c>
      <c r="B72" t="s">
        <v>2062</v>
      </c>
      <c r="C72" t="s">
        <v>1444</v>
      </c>
      <c r="D72" t="s">
        <v>1917</v>
      </c>
      <c r="E72" t="s">
        <v>2063</v>
      </c>
      <c r="F72" t="s">
        <v>2064</v>
      </c>
      <c r="G72">
        <v>64.544938000000002</v>
      </c>
      <c r="H72">
        <v>25.332608</v>
      </c>
      <c r="I72" t="s">
        <v>2065</v>
      </c>
      <c r="J72" t="s">
        <v>1915</v>
      </c>
      <c r="K72">
        <v>13.34</v>
      </c>
      <c r="L72">
        <v>10.744</v>
      </c>
      <c r="M72">
        <v>9.032</v>
      </c>
      <c r="N72" t="s">
        <v>70</v>
      </c>
      <c r="O72">
        <v>19</v>
      </c>
      <c r="P72">
        <v>0</v>
      </c>
      <c r="Q72" t="s">
        <v>2062</v>
      </c>
    </row>
    <row r="73" spans="1:17">
      <c r="A73">
        <v>71</v>
      </c>
      <c r="B73" t="s">
        <v>1446</v>
      </c>
      <c r="C73" t="s">
        <v>1446</v>
      </c>
      <c r="D73" t="s">
        <v>1911</v>
      </c>
      <c r="E73" t="s">
        <v>2066</v>
      </c>
      <c r="F73" t="s">
        <v>2067</v>
      </c>
      <c r="G73">
        <v>64.589460000000003</v>
      </c>
      <c r="H73">
        <v>16.97972</v>
      </c>
      <c r="I73" t="s">
        <v>1920</v>
      </c>
      <c r="J73" t="s">
        <v>1915</v>
      </c>
      <c r="K73">
        <v>13.26</v>
      </c>
      <c r="L73">
        <v>11.175000000000001</v>
      </c>
      <c r="M73">
        <v>10.464</v>
      </c>
      <c r="N73" t="s">
        <v>40</v>
      </c>
      <c r="O73">
        <v>42</v>
      </c>
      <c r="P73">
        <v>0</v>
      </c>
      <c r="Q73" t="s">
        <v>1446</v>
      </c>
    </row>
    <row r="74" spans="1:17">
      <c r="A74">
        <v>72</v>
      </c>
      <c r="B74" t="s">
        <v>1448</v>
      </c>
      <c r="C74" t="s">
        <v>1448</v>
      </c>
      <c r="D74" t="s">
        <v>1954</v>
      </c>
      <c r="E74" t="s">
        <v>2068</v>
      </c>
      <c r="F74" t="s">
        <v>2069</v>
      </c>
      <c r="G74">
        <v>64.626275000000007</v>
      </c>
      <c r="H74">
        <v>27.722453000000002</v>
      </c>
      <c r="I74" t="s">
        <v>1920</v>
      </c>
      <c r="J74" t="s">
        <v>1915</v>
      </c>
      <c r="L74">
        <v>11.885999999999999</v>
      </c>
      <c r="M74">
        <v>11.007</v>
      </c>
      <c r="N74" t="s">
        <v>407</v>
      </c>
      <c r="O74">
        <v>20</v>
      </c>
      <c r="P74">
        <v>0</v>
      </c>
      <c r="Q74" t="s">
        <v>1448</v>
      </c>
    </row>
    <row r="75" spans="1:17">
      <c r="A75">
        <v>73</v>
      </c>
      <c r="B75" t="s">
        <v>2070</v>
      </c>
      <c r="C75" t="s">
        <v>1449</v>
      </c>
      <c r="D75" t="s">
        <v>1911</v>
      </c>
      <c r="E75" t="s">
        <v>2071</v>
      </c>
      <c r="F75" t="s">
        <v>2072</v>
      </c>
      <c r="G75">
        <v>64.6297</v>
      </c>
      <c r="H75">
        <v>28.274728</v>
      </c>
      <c r="I75">
        <f>-7.93 -21.92</f>
        <v>-29.85</v>
      </c>
      <c r="J75" t="s">
        <v>1915</v>
      </c>
      <c r="K75">
        <v>14.1</v>
      </c>
      <c r="L75">
        <v>9.83</v>
      </c>
      <c r="M75">
        <v>7.8780000000000001</v>
      </c>
      <c r="N75" t="s">
        <v>2073</v>
      </c>
      <c r="O75">
        <v>159</v>
      </c>
      <c r="P75">
        <v>0</v>
      </c>
      <c r="Q75" t="s">
        <v>2070</v>
      </c>
    </row>
    <row r="76" spans="1:17">
      <c r="A76">
        <v>74</v>
      </c>
      <c r="B76" t="s">
        <v>2074</v>
      </c>
      <c r="C76" t="s">
        <v>1450</v>
      </c>
      <c r="D76" t="s">
        <v>1917</v>
      </c>
      <c r="E76" t="s">
        <v>2075</v>
      </c>
      <c r="F76" t="s">
        <v>2076</v>
      </c>
      <c r="G76">
        <v>64.631612000000004</v>
      </c>
      <c r="H76">
        <v>28.282924999999999</v>
      </c>
      <c r="I76" t="s">
        <v>2077</v>
      </c>
      <c r="J76" t="s">
        <v>1915</v>
      </c>
      <c r="K76">
        <v>15.7</v>
      </c>
      <c r="L76">
        <v>10.516999999999999</v>
      </c>
      <c r="M76">
        <v>9.3620000000000001</v>
      </c>
      <c r="N76" t="s">
        <v>46</v>
      </c>
      <c r="O76">
        <v>110</v>
      </c>
      <c r="P76">
        <v>0</v>
      </c>
      <c r="Q76" t="s">
        <v>2074</v>
      </c>
    </row>
    <row r="77" spans="1:17">
      <c r="A77">
        <v>75</v>
      </c>
      <c r="B77" t="s">
        <v>2074</v>
      </c>
      <c r="C77" t="s">
        <v>1450</v>
      </c>
      <c r="D77" t="s">
        <v>1917</v>
      </c>
      <c r="E77" t="s">
        <v>2075</v>
      </c>
      <c r="F77" t="s">
        <v>2076</v>
      </c>
      <c r="G77">
        <v>64.631612000000004</v>
      </c>
      <c r="H77">
        <v>28.282924999999999</v>
      </c>
      <c r="I77" t="s">
        <v>2077</v>
      </c>
      <c r="J77" t="s">
        <v>1915</v>
      </c>
      <c r="K77">
        <v>15.7</v>
      </c>
      <c r="L77">
        <v>10.516999999999999</v>
      </c>
      <c r="M77">
        <v>9.3620000000000001</v>
      </c>
      <c r="N77" t="s">
        <v>46</v>
      </c>
      <c r="O77">
        <v>110</v>
      </c>
      <c r="P77">
        <v>0</v>
      </c>
      <c r="Q77" t="s">
        <v>2074</v>
      </c>
    </row>
    <row r="78" spans="1:17">
      <c r="A78">
        <v>76</v>
      </c>
      <c r="B78" t="s">
        <v>2078</v>
      </c>
      <c r="C78" t="s">
        <v>1452</v>
      </c>
      <c r="D78" t="s">
        <v>2079</v>
      </c>
      <c r="E78" t="s">
        <v>2080</v>
      </c>
      <c r="F78" t="s">
        <v>2081</v>
      </c>
      <c r="G78">
        <v>64.669157999999996</v>
      </c>
      <c r="H78">
        <v>28.320975000000001</v>
      </c>
      <c r="I78" t="s">
        <v>2082</v>
      </c>
      <c r="J78" t="s">
        <v>1915</v>
      </c>
      <c r="K78">
        <v>14.69</v>
      </c>
      <c r="L78">
        <v>8.7420000000000009</v>
      </c>
      <c r="M78">
        <v>5.7869999999999999</v>
      </c>
      <c r="N78" t="s">
        <v>2083</v>
      </c>
      <c r="O78">
        <v>222</v>
      </c>
      <c r="P78">
        <v>1</v>
      </c>
      <c r="Q78" t="s">
        <v>2078</v>
      </c>
    </row>
    <row r="79" spans="1:17">
      <c r="A79">
        <v>77</v>
      </c>
      <c r="B79" t="s">
        <v>2084</v>
      </c>
      <c r="C79" t="s">
        <v>1454</v>
      </c>
      <c r="D79" t="s">
        <v>1917</v>
      </c>
      <c r="E79" t="s">
        <v>2085</v>
      </c>
      <c r="F79" t="s">
        <v>2086</v>
      </c>
      <c r="G79">
        <v>64.695987000000002</v>
      </c>
      <c r="H79">
        <v>28.335367000000002</v>
      </c>
      <c r="I79" t="s">
        <v>2087</v>
      </c>
      <c r="J79" t="s">
        <v>1915</v>
      </c>
      <c r="K79">
        <v>12</v>
      </c>
      <c r="L79">
        <v>8.56</v>
      </c>
      <c r="M79">
        <v>7.2930000000000001</v>
      </c>
      <c r="N79" t="s">
        <v>42</v>
      </c>
      <c r="O79">
        <v>122</v>
      </c>
      <c r="P79">
        <v>0</v>
      </c>
      <c r="Q79" t="s">
        <v>2084</v>
      </c>
    </row>
    <row r="80" spans="1:17">
      <c r="A80">
        <v>78</v>
      </c>
      <c r="B80" t="s">
        <v>1456</v>
      </c>
      <c r="C80" t="s">
        <v>1457</v>
      </c>
      <c r="D80" t="s">
        <v>1911</v>
      </c>
      <c r="E80" t="s">
        <v>2088</v>
      </c>
      <c r="F80" t="s">
        <v>2089</v>
      </c>
      <c r="G80">
        <v>64.715421000000006</v>
      </c>
      <c r="H80">
        <v>17.387936</v>
      </c>
      <c r="I80" t="s">
        <v>1920</v>
      </c>
      <c r="J80" t="s">
        <v>1915</v>
      </c>
      <c r="K80">
        <v>12.412000000000001</v>
      </c>
      <c r="L80">
        <v>10.026</v>
      </c>
      <c r="M80">
        <v>9.27</v>
      </c>
      <c r="N80" t="s">
        <v>2090</v>
      </c>
      <c r="O80">
        <v>82</v>
      </c>
      <c r="P80">
        <v>0</v>
      </c>
      <c r="Q80" t="s">
        <v>1456</v>
      </c>
    </row>
    <row r="81" spans="1:17">
      <c r="A81">
        <v>79</v>
      </c>
      <c r="B81" t="s">
        <v>1459</v>
      </c>
      <c r="C81" t="s">
        <v>1459</v>
      </c>
      <c r="D81" t="s">
        <v>1911</v>
      </c>
      <c r="E81" t="s">
        <v>2091</v>
      </c>
      <c r="F81" t="s">
        <v>2092</v>
      </c>
      <c r="G81">
        <v>64.754608000000005</v>
      </c>
      <c r="H81">
        <v>28.328347000000001</v>
      </c>
      <c r="I81" t="s">
        <v>1920</v>
      </c>
      <c r="J81" t="s">
        <v>1915</v>
      </c>
      <c r="L81">
        <v>10.526999999999999</v>
      </c>
      <c r="M81">
        <v>9.1289999999999996</v>
      </c>
      <c r="N81" t="s">
        <v>50</v>
      </c>
      <c r="O81">
        <v>38</v>
      </c>
      <c r="P81">
        <v>0</v>
      </c>
      <c r="Q81" t="s">
        <v>1459</v>
      </c>
    </row>
    <row r="82" spans="1:17">
      <c r="A82">
        <v>80</v>
      </c>
      <c r="B82" t="s">
        <v>1459</v>
      </c>
      <c r="C82" t="s">
        <v>1459</v>
      </c>
      <c r="D82" t="s">
        <v>1911</v>
      </c>
      <c r="E82" t="s">
        <v>2091</v>
      </c>
      <c r="F82" t="s">
        <v>2092</v>
      </c>
      <c r="G82">
        <v>64.754608000000005</v>
      </c>
      <c r="H82">
        <v>28.328347000000001</v>
      </c>
      <c r="I82" t="s">
        <v>1920</v>
      </c>
      <c r="J82" t="s">
        <v>1915</v>
      </c>
      <c r="L82">
        <v>10.526999999999999</v>
      </c>
      <c r="M82">
        <v>9.1289999999999996</v>
      </c>
      <c r="N82" t="s">
        <v>50</v>
      </c>
      <c r="O82">
        <v>38</v>
      </c>
      <c r="P82">
        <v>0</v>
      </c>
      <c r="Q82" t="s">
        <v>1459</v>
      </c>
    </row>
    <row r="83" spans="1:17">
      <c r="A83">
        <v>81</v>
      </c>
      <c r="B83" t="s">
        <v>2093</v>
      </c>
      <c r="C83" t="s">
        <v>1460</v>
      </c>
      <c r="D83" t="s">
        <v>1917</v>
      </c>
      <c r="E83" t="s">
        <v>2094</v>
      </c>
      <c r="F83" t="s">
        <v>2095</v>
      </c>
      <c r="G83">
        <v>64.803379000000007</v>
      </c>
      <c r="H83">
        <v>28.492528</v>
      </c>
      <c r="I83" t="s">
        <v>2096</v>
      </c>
      <c r="J83" t="s">
        <v>1915</v>
      </c>
      <c r="L83">
        <v>10.491</v>
      </c>
      <c r="M83">
        <v>9.3130000000000006</v>
      </c>
      <c r="N83" t="s">
        <v>47</v>
      </c>
      <c r="O83">
        <v>76</v>
      </c>
      <c r="P83">
        <v>0</v>
      </c>
      <c r="Q83" t="s">
        <v>2093</v>
      </c>
    </row>
    <row r="84" spans="1:17">
      <c r="A84">
        <v>82</v>
      </c>
      <c r="B84" t="s">
        <v>2097</v>
      </c>
      <c r="C84" t="s">
        <v>1462</v>
      </c>
      <c r="D84" t="s">
        <v>1911</v>
      </c>
      <c r="E84" t="s">
        <v>2098</v>
      </c>
      <c r="F84" t="s">
        <v>2099</v>
      </c>
      <c r="G84">
        <v>64.81598031</v>
      </c>
      <c r="H84">
        <v>29.10747018</v>
      </c>
      <c r="I84" t="s">
        <v>2100</v>
      </c>
      <c r="J84">
        <v>13.02</v>
      </c>
      <c r="K84">
        <v>10.7</v>
      </c>
      <c r="L84">
        <v>9.0980000000000008</v>
      </c>
      <c r="M84">
        <v>7.7359999999999998</v>
      </c>
      <c r="N84" t="s">
        <v>2101</v>
      </c>
      <c r="O84">
        <v>533</v>
      </c>
      <c r="P84">
        <v>0</v>
      </c>
      <c r="Q84" t="s">
        <v>2097</v>
      </c>
    </row>
    <row r="85" spans="1:17">
      <c r="A85">
        <v>83</v>
      </c>
      <c r="B85" t="s">
        <v>2097</v>
      </c>
      <c r="C85" t="s">
        <v>1462</v>
      </c>
      <c r="D85" t="s">
        <v>1911</v>
      </c>
      <c r="E85" t="s">
        <v>2098</v>
      </c>
      <c r="F85" t="s">
        <v>2099</v>
      </c>
      <c r="G85">
        <v>64.81598031</v>
      </c>
      <c r="H85">
        <v>29.10747018</v>
      </c>
      <c r="I85" t="s">
        <v>2100</v>
      </c>
      <c r="J85">
        <v>13.02</v>
      </c>
      <c r="K85">
        <v>10.7</v>
      </c>
      <c r="L85">
        <v>9.0980000000000008</v>
      </c>
      <c r="M85">
        <v>7.7359999999999998</v>
      </c>
      <c r="N85" t="s">
        <v>2101</v>
      </c>
      <c r="O85">
        <v>533</v>
      </c>
      <c r="P85">
        <v>0</v>
      </c>
      <c r="Q85" t="s">
        <v>2097</v>
      </c>
    </row>
    <row r="86" spans="1:17">
      <c r="A86">
        <v>84</v>
      </c>
      <c r="B86" t="s">
        <v>2097</v>
      </c>
      <c r="C86" t="s">
        <v>1462</v>
      </c>
      <c r="D86" t="s">
        <v>1911</v>
      </c>
      <c r="E86" t="s">
        <v>2098</v>
      </c>
      <c r="F86" t="s">
        <v>2099</v>
      </c>
      <c r="G86">
        <v>64.81598031</v>
      </c>
      <c r="H86">
        <v>29.10747018</v>
      </c>
      <c r="I86" t="s">
        <v>2100</v>
      </c>
      <c r="J86">
        <v>13.02</v>
      </c>
      <c r="K86">
        <v>10.7</v>
      </c>
      <c r="L86">
        <v>9.0980000000000008</v>
      </c>
      <c r="M86">
        <v>7.7359999999999998</v>
      </c>
      <c r="N86" t="s">
        <v>2101</v>
      </c>
      <c r="O86">
        <v>533</v>
      </c>
      <c r="P86">
        <v>0</v>
      </c>
      <c r="Q86" t="s">
        <v>2097</v>
      </c>
    </row>
    <row r="87" spans="1:17">
      <c r="A87">
        <v>85</v>
      </c>
      <c r="B87" t="s">
        <v>2097</v>
      </c>
      <c r="C87" t="s">
        <v>1462</v>
      </c>
      <c r="D87" t="s">
        <v>1911</v>
      </c>
      <c r="E87" t="s">
        <v>2098</v>
      </c>
      <c r="F87" t="s">
        <v>2099</v>
      </c>
      <c r="G87">
        <v>64.81598031</v>
      </c>
      <c r="H87">
        <v>29.10747018</v>
      </c>
      <c r="I87" t="s">
        <v>2100</v>
      </c>
      <c r="J87">
        <v>13.02</v>
      </c>
      <c r="K87">
        <v>10.7</v>
      </c>
      <c r="L87">
        <v>9.0980000000000008</v>
      </c>
      <c r="M87">
        <v>7.7359999999999998</v>
      </c>
      <c r="N87" t="s">
        <v>2101</v>
      </c>
      <c r="O87">
        <v>533</v>
      </c>
      <c r="P87">
        <v>0</v>
      </c>
      <c r="Q87" t="s">
        <v>2097</v>
      </c>
    </row>
    <row r="88" spans="1:17">
      <c r="A88">
        <v>86</v>
      </c>
      <c r="B88" t="s">
        <v>2102</v>
      </c>
      <c r="C88" t="s">
        <v>1463</v>
      </c>
      <c r="D88" t="s">
        <v>1984</v>
      </c>
      <c r="E88" t="s">
        <v>2103</v>
      </c>
      <c r="F88" t="s">
        <v>2104</v>
      </c>
      <c r="G88">
        <v>64.859416999999993</v>
      </c>
      <c r="H88">
        <v>28.437306</v>
      </c>
      <c r="I88" t="s">
        <v>2105</v>
      </c>
      <c r="J88" t="s">
        <v>1915</v>
      </c>
      <c r="K88">
        <v>13.14</v>
      </c>
      <c r="L88">
        <v>9.5020000000000007</v>
      </c>
      <c r="M88">
        <v>8.4239999999999995</v>
      </c>
      <c r="N88" t="s">
        <v>42</v>
      </c>
      <c r="O88">
        <v>156</v>
      </c>
      <c r="P88">
        <v>1</v>
      </c>
      <c r="Q88" t="s">
        <v>2102</v>
      </c>
    </row>
    <row r="89" spans="1:17">
      <c r="A89">
        <v>87</v>
      </c>
      <c r="B89" t="s">
        <v>2106</v>
      </c>
      <c r="C89" t="s">
        <v>1465</v>
      </c>
      <c r="D89" t="s">
        <v>1917</v>
      </c>
      <c r="E89" t="s">
        <v>2107</v>
      </c>
      <c r="F89" t="s">
        <v>2108</v>
      </c>
      <c r="G89">
        <v>64.897728999999998</v>
      </c>
      <c r="H89">
        <v>28.456057999999999</v>
      </c>
      <c r="I89" t="s">
        <v>2109</v>
      </c>
      <c r="J89" t="s">
        <v>1915</v>
      </c>
      <c r="L89">
        <v>10.954000000000001</v>
      </c>
      <c r="M89">
        <v>9.9710000000000001</v>
      </c>
      <c r="N89" t="s">
        <v>1915</v>
      </c>
      <c r="O89">
        <v>31</v>
      </c>
      <c r="P89">
        <v>0</v>
      </c>
      <c r="Q89" t="s">
        <v>2106</v>
      </c>
    </row>
    <row r="90" spans="1:17">
      <c r="A90">
        <v>88</v>
      </c>
      <c r="B90" t="s">
        <v>2110</v>
      </c>
      <c r="C90" t="s">
        <v>1468</v>
      </c>
      <c r="D90" t="s">
        <v>1911</v>
      </c>
      <c r="E90" t="s">
        <v>2111</v>
      </c>
      <c r="F90" t="s">
        <v>2112</v>
      </c>
      <c r="G90">
        <v>64.921966999999995</v>
      </c>
      <c r="H90">
        <v>27.830136</v>
      </c>
      <c r="I90">
        <f>-12.97 -27.2</f>
        <v>-40.17</v>
      </c>
      <c r="J90" t="s">
        <v>1915</v>
      </c>
      <c r="K90">
        <v>12.25</v>
      </c>
      <c r="L90">
        <v>9.1259999999999994</v>
      </c>
      <c r="M90">
        <v>8.2560000000000002</v>
      </c>
      <c r="N90" t="s">
        <v>44</v>
      </c>
      <c r="O90">
        <v>117</v>
      </c>
      <c r="P90">
        <v>0</v>
      </c>
      <c r="Q90" t="s">
        <v>2110</v>
      </c>
    </row>
    <row r="91" spans="1:17">
      <c r="A91">
        <v>89</v>
      </c>
      <c r="B91" t="s">
        <v>2113</v>
      </c>
      <c r="C91" t="s">
        <v>829</v>
      </c>
      <c r="D91" t="s">
        <v>1954</v>
      </c>
      <c r="E91" t="s">
        <v>2114</v>
      </c>
      <c r="F91" t="s">
        <v>2115</v>
      </c>
      <c r="G91">
        <v>65.108608000000004</v>
      </c>
      <c r="H91">
        <v>28.069153</v>
      </c>
      <c r="I91" t="s">
        <v>1920</v>
      </c>
      <c r="J91" t="s">
        <v>1915</v>
      </c>
      <c r="L91">
        <v>10.612</v>
      </c>
      <c r="M91">
        <v>9.6969999999999992</v>
      </c>
      <c r="N91" t="s">
        <v>46</v>
      </c>
      <c r="O91">
        <v>11</v>
      </c>
      <c r="P91">
        <v>0</v>
      </c>
      <c r="Q91" t="s">
        <v>2113</v>
      </c>
    </row>
    <row r="92" spans="1:17">
      <c r="A92">
        <v>90</v>
      </c>
      <c r="B92" t="s">
        <v>2116</v>
      </c>
      <c r="C92" t="s">
        <v>1472</v>
      </c>
      <c r="D92" t="s">
        <v>2117</v>
      </c>
      <c r="E92" t="s">
        <v>2118</v>
      </c>
      <c r="F92" t="s">
        <v>2119</v>
      </c>
      <c r="G92">
        <v>65.163250000000005</v>
      </c>
      <c r="H92">
        <v>27.29214</v>
      </c>
      <c r="I92" s="15">
        <v>42539</v>
      </c>
      <c r="J92" t="s">
        <v>1915</v>
      </c>
      <c r="L92">
        <v>10.497</v>
      </c>
      <c r="M92">
        <v>9.56</v>
      </c>
      <c r="N92" t="s">
        <v>2120</v>
      </c>
      <c r="O92">
        <v>12</v>
      </c>
      <c r="P92">
        <v>0</v>
      </c>
      <c r="Q92" t="s">
        <v>2116</v>
      </c>
    </row>
    <row r="93" spans="1:17">
      <c r="A93">
        <v>91</v>
      </c>
      <c r="B93" t="s">
        <v>1474</v>
      </c>
      <c r="C93" t="s">
        <v>1474</v>
      </c>
      <c r="D93" t="s">
        <v>1911</v>
      </c>
      <c r="E93" t="s">
        <v>2121</v>
      </c>
      <c r="F93" t="s">
        <v>2122</v>
      </c>
      <c r="G93">
        <v>65.219712000000001</v>
      </c>
      <c r="H93">
        <v>17.778207999999999</v>
      </c>
      <c r="I93" t="s">
        <v>1920</v>
      </c>
      <c r="J93" t="s">
        <v>1915</v>
      </c>
      <c r="L93">
        <v>11.618</v>
      </c>
      <c r="M93">
        <v>10.776</v>
      </c>
      <c r="N93" t="s">
        <v>407</v>
      </c>
      <c r="O93">
        <v>18</v>
      </c>
      <c r="P93">
        <v>0</v>
      </c>
      <c r="Q93" t="s">
        <v>1474</v>
      </c>
    </row>
    <row r="94" spans="1:17">
      <c r="A94">
        <v>92</v>
      </c>
      <c r="B94" t="s">
        <v>1029</v>
      </c>
      <c r="C94" t="s">
        <v>1476</v>
      </c>
      <c r="D94" t="s">
        <v>1954</v>
      </c>
      <c r="E94" t="s">
        <v>2123</v>
      </c>
      <c r="F94" t="s">
        <v>2124</v>
      </c>
      <c r="G94">
        <v>65.430149999999998</v>
      </c>
      <c r="H94">
        <v>19.570371999999999</v>
      </c>
      <c r="I94" t="s">
        <v>2125</v>
      </c>
      <c r="J94" t="s">
        <v>1915</v>
      </c>
      <c r="L94">
        <v>10.185</v>
      </c>
      <c r="M94">
        <v>8.0210000000000008</v>
      </c>
      <c r="N94" t="s">
        <v>44</v>
      </c>
      <c r="O94">
        <v>29</v>
      </c>
      <c r="P94">
        <v>0</v>
      </c>
      <c r="Q94" t="s">
        <v>1029</v>
      </c>
    </row>
    <row r="95" spans="1:17">
      <c r="A95">
        <v>93</v>
      </c>
      <c r="B95" t="s">
        <v>2126</v>
      </c>
      <c r="C95" t="s">
        <v>1477</v>
      </c>
      <c r="D95" t="s">
        <v>1911</v>
      </c>
      <c r="E95" t="s">
        <v>2127</v>
      </c>
      <c r="F95" t="s">
        <v>2128</v>
      </c>
      <c r="G95">
        <v>65.481817000000007</v>
      </c>
      <c r="H95">
        <v>27.91835</v>
      </c>
      <c r="I95" t="s">
        <v>1920</v>
      </c>
      <c r="J95" t="s">
        <v>1915</v>
      </c>
      <c r="K95">
        <v>13.8</v>
      </c>
      <c r="L95">
        <v>9.18</v>
      </c>
      <c r="M95">
        <v>7.7990000000000004</v>
      </c>
      <c r="N95" t="s">
        <v>2129</v>
      </c>
      <c r="O95">
        <v>193</v>
      </c>
      <c r="P95">
        <v>0</v>
      </c>
      <c r="Q95" t="s">
        <v>2126</v>
      </c>
    </row>
    <row r="96" spans="1:17">
      <c r="A96">
        <v>94</v>
      </c>
      <c r="B96" t="s">
        <v>2126</v>
      </c>
      <c r="C96" t="s">
        <v>1477</v>
      </c>
      <c r="D96" t="s">
        <v>1911</v>
      </c>
      <c r="E96" t="s">
        <v>2127</v>
      </c>
      <c r="F96" t="s">
        <v>2128</v>
      </c>
      <c r="G96">
        <v>65.481817000000007</v>
      </c>
      <c r="H96">
        <v>27.91835</v>
      </c>
      <c r="I96" t="s">
        <v>1920</v>
      </c>
      <c r="J96" t="s">
        <v>1915</v>
      </c>
      <c r="K96">
        <v>13.8</v>
      </c>
      <c r="L96">
        <v>9.18</v>
      </c>
      <c r="M96">
        <v>7.7990000000000004</v>
      </c>
      <c r="N96" t="s">
        <v>2129</v>
      </c>
      <c r="O96">
        <v>193</v>
      </c>
      <c r="P96">
        <v>0</v>
      </c>
      <c r="Q96" t="s">
        <v>2126</v>
      </c>
    </row>
    <row r="97" spans="1:17">
      <c r="A97">
        <v>95</v>
      </c>
      <c r="B97" t="s">
        <v>2126</v>
      </c>
      <c r="C97" t="s">
        <v>1477</v>
      </c>
      <c r="D97" t="s">
        <v>1911</v>
      </c>
      <c r="E97" t="s">
        <v>2127</v>
      </c>
      <c r="F97" t="s">
        <v>2128</v>
      </c>
      <c r="G97">
        <v>65.481817000000007</v>
      </c>
      <c r="H97">
        <v>27.91835</v>
      </c>
      <c r="I97" t="s">
        <v>1920</v>
      </c>
      <c r="J97" t="s">
        <v>1915</v>
      </c>
      <c r="K97">
        <v>13.8</v>
      </c>
      <c r="L97">
        <v>9.18</v>
      </c>
      <c r="M97">
        <v>7.7990000000000004</v>
      </c>
      <c r="N97" t="s">
        <v>2129</v>
      </c>
      <c r="O97">
        <v>193</v>
      </c>
      <c r="P97">
        <v>0</v>
      </c>
      <c r="Q97" t="s">
        <v>2126</v>
      </c>
    </row>
    <row r="98" spans="1:17">
      <c r="A98">
        <v>96</v>
      </c>
      <c r="B98" t="s">
        <v>2126</v>
      </c>
      <c r="C98" t="s">
        <v>1477</v>
      </c>
      <c r="D98" t="s">
        <v>1911</v>
      </c>
      <c r="E98" t="s">
        <v>2127</v>
      </c>
      <c r="F98" t="s">
        <v>2128</v>
      </c>
      <c r="G98">
        <v>65.481817000000007</v>
      </c>
      <c r="H98">
        <v>27.91835</v>
      </c>
      <c r="I98" t="s">
        <v>1920</v>
      </c>
      <c r="J98" t="s">
        <v>1915</v>
      </c>
      <c r="K98">
        <v>13.8</v>
      </c>
      <c r="L98">
        <v>9.18</v>
      </c>
      <c r="M98">
        <v>7.7990000000000004</v>
      </c>
      <c r="N98" t="s">
        <v>2129</v>
      </c>
      <c r="O98">
        <v>193</v>
      </c>
      <c r="P98">
        <v>0</v>
      </c>
      <c r="Q98" t="s">
        <v>2126</v>
      </c>
    </row>
    <row r="99" spans="1:17">
      <c r="A99">
        <v>97</v>
      </c>
      <c r="B99" t="s">
        <v>2130</v>
      </c>
      <c r="C99" t="s">
        <v>1478</v>
      </c>
      <c r="D99" t="s">
        <v>1911</v>
      </c>
      <c r="E99" t="s">
        <v>2131</v>
      </c>
      <c r="F99" t="s">
        <v>2132</v>
      </c>
      <c r="G99">
        <v>65.48920846</v>
      </c>
      <c r="H99">
        <v>28.443214149999999</v>
      </c>
      <c r="I99" t="s">
        <v>2133</v>
      </c>
      <c r="J99">
        <v>5.2</v>
      </c>
      <c r="K99">
        <v>9.3000000000000007</v>
      </c>
      <c r="L99">
        <v>7.1550000000000002</v>
      </c>
      <c r="M99">
        <v>5.3949999999999996</v>
      </c>
      <c r="N99" t="s">
        <v>2134</v>
      </c>
      <c r="O99">
        <v>571</v>
      </c>
      <c r="P99">
        <v>0</v>
      </c>
      <c r="Q99" t="s">
        <v>2130</v>
      </c>
    </row>
    <row r="100" spans="1:17">
      <c r="A100">
        <v>98</v>
      </c>
      <c r="B100" t="s">
        <v>1480</v>
      </c>
      <c r="C100" t="s">
        <v>1481</v>
      </c>
      <c r="D100" t="s">
        <v>1911</v>
      </c>
      <c r="E100" t="s">
        <v>2135</v>
      </c>
      <c r="F100" t="s">
        <v>2136</v>
      </c>
      <c r="G100">
        <v>65.495196289999996</v>
      </c>
      <c r="H100">
        <v>28.301807010000001</v>
      </c>
      <c r="I100" t="s">
        <v>2137</v>
      </c>
      <c r="J100">
        <v>7.82</v>
      </c>
      <c r="K100">
        <v>9.0299999999999994</v>
      </c>
      <c r="L100">
        <v>7.4139999999999997</v>
      </c>
      <c r="M100">
        <v>6.8689999999999998</v>
      </c>
      <c r="N100" t="s">
        <v>2138</v>
      </c>
      <c r="O100">
        <v>240</v>
      </c>
      <c r="P100">
        <v>0</v>
      </c>
      <c r="Q100" t="s">
        <v>1480</v>
      </c>
    </row>
    <row r="101" spans="1:17">
      <c r="A101">
        <v>99</v>
      </c>
      <c r="B101" t="s">
        <v>2139</v>
      </c>
      <c r="C101" t="s">
        <v>1483</v>
      </c>
      <c r="D101" t="s">
        <v>1911</v>
      </c>
      <c r="E101" t="s">
        <v>2140</v>
      </c>
      <c r="F101" t="s">
        <v>2141</v>
      </c>
      <c r="G101">
        <v>65.497643539999999</v>
      </c>
      <c r="H101">
        <v>19.535116160000001</v>
      </c>
      <c r="I101" t="s">
        <v>2142</v>
      </c>
      <c r="J101">
        <v>5.48</v>
      </c>
      <c r="K101">
        <v>9.3000000000000007</v>
      </c>
      <c r="L101">
        <v>7.24</v>
      </c>
      <c r="M101">
        <v>5.3250000000000002</v>
      </c>
      <c r="N101" t="s">
        <v>2143</v>
      </c>
      <c r="O101">
        <v>1174</v>
      </c>
      <c r="P101">
        <v>2</v>
      </c>
      <c r="Q101" t="s">
        <v>2139</v>
      </c>
    </row>
    <row r="102" spans="1:17">
      <c r="A102">
        <v>100</v>
      </c>
      <c r="B102" t="s">
        <v>2144</v>
      </c>
      <c r="C102" t="s">
        <v>1486</v>
      </c>
      <c r="D102" t="s">
        <v>1917</v>
      </c>
      <c r="E102" t="s">
        <v>2145</v>
      </c>
      <c r="F102" t="s">
        <v>2146</v>
      </c>
      <c r="G102">
        <v>65.509071000000006</v>
      </c>
      <c r="H102">
        <v>26.958469000000001</v>
      </c>
      <c r="I102" t="s">
        <v>2147</v>
      </c>
      <c r="J102" t="s">
        <v>1915</v>
      </c>
      <c r="K102">
        <v>14.1</v>
      </c>
      <c r="L102">
        <v>10.705</v>
      </c>
      <c r="M102">
        <v>8.1780000000000008</v>
      </c>
      <c r="N102" t="s">
        <v>2148</v>
      </c>
      <c r="O102">
        <v>230</v>
      </c>
      <c r="P102">
        <v>0</v>
      </c>
      <c r="Q102" t="s">
        <v>2144</v>
      </c>
    </row>
    <row r="103" spans="1:17">
      <c r="A103">
        <v>101</v>
      </c>
      <c r="B103" t="s">
        <v>2149</v>
      </c>
      <c r="C103" t="s">
        <v>1488</v>
      </c>
      <c r="D103" t="s">
        <v>1911</v>
      </c>
      <c r="E103" t="s">
        <v>2150</v>
      </c>
      <c r="F103" t="s">
        <v>2151</v>
      </c>
      <c r="G103">
        <v>65.513075000000001</v>
      </c>
      <c r="H103">
        <v>28.427496999999999</v>
      </c>
      <c r="I103" t="s">
        <v>1920</v>
      </c>
      <c r="J103" t="s">
        <v>1915</v>
      </c>
      <c r="K103">
        <v>13.4</v>
      </c>
      <c r="L103">
        <v>9.4640000000000004</v>
      </c>
      <c r="M103">
        <v>8.4489999999999998</v>
      </c>
      <c r="N103" t="s">
        <v>2152</v>
      </c>
      <c r="O103">
        <v>66</v>
      </c>
      <c r="P103">
        <v>0</v>
      </c>
      <c r="Q103" t="s">
        <v>2149</v>
      </c>
    </row>
    <row r="104" spans="1:17">
      <c r="A104">
        <v>102</v>
      </c>
      <c r="B104" t="s">
        <v>1490</v>
      </c>
      <c r="C104" t="s">
        <v>1490</v>
      </c>
      <c r="D104" t="s">
        <v>1954</v>
      </c>
      <c r="E104" t="s">
        <v>2153</v>
      </c>
      <c r="F104" t="s">
        <v>2154</v>
      </c>
      <c r="G104">
        <v>65.565330000000003</v>
      </c>
      <c r="H104">
        <v>26.951689999999999</v>
      </c>
      <c r="I104" s="15">
        <v>42720</v>
      </c>
      <c r="J104" t="s">
        <v>1915</v>
      </c>
      <c r="L104">
        <v>13.805999999999999</v>
      </c>
      <c r="M104">
        <v>12.029</v>
      </c>
      <c r="N104" t="s">
        <v>1915</v>
      </c>
      <c r="O104">
        <v>13</v>
      </c>
      <c r="P104">
        <v>0</v>
      </c>
      <c r="Q104" t="s">
        <v>1490</v>
      </c>
    </row>
    <row r="105" spans="1:17">
      <c r="A105">
        <v>103</v>
      </c>
      <c r="B105" t="s">
        <v>935</v>
      </c>
      <c r="C105" t="s">
        <v>935</v>
      </c>
      <c r="D105" t="s">
        <v>2155</v>
      </c>
      <c r="E105" t="s">
        <v>2156</v>
      </c>
      <c r="F105" t="s">
        <v>2157</v>
      </c>
      <c r="G105">
        <v>65.569828999999999</v>
      </c>
      <c r="H105">
        <v>26.915856000000002</v>
      </c>
      <c r="I105" t="s">
        <v>1920</v>
      </c>
      <c r="J105" t="s">
        <v>1915</v>
      </c>
      <c r="K105">
        <v>17.8</v>
      </c>
      <c r="L105">
        <v>11.577</v>
      </c>
      <c r="M105">
        <v>9.0109999999999992</v>
      </c>
      <c r="N105" t="s">
        <v>2158</v>
      </c>
      <c r="O105">
        <v>24</v>
      </c>
      <c r="P105">
        <v>0</v>
      </c>
      <c r="Q105" t="s">
        <v>935</v>
      </c>
    </row>
    <row r="106" spans="1:17">
      <c r="A106">
        <v>104</v>
      </c>
      <c r="B106" t="s">
        <v>2159</v>
      </c>
      <c r="C106" t="s">
        <v>1493</v>
      </c>
      <c r="D106" t="s">
        <v>1917</v>
      </c>
      <c r="E106" t="s">
        <v>2160</v>
      </c>
      <c r="F106" t="s">
        <v>2161</v>
      </c>
      <c r="G106">
        <v>65.897441999999998</v>
      </c>
      <c r="H106">
        <v>25.050847000000001</v>
      </c>
      <c r="I106" t="s">
        <v>1920</v>
      </c>
      <c r="J106" t="s">
        <v>1915</v>
      </c>
      <c r="N106" t="s">
        <v>1915</v>
      </c>
      <c r="O106">
        <v>29</v>
      </c>
      <c r="P106">
        <v>2</v>
      </c>
      <c r="Q106" t="s">
        <v>2159</v>
      </c>
    </row>
    <row r="107" spans="1:17">
      <c r="A107">
        <v>105</v>
      </c>
      <c r="B107" t="s">
        <v>2162</v>
      </c>
      <c r="C107" t="s">
        <v>1494</v>
      </c>
      <c r="D107" t="s">
        <v>1917</v>
      </c>
      <c r="E107" t="s">
        <v>2163</v>
      </c>
      <c r="F107" t="s">
        <v>2164</v>
      </c>
      <c r="G107">
        <v>65.913303999999997</v>
      </c>
      <c r="H107">
        <v>24.937252999999998</v>
      </c>
      <c r="I107" t="s">
        <v>2165</v>
      </c>
      <c r="J107" t="s">
        <v>1915</v>
      </c>
      <c r="L107">
        <v>10.192</v>
      </c>
      <c r="M107">
        <v>8.5960000000000001</v>
      </c>
      <c r="N107" t="s">
        <v>2166</v>
      </c>
      <c r="O107">
        <v>80</v>
      </c>
      <c r="P107">
        <v>0</v>
      </c>
      <c r="Q107" t="s">
        <v>2162</v>
      </c>
    </row>
    <row r="108" spans="1:17">
      <c r="A108">
        <v>106</v>
      </c>
      <c r="B108" t="s">
        <v>953</v>
      </c>
      <c r="C108" t="s">
        <v>1495</v>
      </c>
      <c r="D108" t="s">
        <v>1951</v>
      </c>
      <c r="E108" t="s">
        <v>2167</v>
      </c>
      <c r="F108" t="s">
        <v>2168</v>
      </c>
      <c r="G108">
        <v>66.185745999999995</v>
      </c>
      <c r="H108">
        <v>26.170628000000001</v>
      </c>
      <c r="I108" t="s">
        <v>1920</v>
      </c>
      <c r="J108" t="s">
        <v>1915</v>
      </c>
      <c r="L108">
        <v>10.795999999999999</v>
      </c>
      <c r="M108">
        <v>9.0530000000000008</v>
      </c>
      <c r="N108" t="s">
        <v>2169</v>
      </c>
      <c r="O108">
        <v>31</v>
      </c>
      <c r="P108">
        <v>0</v>
      </c>
      <c r="Q108" t="s">
        <v>953</v>
      </c>
    </row>
    <row r="109" spans="1:17">
      <c r="A109">
        <v>107</v>
      </c>
      <c r="B109" t="s">
        <v>1497</v>
      </c>
      <c r="C109" t="s">
        <v>1497</v>
      </c>
      <c r="D109" t="s">
        <v>1911</v>
      </c>
      <c r="E109" t="s">
        <v>2170</v>
      </c>
      <c r="F109" t="s">
        <v>2171</v>
      </c>
      <c r="G109">
        <v>66.187758000000002</v>
      </c>
      <c r="H109">
        <v>27.029091999999999</v>
      </c>
      <c r="I109" t="s">
        <v>1920</v>
      </c>
      <c r="J109" t="s">
        <v>1915</v>
      </c>
      <c r="K109">
        <v>16.239999999999998</v>
      </c>
      <c r="L109">
        <v>11.34</v>
      </c>
      <c r="M109">
        <v>10.458</v>
      </c>
      <c r="N109" t="s">
        <v>2172</v>
      </c>
      <c r="O109">
        <v>19</v>
      </c>
      <c r="P109">
        <v>0</v>
      </c>
      <c r="Q109" t="s">
        <v>1497</v>
      </c>
    </row>
    <row r="110" spans="1:17">
      <c r="A110">
        <v>108</v>
      </c>
      <c r="B110" t="s">
        <v>2173</v>
      </c>
      <c r="C110" t="s">
        <v>1498</v>
      </c>
      <c r="D110" t="s">
        <v>1911</v>
      </c>
      <c r="E110" t="s">
        <v>2174</v>
      </c>
      <c r="F110" t="s">
        <v>2175</v>
      </c>
      <c r="G110">
        <v>66.237832999999995</v>
      </c>
      <c r="H110">
        <v>27.199027999999998</v>
      </c>
      <c r="I110" t="s">
        <v>2176</v>
      </c>
      <c r="J110" t="s">
        <v>1915</v>
      </c>
      <c r="K110">
        <v>12.2</v>
      </c>
      <c r="L110">
        <v>9.7810000000000006</v>
      </c>
      <c r="M110">
        <v>8.3490000000000002</v>
      </c>
      <c r="N110" t="s">
        <v>2177</v>
      </c>
      <c r="O110">
        <v>154</v>
      </c>
      <c r="P110">
        <v>0</v>
      </c>
      <c r="Q110" t="s">
        <v>2173</v>
      </c>
    </row>
    <row r="111" spans="1:17">
      <c r="A111">
        <v>109</v>
      </c>
      <c r="B111" t="s">
        <v>2178</v>
      </c>
      <c r="C111" t="s">
        <v>1500</v>
      </c>
      <c r="D111" t="s">
        <v>1911</v>
      </c>
      <c r="E111" t="s">
        <v>2179</v>
      </c>
      <c r="F111" t="s">
        <v>2180</v>
      </c>
      <c r="G111">
        <v>66.323657999999995</v>
      </c>
      <c r="H111">
        <v>26.297336000000001</v>
      </c>
      <c r="I111" t="s">
        <v>1920</v>
      </c>
      <c r="J111" t="s">
        <v>1915</v>
      </c>
      <c r="K111">
        <v>13</v>
      </c>
      <c r="L111">
        <v>9.5399999999999991</v>
      </c>
      <c r="M111">
        <v>8.5500000000000007</v>
      </c>
      <c r="N111" t="s">
        <v>42</v>
      </c>
      <c r="O111">
        <v>29</v>
      </c>
      <c r="P111">
        <v>0</v>
      </c>
      <c r="Q111" t="s">
        <v>2178</v>
      </c>
    </row>
    <row r="112" spans="1:17">
      <c r="A112">
        <v>110</v>
      </c>
      <c r="B112" t="s">
        <v>1502</v>
      </c>
      <c r="C112" t="s">
        <v>1502</v>
      </c>
      <c r="D112" t="s">
        <v>1951</v>
      </c>
      <c r="E112" t="s">
        <v>2181</v>
      </c>
      <c r="F112" t="s">
        <v>2182</v>
      </c>
      <c r="G112">
        <v>66.323620000000005</v>
      </c>
      <c r="H112">
        <v>26.297329999999999</v>
      </c>
      <c r="I112" t="s">
        <v>1920</v>
      </c>
      <c r="J112" t="s">
        <v>1915</v>
      </c>
      <c r="K112">
        <v>13.86</v>
      </c>
      <c r="N112" t="s">
        <v>2183</v>
      </c>
      <c r="O112">
        <v>7</v>
      </c>
      <c r="P112">
        <v>0</v>
      </c>
      <c r="Q112" t="s">
        <v>1502</v>
      </c>
    </row>
    <row r="113" spans="1:17">
      <c r="A113">
        <v>111</v>
      </c>
      <c r="B113" t="s">
        <v>2184</v>
      </c>
      <c r="C113" t="s">
        <v>1503</v>
      </c>
      <c r="D113" t="s">
        <v>1917</v>
      </c>
      <c r="E113" t="s">
        <v>2185</v>
      </c>
      <c r="F113" t="s">
        <v>2186</v>
      </c>
      <c r="G113">
        <v>66.723038000000003</v>
      </c>
      <c r="H113">
        <v>26.115103000000001</v>
      </c>
      <c r="I113" t="s">
        <v>2187</v>
      </c>
      <c r="J113" t="s">
        <v>1915</v>
      </c>
      <c r="L113">
        <v>9.9169999999999998</v>
      </c>
      <c r="M113">
        <v>7.4420000000000002</v>
      </c>
      <c r="N113" t="s">
        <v>40</v>
      </c>
      <c r="O113">
        <v>108</v>
      </c>
      <c r="P113">
        <v>2</v>
      </c>
      <c r="Q113" t="s">
        <v>2184</v>
      </c>
    </row>
    <row r="114" spans="1:17">
      <c r="A114">
        <v>112</v>
      </c>
      <c r="B114" t="s">
        <v>2184</v>
      </c>
      <c r="C114" t="s">
        <v>1503</v>
      </c>
      <c r="D114" t="s">
        <v>1917</v>
      </c>
      <c r="E114" t="s">
        <v>2185</v>
      </c>
      <c r="F114" t="s">
        <v>2186</v>
      </c>
      <c r="G114">
        <v>66.723038000000003</v>
      </c>
      <c r="H114">
        <v>26.115103000000001</v>
      </c>
      <c r="I114" t="s">
        <v>2187</v>
      </c>
      <c r="J114" t="s">
        <v>1915</v>
      </c>
      <c r="L114">
        <v>9.9169999999999998</v>
      </c>
      <c r="M114">
        <v>7.4420000000000002</v>
      </c>
      <c r="N114" t="s">
        <v>40</v>
      </c>
      <c r="O114">
        <v>108</v>
      </c>
      <c r="P114">
        <v>2</v>
      </c>
      <c r="Q114" t="s">
        <v>2184</v>
      </c>
    </row>
    <row r="115" spans="1:17">
      <c r="A115">
        <v>113</v>
      </c>
      <c r="B115" t="s">
        <v>769</v>
      </c>
      <c r="C115" t="s">
        <v>1505</v>
      </c>
      <c r="D115" t="s">
        <v>1954</v>
      </c>
      <c r="E115" t="s">
        <v>2188</v>
      </c>
      <c r="F115" t="s">
        <v>2189</v>
      </c>
      <c r="G115">
        <v>66.738857999999993</v>
      </c>
      <c r="H115">
        <v>26.107892</v>
      </c>
      <c r="I115" t="s">
        <v>1920</v>
      </c>
      <c r="J115" t="s">
        <v>1915</v>
      </c>
      <c r="L115">
        <v>11.281000000000001</v>
      </c>
      <c r="M115">
        <v>9.58</v>
      </c>
      <c r="N115" t="s">
        <v>2190</v>
      </c>
      <c r="O115">
        <v>21</v>
      </c>
      <c r="P115">
        <v>0</v>
      </c>
      <c r="Q115" t="s">
        <v>769</v>
      </c>
    </row>
    <row r="116" spans="1:17">
      <c r="A116">
        <v>114</v>
      </c>
      <c r="B116" t="s">
        <v>2191</v>
      </c>
      <c r="C116" t="s">
        <v>1507</v>
      </c>
      <c r="D116" t="s">
        <v>1911</v>
      </c>
      <c r="E116" t="s">
        <v>2192</v>
      </c>
      <c r="F116" t="s">
        <v>2193</v>
      </c>
      <c r="G116">
        <v>66.761642440000003</v>
      </c>
      <c r="H116">
        <v>25.706220989999998</v>
      </c>
      <c r="I116" t="s">
        <v>2194</v>
      </c>
      <c r="J116">
        <v>21.79</v>
      </c>
      <c r="K116">
        <v>11.42</v>
      </c>
      <c r="L116">
        <v>8.1709999999999994</v>
      </c>
      <c r="M116">
        <v>6.734</v>
      </c>
      <c r="N116" t="s">
        <v>2195</v>
      </c>
      <c r="O116">
        <v>423</v>
      </c>
      <c r="P116">
        <v>1</v>
      </c>
      <c r="Q116" t="s">
        <v>2191</v>
      </c>
    </row>
    <row r="117" spans="1:17">
      <c r="A117">
        <v>115</v>
      </c>
      <c r="B117" t="s">
        <v>2191</v>
      </c>
      <c r="C117" t="s">
        <v>1507</v>
      </c>
      <c r="D117" t="s">
        <v>1911</v>
      </c>
      <c r="E117" t="s">
        <v>2192</v>
      </c>
      <c r="F117" t="s">
        <v>2193</v>
      </c>
      <c r="G117">
        <v>66.761642440000003</v>
      </c>
      <c r="H117">
        <v>25.706220989999998</v>
      </c>
      <c r="I117" t="s">
        <v>2194</v>
      </c>
      <c r="J117">
        <v>21.79</v>
      </c>
      <c r="K117">
        <v>11.42</v>
      </c>
      <c r="L117">
        <v>8.1709999999999994</v>
      </c>
      <c r="M117">
        <v>6.734</v>
      </c>
      <c r="N117" t="s">
        <v>2195</v>
      </c>
      <c r="O117">
        <v>423</v>
      </c>
      <c r="P117">
        <v>1</v>
      </c>
      <c r="Q117" t="s">
        <v>2191</v>
      </c>
    </row>
    <row r="118" spans="1:17">
      <c r="A118">
        <v>116</v>
      </c>
      <c r="B118" t="s">
        <v>2196</v>
      </c>
      <c r="C118" t="s">
        <v>1508</v>
      </c>
      <c r="D118" t="s">
        <v>1911</v>
      </c>
      <c r="E118" t="s">
        <v>2197</v>
      </c>
      <c r="F118" t="s">
        <v>2198</v>
      </c>
      <c r="G118">
        <v>66.769575000000003</v>
      </c>
      <c r="H118">
        <v>26.104531000000001</v>
      </c>
      <c r="I118" t="s">
        <v>2199</v>
      </c>
      <c r="J118" t="s">
        <v>1915</v>
      </c>
      <c r="K118">
        <v>10.5</v>
      </c>
      <c r="L118">
        <v>8.6910000000000007</v>
      </c>
      <c r="M118">
        <v>6.992</v>
      </c>
      <c r="N118" t="s">
        <v>2200</v>
      </c>
      <c r="O118">
        <v>809</v>
      </c>
      <c r="P118">
        <v>2</v>
      </c>
      <c r="Q118" t="s">
        <v>2196</v>
      </c>
    </row>
    <row r="119" spans="1:17">
      <c r="A119">
        <v>117</v>
      </c>
      <c r="B119" t="s">
        <v>2196</v>
      </c>
      <c r="C119" t="s">
        <v>1508</v>
      </c>
      <c r="D119" t="s">
        <v>1911</v>
      </c>
      <c r="E119" t="s">
        <v>2197</v>
      </c>
      <c r="F119" t="s">
        <v>2198</v>
      </c>
      <c r="G119">
        <v>66.769575000000003</v>
      </c>
      <c r="H119">
        <v>26.104531000000001</v>
      </c>
      <c r="I119" t="s">
        <v>2199</v>
      </c>
      <c r="J119" t="s">
        <v>1915</v>
      </c>
      <c r="K119">
        <v>10.5</v>
      </c>
      <c r="L119">
        <v>8.6910000000000007</v>
      </c>
      <c r="M119">
        <v>6.992</v>
      </c>
      <c r="N119" t="s">
        <v>2200</v>
      </c>
      <c r="O119">
        <v>809</v>
      </c>
      <c r="P119">
        <v>2</v>
      </c>
      <c r="Q119" t="s">
        <v>2196</v>
      </c>
    </row>
    <row r="120" spans="1:17">
      <c r="A120">
        <v>118</v>
      </c>
      <c r="B120" t="s">
        <v>2196</v>
      </c>
      <c r="C120" t="s">
        <v>1508</v>
      </c>
      <c r="D120" t="s">
        <v>1911</v>
      </c>
      <c r="E120" t="s">
        <v>2197</v>
      </c>
      <c r="F120" t="s">
        <v>2198</v>
      </c>
      <c r="G120">
        <v>66.769575000000003</v>
      </c>
      <c r="H120">
        <v>26.104531000000001</v>
      </c>
      <c r="I120" t="s">
        <v>2199</v>
      </c>
      <c r="J120" t="s">
        <v>1915</v>
      </c>
      <c r="K120">
        <v>10.5</v>
      </c>
      <c r="L120">
        <v>8.6910000000000007</v>
      </c>
      <c r="M120">
        <v>6.992</v>
      </c>
      <c r="N120" t="s">
        <v>2200</v>
      </c>
      <c r="O120">
        <v>809</v>
      </c>
      <c r="P120">
        <v>2</v>
      </c>
      <c r="Q120" t="s">
        <v>2196</v>
      </c>
    </row>
    <row r="121" spans="1:17">
      <c r="A121">
        <v>119</v>
      </c>
      <c r="B121" t="s">
        <v>2196</v>
      </c>
      <c r="C121" t="s">
        <v>1508</v>
      </c>
      <c r="D121" t="s">
        <v>1911</v>
      </c>
      <c r="E121" t="s">
        <v>2197</v>
      </c>
      <c r="F121" t="s">
        <v>2198</v>
      </c>
      <c r="G121">
        <v>66.769575000000003</v>
      </c>
      <c r="H121">
        <v>26.104531000000001</v>
      </c>
      <c r="I121" t="s">
        <v>2199</v>
      </c>
      <c r="J121" t="s">
        <v>1915</v>
      </c>
      <c r="K121">
        <v>10.5</v>
      </c>
      <c r="L121">
        <v>8.6910000000000007</v>
      </c>
      <c r="M121">
        <v>6.992</v>
      </c>
      <c r="N121" t="s">
        <v>2200</v>
      </c>
      <c r="O121">
        <v>809</v>
      </c>
      <c r="P121">
        <v>2</v>
      </c>
      <c r="Q121" t="s">
        <v>2196</v>
      </c>
    </row>
    <row r="122" spans="1:17">
      <c r="A122">
        <v>120</v>
      </c>
      <c r="B122" t="s">
        <v>2201</v>
      </c>
      <c r="C122" t="s">
        <v>1511</v>
      </c>
      <c r="D122" t="s">
        <v>1911</v>
      </c>
      <c r="E122" t="s">
        <v>2202</v>
      </c>
      <c r="F122" t="s">
        <v>2203</v>
      </c>
      <c r="G122">
        <v>66.794050400000003</v>
      </c>
      <c r="H122">
        <v>17.845177799999998</v>
      </c>
      <c r="I122" t="s">
        <v>2204</v>
      </c>
      <c r="J122" t="s">
        <v>1915</v>
      </c>
      <c r="K122">
        <v>10.220000000000001</v>
      </c>
      <c r="L122">
        <v>8.7840000000000007</v>
      </c>
      <c r="M122">
        <v>8.2959999999999994</v>
      </c>
      <c r="N122" t="s">
        <v>2205</v>
      </c>
      <c r="O122">
        <v>110</v>
      </c>
      <c r="P122">
        <v>0</v>
      </c>
      <c r="Q122" t="s">
        <v>2201</v>
      </c>
    </row>
    <row r="123" spans="1:17">
      <c r="A123">
        <v>121</v>
      </c>
      <c r="B123" t="s">
        <v>2206</v>
      </c>
      <c r="C123" t="s">
        <v>1513</v>
      </c>
      <c r="D123" t="s">
        <v>1951</v>
      </c>
      <c r="E123" t="s">
        <v>2207</v>
      </c>
      <c r="F123" t="s">
        <v>2208</v>
      </c>
      <c r="G123">
        <v>67.336296000000004</v>
      </c>
      <c r="H123">
        <v>26.561302999999999</v>
      </c>
      <c r="I123" t="s">
        <v>1920</v>
      </c>
      <c r="J123" t="s">
        <v>1915</v>
      </c>
      <c r="K123">
        <v>14.58</v>
      </c>
      <c r="L123">
        <v>9.8209999999999997</v>
      </c>
      <c r="M123">
        <v>8.7910000000000004</v>
      </c>
      <c r="N123" t="s">
        <v>48</v>
      </c>
      <c r="O123">
        <v>26</v>
      </c>
      <c r="P123">
        <v>0</v>
      </c>
      <c r="Q123" t="s">
        <v>2206</v>
      </c>
    </row>
    <row r="124" spans="1:17">
      <c r="A124">
        <v>122</v>
      </c>
      <c r="B124" t="s">
        <v>2209</v>
      </c>
      <c r="C124" t="s">
        <v>1515</v>
      </c>
      <c r="D124" t="s">
        <v>1917</v>
      </c>
      <c r="E124" t="s">
        <v>2210</v>
      </c>
      <c r="F124" t="s">
        <v>2211</v>
      </c>
      <c r="G124">
        <v>67.373767000000001</v>
      </c>
      <c r="H124">
        <v>26.281406</v>
      </c>
      <c r="I124" t="s">
        <v>2212</v>
      </c>
      <c r="J124" t="s">
        <v>1915</v>
      </c>
      <c r="L124">
        <v>10.34</v>
      </c>
      <c r="M124">
        <v>9.3879999999999999</v>
      </c>
      <c r="N124" t="s">
        <v>407</v>
      </c>
      <c r="O124">
        <v>72</v>
      </c>
      <c r="P124">
        <v>2</v>
      </c>
      <c r="Q124" t="s">
        <v>2209</v>
      </c>
    </row>
    <row r="125" spans="1:17">
      <c r="A125">
        <v>123</v>
      </c>
      <c r="B125" t="s">
        <v>2213</v>
      </c>
      <c r="C125" t="s">
        <v>1517</v>
      </c>
      <c r="D125" t="s">
        <v>1911</v>
      </c>
      <c r="E125" t="s">
        <v>2214</v>
      </c>
      <c r="F125" t="s">
        <v>2215</v>
      </c>
      <c r="G125">
        <v>67.348892000000006</v>
      </c>
      <c r="H125">
        <v>24.550077999999999</v>
      </c>
      <c r="I125" t="s">
        <v>1920</v>
      </c>
      <c r="J125" t="s">
        <v>1915</v>
      </c>
      <c r="L125">
        <v>11.544</v>
      </c>
      <c r="M125">
        <v>8.0540000000000003</v>
      </c>
      <c r="N125" t="s">
        <v>38</v>
      </c>
      <c r="O125">
        <v>250</v>
      </c>
      <c r="P125">
        <v>2</v>
      </c>
      <c r="Q125" t="s">
        <v>2213</v>
      </c>
    </row>
    <row r="126" spans="1:17">
      <c r="A126">
        <v>124</v>
      </c>
      <c r="B126" t="s">
        <v>2213</v>
      </c>
      <c r="C126" t="s">
        <v>1517</v>
      </c>
      <c r="D126" t="s">
        <v>1911</v>
      </c>
      <c r="E126" t="s">
        <v>2214</v>
      </c>
      <c r="F126" t="s">
        <v>2215</v>
      </c>
      <c r="G126">
        <v>67.348892000000006</v>
      </c>
      <c r="H126">
        <v>24.550077999999999</v>
      </c>
      <c r="I126" t="s">
        <v>1920</v>
      </c>
      <c r="J126" t="s">
        <v>1915</v>
      </c>
      <c r="L126">
        <v>11.544</v>
      </c>
      <c r="M126">
        <v>8.0540000000000003</v>
      </c>
      <c r="N126" t="s">
        <v>38</v>
      </c>
      <c r="O126">
        <v>250</v>
      </c>
      <c r="P126">
        <v>2</v>
      </c>
      <c r="Q126" t="s">
        <v>2213</v>
      </c>
    </row>
    <row r="127" spans="1:17">
      <c r="A127">
        <v>125</v>
      </c>
      <c r="B127" t="s">
        <v>2216</v>
      </c>
      <c r="C127" t="s">
        <v>1520</v>
      </c>
      <c r="D127" t="s">
        <v>2217</v>
      </c>
      <c r="E127" t="s">
        <v>2218</v>
      </c>
      <c r="F127" t="s">
        <v>2219</v>
      </c>
      <c r="G127">
        <v>67.400959999999998</v>
      </c>
      <c r="H127">
        <v>26.57328</v>
      </c>
      <c r="I127" t="s">
        <v>2220</v>
      </c>
      <c r="J127" t="s">
        <v>1915</v>
      </c>
      <c r="K127">
        <v>16.09</v>
      </c>
      <c r="L127">
        <v>11.564</v>
      </c>
      <c r="M127">
        <v>10.648</v>
      </c>
      <c r="N127" t="s">
        <v>2221</v>
      </c>
      <c r="O127">
        <v>9</v>
      </c>
      <c r="P127">
        <v>0</v>
      </c>
      <c r="Q127" t="s">
        <v>2216</v>
      </c>
    </row>
    <row r="128" spans="1:17">
      <c r="A128">
        <v>126</v>
      </c>
      <c r="B128" t="s">
        <v>2222</v>
      </c>
      <c r="C128" t="s">
        <v>1522</v>
      </c>
      <c r="D128" t="s">
        <v>1911</v>
      </c>
      <c r="E128" t="s">
        <v>2223</v>
      </c>
      <c r="F128" t="s">
        <v>2224</v>
      </c>
      <c r="G128">
        <v>67.423158000000001</v>
      </c>
      <c r="H128">
        <v>26.549519</v>
      </c>
      <c r="I128" t="s">
        <v>2225</v>
      </c>
      <c r="J128" t="s">
        <v>1915</v>
      </c>
      <c r="K128">
        <v>13.1</v>
      </c>
      <c r="L128">
        <v>9.7669999999999995</v>
      </c>
      <c r="M128">
        <v>8.1780000000000008</v>
      </c>
      <c r="N128" t="s">
        <v>2226</v>
      </c>
      <c r="O128">
        <v>228</v>
      </c>
      <c r="P128">
        <v>1</v>
      </c>
      <c r="Q128" t="s">
        <v>2222</v>
      </c>
    </row>
    <row r="129" spans="1:17">
      <c r="A129">
        <v>127</v>
      </c>
      <c r="B129" t="s">
        <v>2227</v>
      </c>
      <c r="C129" t="s">
        <v>1524</v>
      </c>
      <c r="D129" t="s">
        <v>1911</v>
      </c>
      <c r="E129" t="s">
        <v>2228</v>
      </c>
      <c r="F129" t="s">
        <v>2229</v>
      </c>
      <c r="G129">
        <v>67.426979000000003</v>
      </c>
      <c r="H129">
        <v>26.547031</v>
      </c>
      <c r="I129" t="s">
        <v>2230</v>
      </c>
      <c r="J129" t="s">
        <v>1915</v>
      </c>
      <c r="K129">
        <v>13.6</v>
      </c>
      <c r="L129">
        <v>9.3230000000000004</v>
      </c>
      <c r="M129">
        <v>8.391</v>
      </c>
      <c r="N129" t="s">
        <v>2231</v>
      </c>
      <c r="O129">
        <v>178</v>
      </c>
      <c r="P129">
        <v>0</v>
      </c>
      <c r="Q129" t="s">
        <v>2227</v>
      </c>
    </row>
    <row r="130" spans="1:17">
      <c r="A130">
        <v>128</v>
      </c>
      <c r="B130" t="s">
        <v>2227</v>
      </c>
      <c r="C130" t="s">
        <v>1524</v>
      </c>
      <c r="D130" t="s">
        <v>1911</v>
      </c>
      <c r="E130" t="s">
        <v>2228</v>
      </c>
      <c r="F130" t="s">
        <v>2229</v>
      </c>
      <c r="G130">
        <v>67.426979000000003</v>
      </c>
      <c r="H130">
        <v>26.547031</v>
      </c>
      <c r="I130" t="s">
        <v>2230</v>
      </c>
      <c r="J130" t="s">
        <v>1915</v>
      </c>
      <c r="K130">
        <v>13.6</v>
      </c>
      <c r="L130">
        <v>9.3230000000000004</v>
      </c>
      <c r="M130">
        <v>8.391</v>
      </c>
      <c r="N130" t="s">
        <v>2231</v>
      </c>
      <c r="O130">
        <v>178</v>
      </c>
      <c r="P130">
        <v>0</v>
      </c>
      <c r="Q130" t="s">
        <v>2227</v>
      </c>
    </row>
    <row r="131" spans="1:17">
      <c r="A131">
        <v>129</v>
      </c>
      <c r="B131" t="s">
        <v>2232</v>
      </c>
      <c r="C131" t="s">
        <v>1525</v>
      </c>
      <c r="D131" t="s">
        <v>1917</v>
      </c>
      <c r="E131" t="s">
        <v>2233</v>
      </c>
      <c r="F131" t="s">
        <v>2234</v>
      </c>
      <c r="G131">
        <v>67.464843999999999</v>
      </c>
      <c r="H131">
        <v>26.112470999999999</v>
      </c>
      <c r="I131" t="s">
        <v>2235</v>
      </c>
      <c r="J131" t="s">
        <v>1915</v>
      </c>
      <c r="K131">
        <v>13.8</v>
      </c>
      <c r="L131">
        <v>9.4149999999999991</v>
      </c>
      <c r="M131">
        <v>7.7789999999999999</v>
      </c>
      <c r="N131" t="s">
        <v>219</v>
      </c>
      <c r="O131">
        <v>165</v>
      </c>
      <c r="P131">
        <v>0</v>
      </c>
      <c r="Q131" t="s">
        <v>2232</v>
      </c>
    </row>
    <row r="132" spans="1:17">
      <c r="A132">
        <v>130</v>
      </c>
      <c r="B132" t="s">
        <v>2232</v>
      </c>
      <c r="C132" t="s">
        <v>1525</v>
      </c>
      <c r="D132" t="s">
        <v>1917</v>
      </c>
      <c r="E132" t="s">
        <v>2233</v>
      </c>
      <c r="F132" t="s">
        <v>2234</v>
      </c>
      <c r="G132">
        <v>67.464843999999999</v>
      </c>
      <c r="H132">
        <v>26.112470999999999</v>
      </c>
      <c r="I132" t="s">
        <v>2235</v>
      </c>
      <c r="J132" t="s">
        <v>1915</v>
      </c>
      <c r="K132">
        <v>13.8</v>
      </c>
      <c r="L132">
        <v>9.4149999999999991</v>
      </c>
      <c r="M132">
        <v>7.7789999999999999</v>
      </c>
      <c r="N132" t="s">
        <v>219</v>
      </c>
      <c r="O132">
        <v>165</v>
      </c>
      <c r="P132">
        <v>0</v>
      </c>
      <c r="Q132" t="s">
        <v>2232</v>
      </c>
    </row>
    <row r="133" spans="1:17">
      <c r="A133">
        <v>131</v>
      </c>
      <c r="B133" t="s">
        <v>765</v>
      </c>
      <c r="C133" t="s">
        <v>765</v>
      </c>
      <c r="D133" t="s">
        <v>2236</v>
      </c>
      <c r="E133" t="s">
        <v>2237</v>
      </c>
      <c r="F133" t="s">
        <v>2238</v>
      </c>
      <c r="G133">
        <v>67.497950000000003</v>
      </c>
      <c r="H133">
        <v>24.552181000000001</v>
      </c>
      <c r="I133" t="s">
        <v>1920</v>
      </c>
      <c r="J133" t="s">
        <v>1915</v>
      </c>
      <c r="K133">
        <v>16.309999999999999</v>
      </c>
      <c r="L133">
        <v>11.683</v>
      </c>
      <c r="M133">
        <v>9.81</v>
      </c>
      <c r="N133" t="s">
        <v>407</v>
      </c>
      <c r="O133">
        <v>21</v>
      </c>
      <c r="P133">
        <v>0</v>
      </c>
      <c r="Q133" t="s">
        <v>765</v>
      </c>
    </row>
    <row r="134" spans="1:17">
      <c r="A134">
        <v>132</v>
      </c>
      <c r="B134" t="s">
        <v>2239</v>
      </c>
      <c r="C134" t="s">
        <v>1529</v>
      </c>
      <c r="D134" t="s">
        <v>1923</v>
      </c>
      <c r="E134" t="s">
        <v>2240</v>
      </c>
      <c r="F134" t="s">
        <v>2241</v>
      </c>
      <c r="G134">
        <v>67.514911999999995</v>
      </c>
      <c r="H134">
        <v>18.230414</v>
      </c>
      <c r="I134" t="s">
        <v>1920</v>
      </c>
      <c r="J134" t="s">
        <v>1915</v>
      </c>
      <c r="L134">
        <v>9.8659999999999997</v>
      </c>
      <c r="M134">
        <v>8.9190000000000005</v>
      </c>
      <c r="N134" t="s">
        <v>2226</v>
      </c>
      <c r="O134">
        <v>53</v>
      </c>
      <c r="P134">
        <v>1</v>
      </c>
      <c r="Q134" t="s">
        <v>2239</v>
      </c>
    </row>
    <row r="135" spans="1:17">
      <c r="A135">
        <v>133</v>
      </c>
      <c r="B135" t="s">
        <v>2239</v>
      </c>
      <c r="C135" t="s">
        <v>1529</v>
      </c>
      <c r="D135" t="s">
        <v>1923</v>
      </c>
      <c r="E135" t="s">
        <v>2240</v>
      </c>
      <c r="F135" t="s">
        <v>2241</v>
      </c>
      <c r="G135">
        <v>67.514911999999995</v>
      </c>
      <c r="H135">
        <v>18.230414</v>
      </c>
      <c r="I135" t="s">
        <v>1920</v>
      </c>
      <c r="J135" t="s">
        <v>1915</v>
      </c>
      <c r="L135">
        <v>9.8659999999999997</v>
      </c>
      <c r="M135">
        <v>8.9190000000000005</v>
      </c>
      <c r="N135" t="s">
        <v>2226</v>
      </c>
      <c r="O135">
        <v>53</v>
      </c>
      <c r="P135">
        <v>1</v>
      </c>
      <c r="Q135" t="s">
        <v>2239</v>
      </c>
    </row>
    <row r="136" spans="1:17">
      <c r="A136">
        <v>134</v>
      </c>
      <c r="B136" t="s">
        <v>2242</v>
      </c>
      <c r="C136" t="s">
        <v>1532</v>
      </c>
      <c r="D136" t="s">
        <v>1923</v>
      </c>
      <c r="E136" t="s">
        <v>2243</v>
      </c>
      <c r="F136" t="s">
        <v>2244</v>
      </c>
      <c r="G136">
        <v>67.516616999999997</v>
      </c>
      <c r="H136">
        <v>18.230447000000002</v>
      </c>
      <c r="I136" t="s">
        <v>2245</v>
      </c>
      <c r="J136" t="s">
        <v>1915</v>
      </c>
      <c r="K136">
        <v>11.15</v>
      </c>
      <c r="L136">
        <v>8.6229999999999993</v>
      </c>
      <c r="M136">
        <v>7.5510000000000002</v>
      </c>
      <c r="N136" t="s">
        <v>2246</v>
      </c>
      <c r="O136">
        <v>288</v>
      </c>
      <c r="P136">
        <v>0</v>
      </c>
      <c r="Q136" t="s">
        <v>2242</v>
      </c>
    </row>
    <row r="137" spans="1:17">
      <c r="A137">
        <v>135</v>
      </c>
      <c r="B137" t="s">
        <v>2242</v>
      </c>
      <c r="C137" t="s">
        <v>1532</v>
      </c>
      <c r="D137" t="s">
        <v>1923</v>
      </c>
      <c r="E137" t="s">
        <v>2243</v>
      </c>
      <c r="F137" t="s">
        <v>2244</v>
      </c>
      <c r="G137">
        <v>67.516616999999997</v>
      </c>
      <c r="H137">
        <v>18.230447000000002</v>
      </c>
      <c r="I137" t="s">
        <v>2245</v>
      </c>
      <c r="J137" t="s">
        <v>1915</v>
      </c>
      <c r="K137">
        <v>11.15</v>
      </c>
      <c r="L137">
        <v>8.6229999999999993</v>
      </c>
      <c r="M137">
        <v>7.5510000000000002</v>
      </c>
      <c r="N137" t="s">
        <v>2246</v>
      </c>
      <c r="O137">
        <v>288</v>
      </c>
      <c r="P137">
        <v>0</v>
      </c>
      <c r="Q137" t="s">
        <v>2242</v>
      </c>
    </row>
    <row r="138" spans="1:17">
      <c r="A138">
        <v>136</v>
      </c>
      <c r="B138" t="s">
        <v>2247</v>
      </c>
      <c r="C138" t="s">
        <v>1534</v>
      </c>
      <c r="D138" t="s">
        <v>2033</v>
      </c>
      <c r="E138" t="s">
        <v>1120</v>
      </c>
      <c r="F138" t="s">
        <v>2248</v>
      </c>
      <c r="G138">
        <v>67.516630000000006</v>
      </c>
      <c r="H138">
        <v>18.22964</v>
      </c>
      <c r="I138" t="s">
        <v>1920</v>
      </c>
      <c r="J138" t="s">
        <v>1915</v>
      </c>
      <c r="K138">
        <v>18</v>
      </c>
      <c r="N138" t="s">
        <v>49</v>
      </c>
      <c r="O138">
        <v>27</v>
      </c>
      <c r="P138">
        <v>0</v>
      </c>
      <c r="Q138" t="s">
        <v>2247</v>
      </c>
    </row>
    <row r="139" spans="1:17">
      <c r="A139">
        <v>137</v>
      </c>
      <c r="B139" t="s">
        <v>2249</v>
      </c>
      <c r="C139" t="s">
        <v>1535</v>
      </c>
      <c r="D139" t="s">
        <v>1917</v>
      </c>
      <c r="E139" t="s">
        <v>2250</v>
      </c>
      <c r="F139" t="s">
        <v>2251</v>
      </c>
      <c r="G139">
        <v>67.623391999999996</v>
      </c>
      <c r="H139">
        <v>24.445847000000001</v>
      </c>
      <c r="I139" t="s">
        <v>2252</v>
      </c>
      <c r="J139" t="s">
        <v>1915</v>
      </c>
      <c r="K139">
        <v>14.4</v>
      </c>
      <c r="L139">
        <v>9.3879999999999999</v>
      </c>
      <c r="M139">
        <v>7.9240000000000004</v>
      </c>
      <c r="N139" t="s">
        <v>48</v>
      </c>
      <c r="O139">
        <v>120</v>
      </c>
      <c r="P139">
        <v>0</v>
      </c>
      <c r="Q139" t="s">
        <v>2249</v>
      </c>
    </row>
    <row r="140" spans="1:17">
      <c r="A140">
        <v>138</v>
      </c>
      <c r="B140" t="s">
        <v>2253</v>
      </c>
      <c r="C140" t="s">
        <v>1537</v>
      </c>
      <c r="D140" t="s">
        <v>1911</v>
      </c>
      <c r="E140" t="s">
        <v>2254</v>
      </c>
      <c r="F140" t="s">
        <v>2255</v>
      </c>
      <c r="G140">
        <v>67.684379000000007</v>
      </c>
      <c r="H140">
        <v>26.023464000000001</v>
      </c>
      <c r="I140" t="s">
        <v>2256</v>
      </c>
      <c r="J140" t="s">
        <v>1915</v>
      </c>
      <c r="K140">
        <v>11.9</v>
      </c>
      <c r="L140">
        <v>8.7189999999999994</v>
      </c>
      <c r="M140">
        <v>7.0960000000000001</v>
      </c>
      <c r="N140" t="s">
        <v>2257</v>
      </c>
      <c r="O140">
        <v>264</v>
      </c>
      <c r="P140">
        <v>0</v>
      </c>
      <c r="Q140" t="s">
        <v>2253</v>
      </c>
    </row>
    <row r="141" spans="1:17">
      <c r="A141">
        <v>139</v>
      </c>
      <c r="B141" t="s">
        <v>2258</v>
      </c>
      <c r="C141" t="s">
        <v>959</v>
      </c>
      <c r="D141" t="s">
        <v>2033</v>
      </c>
      <c r="E141" t="s">
        <v>957</v>
      </c>
      <c r="F141" t="s">
        <v>958</v>
      </c>
      <c r="G141">
        <v>67.685040000000001</v>
      </c>
      <c r="H141">
        <v>26.02328</v>
      </c>
      <c r="I141" t="s">
        <v>1920</v>
      </c>
      <c r="J141" t="s">
        <v>1915</v>
      </c>
      <c r="N141" t="s">
        <v>2090</v>
      </c>
      <c r="O141">
        <v>17</v>
      </c>
      <c r="P141">
        <v>0</v>
      </c>
      <c r="Q141" t="s">
        <v>2258</v>
      </c>
    </row>
    <row r="142" spans="1:17">
      <c r="A142">
        <v>140</v>
      </c>
      <c r="B142" t="s">
        <v>2258</v>
      </c>
      <c r="C142" t="s">
        <v>959</v>
      </c>
      <c r="D142" t="s">
        <v>2033</v>
      </c>
      <c r="E142" t="s">
        <v>957</v>
      </c>
      <c r="F142" t="s">
        <v>958</v>
      </c>
      <c r="G142">
        <v>67.685040000000001</v>
      </c>
      <c r="H142">
        <v>26.02328</v>
      </c>
      <c r="I142" t="s">
        <v>1920</v>
      </c>
      <c r="J142" t="s">
        <v>1915</v>
      </c>
      <c r="N142" t="s">
        <v>2090</v>
      </c>
      <c r="O142">
        <v>17</v>
      </c>
      <c r="P142">
        <v>0</v>
      </c>
      <c r="Q142" t="s">
        <v>2258</v>
      </c>
    </row>
    <row r="143" spans="1:17">
      <c r="A143">
        <v>141</v>
      </c>
      <c r="B143" t="s">
        <v>2259</v>
      </c>
      <c r="C143" t="s">
        <v>1540</v>
      </c>
      <c r="D143" t="s">
        <v>1917</v>
      </c>
      <c r="E143" t="s">
        <v>2260</v>
      </c>
      <c r="F143" t="s">
        <v>2261</v>
      </c>
      <c r="G143">
        <v>67.714074999999994</v>
      </c>
      <c r="H143">
        <v>24.706185999999999</v>
      </c>
      <c r="I143" t="s">
        <v>2262</v>
      </c>
      <c r="J143" t="s">
        <v>1915</v>
      </c>
      <c r="K143">
        <v>12.9</v>
      </c>
      <c r="L143">
        <v>9.4949999999999992</v>
      </c>
      <c r="M143">
        <v>8.4410000000000007</v>
      </c>
      <c r="N143" t="s">
        <v>2263</v>
      </c>
      <c r="O143">
        <v>111</v>
      </c>
      <c r="P143">
        <v>0</v>
      </c>
      <c r="Q143" t="s">
        <v>2259</v>
      </c>
    </row>
    <row r="144" spans="1:17">
      <c r="A144">
        <v>142</v>
      </c>
      <c r="B144" t="s">
        <v>2259</v>
      </c>
      <c r="C144" t="s">
        <v>1540</v>
      </c>
      <c r="D144" t="s">
        <v>1917</v>
      </c>
      <c r="E144" t="s">
        <v>2260</v>
      </c>
      <c r="F144" t="s">
        <v>2261</v>
      </c>
      <c r="G144">
        <v>67.714074999999994</v>
      </c>
      <c r="H144">
        <v>24.706185999999999</v>
      </c>
      <c r="I144" t="s">
        <v>2262</v>
      </c>
      <c r="J144" t="s">
        <v>1915</v>
      </c>
      <c r="K144">
        <v>12.9</v>
      </c>
      <c r="L144">
        <v>9.4949999999999992</v>
      </c>
      <c r="M144">
        <v>8.4410000000000007</v>
      </c>
      <c r="N144" t="s">
        <v>2263</v>
      </c>
      <c r="O144">
        <v>111</v>
      </c>
      <c r="P144">
        <v>0</v>
      </c>
      <c r="Q144" t="s">
        <v>2259</v>
      </c>
    </row>
    <row r="145" spans="1:17">
      <c r="A145">
        <v>143</v>
      </c>
      <c r="B145" t="s">
        <v>2259</v>
      </c>
      <c r="C145" t="s">
        <v>1540</v>
      </c>
      <c r="D145" t="s">
        <v>1917</v>
      </c>
      <c r="E145" t="s">
        <v>2260</v>
      </c>
      <c r="F145" t="s">
        <v>2261</v>
      </c>
      <c r="G145">
        <v>67.714074999999994</v>
      </c>
      <c r="H145">
        <v>24.706185999999999</v>
      </c>
      <c r="I145" t="s">
        <v>2262</v>
      </c>
      <c r="J145" t="s">
        <v>1915</v>
      </c>
      <c r="K145">
        <v>12.9</v>
      </c>
      <c r="L145">
        <v>9.4949999999999992</v>
      </c>
      <c r="M145">
        <v>8.4410000000000007</v>
      </c>
      <c r="N145" t="s">
        <v>2263</v>
      </c>
      <c r="O145">
        <v>111</v>
      </c>
      <c r="P145">
        <v>0</v>
      </c>
      <c r="Q145" t="s">
        <v>2259</v>
      </c>
    </row>
    <row r="146" spans="1:17">
      <c r="A146">
        <v>144</v>
      </c>
      <c r="B146" t="s">
        <v>2259</v>
      </c>
      <c r="C146" t="s">
        <v>1540</v>
      </c>
      <c r="D146" t="s">
        <v>1917</v>
      </c>
      <c r="E146" t="s">
        <v>2260</v>
      </c>
      <c r="F146" t="s">
        <v>2261</v>
      </c>
      <c r="G146">
        <v>67.714074999999994</v>
      </c>
      <c r="H146">
        <v>24.706185999999999</v>
      </c>
      <c r="I146" t="s">
        <v>2262</v>
      </c>
      <c r="J146" t="s">
        <v>1915</v>
      </c>
      <c r="K146">
        <v>12.9</v>
      </c>
      <c r="L146">
        <v>9.4949999999999992</v>
      </c>
      <c r="M146">
        <v>8.4410000000000007</v>
      </c>
      <c r="N146" t="s">
        <v>2263</v>
      </c>
      <c r="O146">
        <v>111</v>
      </c>
      <c r="P146">
        <v>0</v>
      </c>
      <c r="Q146" t="s">
        <v>2259</v>
      </c>
    </row>
    <row r="147" spans="1:17">
      <c r="A147">
        <v>145</v>
      </c>
      <c r="B147" t="s">
        <v>2264</v>
      </c>
      <c r="C147" t="s">
        <v>1541</v>
      </c>
      <c r="D147" t="s">
        <v>1954</v>
      </c>
      <c r="E147" t="s">
        <v>2265</v>
      </c>
      <c r="F147" t="s">
        <v>2266</v>
      </c>
      <c r="G147">
        <v>67.715474999999998</v>
      </c>
      <c r="H147">
        <v>24.696531</v>
      </c>
      <c r="I147" t="s">
        <v>1920</v>
      </c>
      <c r="J147" t="s">
        <v>1915</v>
      </c>
      <c r="K147">
        <v>17.100000000000001</v>
      </c>
      <c r="L147">
        <v>12.842000000000001</v>
      </c>
      <c r="M147">
        <v>10.314</v>
      </c>
      <c r="N147" t="s">
        <v>2267</v>
      </c>
      <c r="O147">
        <v>25</v>
      </c>
      <c r="P147">
        <v>0</v>
      </c>
      <c r="Q147" t="s">
        <v>2264</v>
      </c>
    </row>
    <row r="148" spans="1:17">
      <c r="A148">
        <v>146</v>
      </c>
      <c r="B148" t="s">
        <v>2268</v>
      </c>
      <c r="C148" t="s">
        <v>1542</v>
      </c>
      <c r="D148" t="s">
        <v>2269</v>
      </c>
      <c r="E148" t="s">
        <v>2270</v>
      </c>
      <c r="F148" t="s">
        <v>2271</v>
      </c>
      <c r="G148">
        <v>67.810167000000007</v>
      </c>
      <c r="H148">
        <v>27.171664</v>
      </c>
      <c r="I148" t="s">
        <v>1920</v>
      </c>
      <c r="J148" t="s">
        <v>1915</v>
      </c>
      <c r="K148">
        <v>12.689</v>
      </c>
      <c r="L148">
        <v>9.7050000000000001</v>
      </c>
      <c r="M148">
        <v>8.7940000000000005</v>
      </c>
      <c r="N148" t="s">
        <v>45</v>
      </c>
      <c r="O148">
        <v>29</v>
      </c>
      <c r="P148">
        <v>0</v>
      </c>
      <c r="Q148" t="s">
        <v>2268</v>
      </c>
    </row>
    <row r="149" spans="1:17">
      <c r="A149">
        <v>147</v>
      </c>
      <c r="B149" t="s">
        <v>2272</v>
      </c>
      <c r="C149" t="s">
        <v>1544</v>
      </c>
      <c r="D149" t="s">
        <v>1969</v>
      </c>
      <c r="E149" t="s">
        <v>2273</v>
      </c>
      <c r="F149" t="s">
        <v>2274</v>
      </c>
      <c r="G149">
        <v>67.849258000000006</v>
      </c>
      <c r="H149">
        <v>24.181369</v>
      </c>
      <c r="I149" t="s">
        <v>1920</v>
      </c>
      <c r="J149" t="s">
        <v>1915</v>
      </c>
      <c r="L149">
        <v>9.7289999999999992</v>
      </c>
      <c r="M149">
        <v>8.7680000000000007</v>
      </c>
      <c r="N149" t="s">
        <v>360</v>
      </c>
      <c r="O149">
        <v>85</v>
      </c>
      <c r="P149">
        <v>1</v>
      </c>
      <c r="Q149" t="s">
        <v>2272</v>
      </c>
    </row>
    <row r="150" spans="1:17">
      <c r="A150">
        <v>148</v>
      </c>
      <c r="B150" t="s">
        <v>1547</v>
      </c>
      <c r="C150" t="s">
        <v>1547</v>
      </c>
      <c r="D150" t="s">
        <v>1954</v>
      </c>
      <c r="E150" t="s">
        <v>2275</v>
      </c>
      <c r="F150" t="s">
        <v>2276</v>
      </c>
      <c r="G150">
        <v>67.900563000000005</v>
      </c>
      <c r="H150">
        <v>18.228686</v>
      </c>
      <c r="I150" t="s">
        <v>1920</v>
      </c>
      <c r="J150" t="s">
        <v>1915</v>
      </c>
      <c r="K150">
        <v>19</v>
      </c>
      <c r="L150">
        <v>12.79</v>
      </c>
      <c r="M150">
        <v>9.6869999999999994</v>
      </c>
      <c r="N150" t="s">
        <v>407</v>
      </c>
      <c r="O150">
        <v>71</v>
      </c>
      <c r="P150">
        <v>0</v>
      </c>
      <c r="Q150" t="s">
        <v>1547</v>
      </c>
    </row>
    <row r="151" spans="1:17">
      <c r="A151">
        <v>149</v>
      </c>
      <c r="B151" t="s">
        <v>2277</v>
      </c>
      <c r="C151" t="s">
        <v>1550</v>
      </c>
      <c r="D151" t="s">
        <v>1911</v>
      </c>
      <c r="E151" t="s">
        <v>2278</v>
      </c>
      <c r="F151" t="s">
        <v>2279</v>
      </c>
      <c r="G151">
        <v>67.910154000000006</v>
      </c>
      <c r="H151">
        <v>18.232680999999999</v>
      </c>
      <c r="I151" t="s">
        <v>2280</v>
      </c>
      <c r="J151" t="s">
        <v>1915</v>
      </c>
      <c r="K151">
        <v>15.1</v>
      </c>
      <c r="L151">
        <v>10.62</v>
      </c>
      <c r="M151">
        <v>7.41</v>
      </c>
      <c r="N151" t="s">
        <v>40</v>
      </c>
      <c r="O151">
        <v>827</v>
      </c>
      <c r="P151">
        <v>0</v>
      </c>
      <c r="Q151" t="s">
        <v>2277</v>
      </c>
    </row>
    <row r="152" spans="1:17">
      <c r="A152">
        <v>150</v>
      </c>
      <c r="B152" t="s">
        <v>2281</v>
      </c>
      <c r="C152" t="s">
        <v>1551</v>
      </c>
      <c r="D152" t="s">
        <v>1911</v>
      </c>
      <c r="E152" t="s">
        <v>2282</v>
      </c>
      <c r="F152" t="s">
        <v>2283</v>
      </c>
      <c r="G152">
        <v>67.916967</v>
      </c>
      <c r="H152">
        <v>18.23255</v>
      </c>
      <c r="I152" t="s">
        <v>2284</v>
      </c>
      <c r="J152" t="s">
        <v>1915</v>
      </c>
      <c r="K152">
        <v>10.4</v>
      </c>
      <c r="L152">
        <v>9.3849999999999998</v>
      </c>
      <c r="M152">
        <v>7.2910000000000004</v>
      </c>
      <c r="N152" t="s">
        <v>2285</v>
      </c>
      <c r="O152">
        <v>362</v>
      </c>
      <c r="P152">
        <v>0</v>
      </c>
      <c r="Q152" t="s">
        <v>2281</v>
      </c>
    </row>
    <row r="153" spans="1:17">
      <c r="A153">
        <v>151</v>
      </c>
      <c r="B153" t="s">
        <v>2286</v>
      </c>
      <c r="C153" t="s">
        <v>1553</v>
      </c>
      <c r="D153" t="s">
        <v>1917</v>
      </c>
      <c r="E153" t="s">
        <v>2287</v>
      </c>
      <c r="F153" t="s">
        <v>2288</v>
      </c>
      <c r="G153">
        <v>67.960691999999995</v>
      </c>
      <c r="H153">
        <v>24.405018999999999</v>
      </c>
      <c r="I153" t="s">
        <v>1920</v>
      </c>
      <c r="J153" t="s">
        <v>1915</v>
      </c>
      <c r="K153">
        <v>15.1</v>
      </c>
      <c r="L153">
        <v>10.451000000000001</v>
      </c>
      <c r="M153">
        <v>8.593</v>
      </c>
      <c r="N153" t="s">
        <v>219</v>
      </c>
      <c r="O153">
        <v>253</v>
      </c>
      <c r="P153">
        <v>1</v>
      </c>
      <c r="Q153" t="s">
        <v>2286</v>
      </c>
    </row>
    <row r="154" spans="1:17">
      <c r="A154">
        <v>152</v>
      </c>
      <c r="B154" t="s">
        <v>2286</v>
      </c>
      <c r="C154" t="s">
        <v>1553</v>
      </c>
      <c r="D154" t="s">
        <v>1917</v>
      </c>
      <c r="E154" t="s">
        <v>2287</v>
      </c>
      <c r="F154" t="s">
        <v>2288</v>
      </c>
      <c r="G154">
        <v>67.960691999999995</v>
      </c>
      <c r="H154">
        <v>24.405018999999999</v>
      </c>
      <c r="I154" t="s">
        <v>1920</v>
      </c>
      <c r="J154" t="s">
        <v>1915</v>
      </c>
      <c r="K154">
        <v>15.1</v>
      </c>
      <c r="L154">
        <v>10.451000000000001</v>
      </c>
      <c r="M154">
        <v>8.593</v>
      </c>
      <c r="N154" t="s">
        <v>219</v>
      </c>
      <c r="O154">
        <v>253</v>
      </c>
      <c r="P154">
        <v>1</v>
      </c>
      <c r="Q154" t="s">
        <v>2286</v>
      </c>
    </row>
    <row r="155" spans="1:17">
      <c r="A155">
        <v>153</v>
      </c>
      <c r="B155" t="s">
        <v>2286</v>
      </c>
      <c r="C155" t="s">
        <v>1553</v>
      </c>
      <c r="D155" t="s">
        <v>1917</v>
      </c>
      <c r="E155" t="s">
        <v>2287</v>
      </c>
      <c r="F155" t="s">
        <v>2288</v>
      </c>
      <c r="G155">
        <v>67.960691999999995</v>
      </c>
      <c r="H155">
        <v>24.405018999999999</v>
      </c>
      <c r="I155" t="s">
        <v>1920</v>
      </c>
      <c r="J155" t="s">
        <v>1915</v>
      </c>
      <c r="K155">
        <v>15.1</v>
      </c>
      <c r="L155">
        <v>10.451000000000001</v>
      </c>
      <c r="M155">
        <v>8.593</v>
      </c>
      <c r="N155" t="s">
        <v>219</v>
      </c>
      <c r="O155">
        <v>253</v>
      </c>
      <c r="P155">
        <v>1</v>
      </c>
      <c r="Q155" t="s">
        <v>2286</v>
      </c>
    </row>
    <row r="156" spans="1:17">
      <c r="A156">
        <v>154</v>
      </c>
      <c r="B156" t="s">
        <v>2289</v>
      </c>
      <c r="C156" t="s">
        <v>1005</v>
      </c>
      <c r="D156" t="s">
        <v>1911</v>
      </c>
      <c r="E156" t="s">
        <v>2290</v>
      </c>
      <c r="F156" t="s">
        <v>2291</v>
      </c>
      <c r="G156">
        <v>67.990846000000005</v>
      </c>
      <c r="H156">
        <v>18.359672</v>
      </c>
      <c r="I156" t="s">
        <v>2292</v>
      </c>
      <c r="J156" t="s">
        <v>1915</v>
      </c>
      <c r="L156">
        <v>8.9819999999999993</v>
      </c>
      <c r="M156">
        <v>8.52</v>
      </c>
      <c r="N156" t="s">
        <v>2293</v>
      </c>
      <c r="O156">
        <v>20</v>
      </c>
      <c r="P156">
        <v>0</v>
      </c>
      <c r="Q156" t="s">
        <v>2289</v>
      </c>
    </row>
    <row r="157" spans="1:17">
      <c r="A157">
        <v>155</v>
      </c>
      <c r="B157" t="s">
        <v>2289</v>
      </c>
      <c r="C157" t="s">
        <v>1005</v>
      </c>
      <c r="D157" t="s">
        <v>1911</v>
      </c>
      <c r="E157" t="s">
        <v>2290</v>
      </c>
      <c r="F157" t="s">
        <v>2291</v>
      </c>
      <c r="G157">
        <v>67.990846000000005</v>
      </c>
      <c r="H157">
        <v>18.359672</v>
      </c>
      <c r="I157" t="s">
        <v>2292</v>
      </c>
      <c r="J157" t="s">
        <v>1915</v>
      </c>
      <c r="L157">
        <v>8.9819999999999993</v>
      </c>
      <c r="M157">
        <v>8.52</v>
      </c>
      <c r="N157" t="s">
        <v>2293</v>
      </c>
      <c r="O157">
        <v>20</v>
      </c>
      <c r="P157">
        <v>0</v>
      </c>
      <c r="Q157" t="s">
        <v>2289</v>
      </c>
    </row>
    <row r="158" spans="1:17">
      <c r="A158">
        <v>156</v>
      </c>
      <c r="B158" t="s">
        <v>2294</v>
      </c>
      <c r="C158" t="s">
        <v>1556</v>
      </c>
      <c r="D158" t="s">
        <v>1923</v>
      </c>
      <c r="E158" t="s">
        <v>2295</v>
      </c>
      <c r="F158" t="s">
        <v>2296</v>
      </c>
      <c r="G158">
        <v>67.990796000000003</v>
      </c>
      <c r="H158">
        <v>18.360578</v>
      </c>
      <c r="I158" t="s">
        <v>2297</v>
      </c>
      <c r="J158" t="s">
        <v>1915</v>
      </c>
      <c r="K158">
        <v>13.55</v>
      </c>
      <c r="L158">
        <v>9.2799999999999994</v>
      </c>
      <c r="M158">
        <v>8.6539999999999999</v>
      </c>
      <c r="N158" t="s">
        <v>2298</v>
      </c>
      <c r="O158">
        <v>37</v>
      </c>
      <c r="P158">
        <v>0</v>
      </c>
      <c r="Q158" t="s">
        <v>2294</v>
      </c>
    </row>
    <row r="159" spans="1:17">
      <c r="A159">
        <v>157</v>
      </c>
      <c r="B159" t="s">
        <v>1558</v>
      </c>
      <c r="C159" t="s">
        <v>1558</v>
      </c>
      <c r="D159" t="s">
        <v>1911</v>
      </c>
      <c r="E159" t="s">
        <v>2299</v>
      </c>
      <c r="F159" t="s">
        <v>2300</v>
      </c>
      <c r="G159">
        <v>67.993516999999997</v>
      </c>
      <c r="H159">
        <v>25.724978</v>
      </c>
      <c r="I159" t="s">
        <v>1920</v>
      </c>
      <c r="J159" t="s">
        <v>1915</v>
      </c>
      <c r="K159">
        <v>15.96</v>
      </c>
      <c r="L159">
        <v>10.585000000000001</v>
      </c>
      <c r="M159">
        <v>9.5589999999999993</v>
      </c>
      <c r="N159" t="s">
        <v>49</v>
      </c>
      <c r="O159">
        <v>26</v>
      </c>
      <c r="P159">
        <v>0</v>
      </c>
      <c r="Q159" t="s">
        <v>1558</v>
      </c>
    </row>
    <row r="160" spans="1:17">
      <c r="A160">
        <v>158</v>
      </c>
      <c r="B160" t="s">
        <v>2301</v>
      </c>
      <c r="C160" t="s">
        <v>1560</v>
      </c>
      <c r="D160" t="s">
        <v>1911</v>
      </c>
      <c r="E160" t="s">
        <v>2302</v>
      </c>
      <c r="F160" t="s">
        <v>2303</v>
      </c>
      <c r="G160">
        <v>68.038621000000006</v>
      </c>
      <c r="H160">
        <v>17.956319000000001</v>
      </c>
      <c r="I160" t="s">
        <v>2304</v>
      </c>
      <c r="J160" t="s">
        <v>1915</v>
      </c>
      <c r="K160">
        <v>12.01</v>
      </c>
      <c r="L160">
        <v>9.6989999999999998</v>
      </c>
      <c r="M160">
        <v>8.85</v>
      </c>
      <c r="N160" t="s">
        <v>2090</v>
      </c>
      <c r="O160">
        <v>104</v>
      </c>
      <c r="P160">
        <v>0</v>
      </c>
      <c r="Q160" t="s">
        <v>2301</v>
      </c>
    </row>
    <row r="161" spans="1:17">
      <c r="A161">
        <v>159</v>
      </c>
      <c r="B161" t="s">
        <v>2305</v>
      </c>
      <c r="C161" t="s">
        <v>1563</v>
      </c>
      <c r="D161" t="s">
        <v>1911</v>
      </c>
      <c r="E161" t="s">
        <v>2306</v>
      </c>
      <c r="F161" t="s">
        <v>2307</v>
      </c>
      <c r="G161">
        <v>68.060704000000001</v>
      </c>
      <c r="H161">
        <v>18.337427999999999</v>
      </c>
      <c r="I161" t="s">
        <v>2308</v>
      </c>
      <c r="J161" t="s">
        <v>1915</v>
      </c>
      <c r="K161">
        <v>12.18</v>
      </c>
      <c r="L161">
        <v>9.1649999999999991</v>
      </c>
      <c r="M161">
        <v>8.23</v>
      </c>
      <c r="N161" t="s">
        <v>42</v>
      </c>
      <c r="O161">
        <v>142</v>
      </c>
      <c r="P161">
        <v>0</v>
      </c>
      <c r="Q161" t="s">
        <v>2305</v>
      </c>
    </row>
    <row r="162" spans="1:17">
      <c r="A162">
        <v>160</v>
      </c>
      <c r="B162" t="s">
        <v>2309</v>
      </c>
      <c r="C162" t="s">
        <v>1565</v>
      </c>
      <c r="D162" t="s">
        <v>1917</v>
      </c>
      <c r="E162" t="s">
        <v>2310</v>
      </c>
      <c r="F162" t="s">
        <v>2311</v>
      </c>
      <c r="G162">
        <v>68.064207999999994</v>
      </c>
      <c r="H162">
        <v>24.483263999999998</v>
      </c>
      <c r="I162" t="s">
        <v>1920</v>
      </c>
      <c r="J162" t="s">
        <v>1915</v>
      </c>
      <c r="K162">
        <v>17.7</v>
      </c>
      <c r="L162">
        <v>11.237</v>
      </c>
      <c r="M162">
        <v>8.1010000000000009</v>
      </c>
      <c r="N162" t="s">
        <v>44</v>
      </c>
      <c r="O162">
        <v>150</v>
      </c>
      <c r="P162">
        <v>1</v>
      </c>
      <c r="Q162" t="s">
        <v>2309</v>
      </c>
    </row>
    <row r="163" spans="1:17">
      <c r="A163">
        <v>161</v>
      </c>
      <c r="B163" t="s">
        <v>2309</v>
      </c>
      <c r="C163" t="s">
        <v>1565</v>
      </c>
      <c r="D163" t="s">
        <v>1917</v>
      </c>
      <c r="E163" t="s">
        <v>2310</v>
      </c>
      <c r="F163" t="s">
        <v>2311</v>
      </c>
      <c r="G163">
        <v>68.064207999999994</v>
      </c>
      <c r="H163">
        <v>24.483263999999998</v>
      </c>
      <c r="I163" t="s">
        <v>1920</v>
      </c>
      <c r="J163" t="s">
        <v>1915</v>
      </c>
      <c r="K163">
        <v>17.7</v>
      </c>
      <c r="L163">
        <v>11.237</v>
      </c>
      <c r="M163">
        <v>8.1010000000000009</v>
      </c>
      <c r="N163" t="s">
        <v>44</v>
      </c>
      <c r="O163">
        <v>150</v>
      </c>
      <c r="P163">
        <v>1</v>
      </c>
      <c r="Q163" t="s">
        <v>2309</v>
      </c>
    </row>
    <row r="164" spans="1:17">
      <c r="A164">
        <v>162</v>
      </c>
      <c r="B164" t="s">
        <v>2312</v>
      </c>
      <c r="C164" t="s">
        <v>1569</v>
      </c>
      <c r="D164" t="s">
        <v>1984</v>
      </c>
      <c r="E164" t="s">
        <v>2313</v>
      </c>
      <c r="F164" t="s">
        <v>2314</v>
      </c>
      <c r="G164">
        <v>68.066000000000003</v>
      </c>
      <c r="H164">
        <v>18.027419999999999</v>
      </c>
      <c r="I164" t="s">
        <v>2315</v>
      </c>
      <c r="J164" t="s">
        <v>1915</v>
      </c>
      <c r="K164">
        <v>12.074</v>
      </c>
      <c r="L164">
        <v>9.0679999999999996</v>
      </c>
      <c r="M164">
        <v>8.2469999999999999</v>
      </c>
      <c r="N164" t="s">
        <v>2316</v>
      </c>
      <c r="O164">
        <v>149</v>
      </c>
      <c r="P164">
        <v>0</v>
      </c>
      <c r="Q164" t="s">
        <v>2312</v>
      </c>
    </row>
    <row r="165" spans="1:17">
      <c r="A165">
        <v>163</v>
      </c>
      <c r="B165" t="s">
        <v>1570</v>
      </c>
      <c r="C165" t="s">
        <v>1570</v>
      </c>
      <c r="D165" t="s">
        <v>1911</v>
      </c>
      <c r="E165" t="s">
        <v>2317</v>
      </c>
      <c r="F165" t="s">
        <v>2318</v>
      </c>
      <c r="G165">
        <v>68.066946000000002</v>
      </c>
      <c r="H165">
        <v>18.212903000000001</v>
      </c>
      <c r="I165" t="s">
        <v>1920</v>
      </c>
      <c r="J165" t="s">
        <v>1915</v>
      </c>
      <c r="K165">
        <v>17.594999999999999</v>
      </c>
      <c r="L165">
        <v>11.07</v>
      </c>
      <c r="M165">
        <v>10.063000000000001</v>
      </c>
      <c r="N165" t="s">
        <v>1828</v>
      </c>
      <c r="O165">
        <v>52</v>
      </c>
      <c r="P165">
        <v>0</v>
      </c>
      <c r="Q165" t="s">
        <v>1570</v>
      </c>
    </row>
    <row r="166" spans="1:17">
      <c r="A166">
        <v>164</v>
      </c>
      <c r="B166" t="s">
        <v>1572</v>
      </c>
      <c r="C166" t="s">
        <v>1572</v>
      </c>
      <c r="D166" t="s">
        <v>2236</v>
      </c>
      <c r="E166" t="s">
        <v>2319</v>
      </c>
      <c r="F166" t="s">
        <v>2320</v>
      </c>
      <c r="G166">
        <v>68.074425000000005</v>
      </c>
      <c r="H166">
        <v>24.370827999999999</v>
      </c>
      <c r="I166" t="s">
        <v>1920</v>
      </c>
      <c r="J166" t="s">
        <v>1915</v>
      </c>
      <c r="K166">
        <v>18.2</v>
      </c>
      <c r="L166">
        <v>11.539</v>
      </c>
      <c r="M166">
        <v>10.382</v>
      </c>
      <c r="N166" t="s">
        <v>470</v>
      </c>
      <c r="O166">
        <v>23</v>
      </c>
      <c r="P166">
        <v>0</v>
      </c>
      <c r="Q166" t="s">
        <v>1572</v>
      </c>
    </row>
    <row r="167" spans="1:17">
      <c r="A167">
        <v>165</v>
      </c>
      <c r="B167" t="s">
        <v>2321</v>
      </c>
      <c r="C167" t="s">
        <v>1575</v>
      </c>
      <c r="D167" t="s">
        <v>1917</v>
      </c>
      <c r="E167" t="s">
        <v>2322</v>
      </c>
      <c r="F167" t="s">
        <v>2323</v>
      </c>
      <c r="G167">
        <v>68.078575000000001</v>
      </c>
      <c r="H167">
        <v>24.374207999999999</v>
      </c>
      <c r="I167" t="s">
        <v>1920</v>
      </c>
      <c r="J167" t="s">
        <v>1915</v>
      </c>
      <c r="L167">
        <v>9.5380000000000003</v>
      </c>
      <c r="M167">
        <v>8.1059999999999999</v>
      </c>
      <c r="N167" t="s">
        <v>219</v>
      </c>
      <c r="O167">
        <v>66</v>
      </c>
      <c r="P167">
        <v>1</v>
      </c>
      <c r="Q167" t="s">
        <v>2321</v>
      </c>
    </row>
    <row r="168" spans="1:17">
      <c r="A168">
        <v>166</v>
      </c>
      <c r="B168" t="s">
        <v>1578</v>
      </c>
      <c r="C168" t="s">
        <v>1578</v>
      </c>
      <c r="D168" t="s">
        <v>1911</v>
      </c>
      <c r="E168" t="s">
        <v>2324</v>
      </c>
      <c r="F168" t="s">
        <v>2325</v>
      </c>
      <c r="G168">
        <v>68.092121000000006</v>
      </c>
      <c r="H168">
        <v>18.461843999999999</v>
      </c>
      <c r="I168" t="s">
        <v>1920</v>
      </c>
      <c r="J168" t="s">
        <v>1915</v>
      </c>
      <c r="L168">
        <v>11.711</v>
      </c>
      <c r="M168">
        <v>10.648999999999999</v>
      </c>
      <c r="N168" t="s">
        <v>49</v>
      </c>
      <c r="O168">
        <v>21</v>
      </c>
      <c r="P168">
        <v>0</v>
      </c>
      <c r="Q168" t="s">
        <v>1578</v>
      </c>
    </row>
    <row r="169" spans="1:17">
      <c r="A169">
        <v>167</v>
      </c>
      <c r="B169" t="s">
        <v>1581</v>
      </c>
      <c r="C169" t="s">
        <v>1581</v>
      </c>
      <c r="D169" t="s">
        <v>1911</v>
      </c>
      <c r="E169" t="s">
        <v>2326</v>
      </c>
      <c r="F169" t="s">
        <v>2327</v>
      </c>
      <c r="G169">
        <v>68.109482999999997</v>
      </c>
      <c r="H169">
        <v>18.464486000000001</v>
      </c>
      <c r="I169" t="s">
        <v>1920</v>
      </c>
      <c r="J169" t="s">
        <v>1915</v>
      </c>
      <c r="L169">
        <v>11.117000000000001</v>
      </c>
      <c r="M169">
        <v>10.173</v>
      </c>
      <c r="N169" t="s">
        <v>49</v>
      </c>
      <c r="O169">
        <v>19</v>
      </c>
      <c r="P169">
        <v>0</v>
      </c>
      <c r="Q169" t="s">
        <v>1581</v>
      </c>
    </row>
    <row r="170" spans="1:17">
      <c r="A170">
        <v>168</v>
      </c>
      <c r="B170" t="s">
        <v>1583</v>
      </c>
      <c r="C170" t="s">
        <v>1583</v>
      </c>
      <c r="D170" t="s">
        <v>2236</v>
      </c>
      <c r="E170" t="s">
        <v>717</v>
      </c>
      <c r="F170" t="s">
        <v>718</v>
      </c>
      <c r="G170">
        <v>68.126040000000003</v>
      </c>
      <c r="H170">
        <v>17.52525</v>
      </c>
      <c r="I170" t="s">
        <v>1920</v>
      </c>
      <c r="J170" t="s">
        <v>1915</v>
      </c>
      <c r="K170">
        <v>17.100000000000001</v>
      </c>
      <c r="N170" t="s">
        <v>2328</v>
      </c>
      <c r="O170">
        <v>59</v>
      </c>
      <c r="P170">
        <v>1</v>
      </c>
      <c r="Q170" t="s">
        <v>1583</v>
      </c>
    </row>
    <row r="171" spans="1:17">
      <c r="A171">
        <v>169</v>
      </c>
      <c r="B171" t="s">
        <v>1583</v>
      </c>
      <c r="C171" t="s">
        <v>1583</v>
      </c>
      <c r="D171" t="s">
        <v>2236</v>
      </c>
      <c r="E171" t="s">
        <v>717</v>
      </c>
      <c r="F171" t="s">
        <v>718</v>
      </c>
      <c r="G171">
        <v>68.126040000000003</v>
      </c>
      <c r="H171">
        <v>17.52525</v>
      </c>
      <c r="I171" t="s">
        <v>1920</v>
      </c>
      <c r="J171" t="s">
        <v>1915</v>
      </c>
      <c r="K171">
        <v>17.100000000000001</v>
      </c>
      <c r="N171" t="s">
        <v>2328</v>
      </c>
      <c r="O171">
        <v>59</v>
      </c>
      <c r="P171">
        <v>1</v>
      </c>
      <c r="Q171" t="s">
        <v>1583</v>
      </c>
    </row>
    <row r="172" spans="1:17">
      <c r="A172">
        <v>170</v>
      </c>
      <c r="B172" t="s">
        <v>2329</v>
      </c>
      <c r="C172" t="s">
        <v>1585</v>
      </c>
      <c r="D172" t="s">
        <v>1911</v>
      </c>
      <c r="E172" t="s">
        <v>2330</v>
      </c>
      <c r="F172" t="s">
        <v>2331</v>
      </c>
      <c r="G172">
        <v>68.126441999999997</v>
      </c>
      <c r="H172">
        <v>17.527956</v>
      </c>
      <c r="I172" t="s">
        <v>2332</v>
      </c>
      <c r="J172" t="s">
        <v>1915</v>
      </c>
      <c r="K172">
        <v>13.4</v>
      </c>
      <c r="L172">
        <v>8.6739999999999995</v>
      </c>
      <c r="M172">
        <v>7.3639999999999999</v>
      </c>
      <c r="N172" t="s">
        <v>2333</v>
      </c>
      <c r="O172">
        <v>537</v>
      </c>
      <c r="P172">
        <v>1</v>
      </c>
      <c r="Q172" t="s">
        <v>2329</v>
      </c>
    </row>
    <row r="173" spans="1:17">
      <c r="A173">
        <v>171</v>
      </c>
      <c r="B173" t="s">
        <v>2329</v>
      </c>
      <c r="C173" t="s">
        <v>1585</v>
      </c>
      <c r="D173" t="s">
        <v>1911</v>
      </c>
      <c r="E173" t="s">
        <v>2330</v>
      </c>
      <c r="F173" t="s">
        <v>2331</v>
      </c>
      <c r="G173">
        <v>68.126441999999997</v>
      </c>
      <c r="H173">
        <v>17.527956</v>
      </c>
      <c r="I173" t="s">
        <v>2332</v>
      </c>
      <c r="J173" t="s">
        <v>1915</v>
      </c>
      <c r="K173">
        <v>13.4</v>
      </c>
      <c r="L173">
        <v>8.6739999999999995</v>
      </c>
      <c r="M173">
        <v>7.3639999999999999</v>
      </c>
      <c r="N173" t="s">
        <v>2333</v>
      </c>
      <c r="O173">
        <v>537</v>
      </c>
      <c r="P173">
        <v>1</v>
      </c>
      <c r="Q173" t="s">
        <v>2329</v>
      </c>
    </row>
    <row r="174" spans="1:17">
      <c r="A174">
        <v>172</v>
      </c>
      <c r="B174" t="s">
        <v>2329</v>
      </c>
      <c r="C174" t="s">
        <v>1585</v>
      </c>
      <c r="D174" t="s">
        <v>1911</v>
      </c>
      <c r="E174" t="s">
        <v>2330</v>
      </c>
      <c r="F174" t="s">
        <v>2331</v>
      </c>
      <c r="G174">
        <v>68.126441999999997</v>
      </c>
      <c r="H174">
        <v>17.527956</v>
      </c>
      <c r="I174" t="s">
        <v>2332</v>
      </c>
      <c r="J174" t="s">
        <v>1915</v>
      </c>
      <c r="K174">
        <v>13.4</v>
      </c>
      <c r="L174">
        <v>8.6739999999999995</v>
      </c>
      <c r="M174">
        <v>7.3639999999999999</v>
      </c>
      <c r="N174" t="s">
        <v>2333</v>
      </c>
      <c r="O174">
        <v>537</v>
      </c>
      <c r="P174">
        <v>1</v>
      </c>
      <c r="Q174" t="s">
        <v>2329</v>
      </c>
    </row>
    <row r="175" spans="1:17">
      <c r="A175">
        <v>173</v>
      </c>
      <c r="B175" t="s">
        <v>2329</v>
      </c>
      <c r="C175" t="s">
        <v>1585</v>
      </c>
      <c r="D175" t="s">
        <v>1911</v>
      </c>
      <c r="E175" t="s">
        <v>2330</v>
      </c>
      <c r="F175" t="s">
        <v>2331</v>
      </c>
      <c r="G175">
        <v>68.126441999999997</v>
      </c>
      <c r="H175">
        <v>17.527956</v>
      </c>
      <c r="I175" t="s">
        <v>2332</v>
      </c>
      <c r="J175" t="s">
        <v>1915</v>
      </c>
      <c r="K175">
        <v>13.4</v>
      </c>
      <c r="L175">
        <v>8.6739999999999995</v>
      </c>
      <c r="M175">
        <v>7.3639999999999999</v>
      </c>
      <c r="N175" t="s">
        <v>2333</v>
      </c>
      <c r="O175">
        <v>537</v>
      </c>
      <c r="P175">
        <v>1</v>
      </c>
      <c r="Q175" t="s">
        <v>2329</v>
      </c>
    </row>
    <row r="176" spans="1:17">
      <c r="A176">
        <v>174</v>
      </c>
      <c r="B176" t="s">
        <v>2334</v>
      </c>
      <c r="C176" t="s">
        <v>1588</v>
      </c>
      <c r="D176" t="s">
        <v>1917</v>
      </c>
      <c r="E176" t="s">
        <v>2335</v>
      </c>
      <c r="F176" t="s">
        <v>2336</v>
      </c>
      <c r="G176">
        <v>68.127416999999994</v>
      </c>
      <c r="H176">
        <v>24.332578000000002</v>
      </c>
      <c r="I176" t="s">
        <v>1920</v>
      </c>
      <c r="J176" t="s">
        <v>1915</v>
      </c>
      <c r="K176">
        <v>13.49</v>
      </c>
      <c r="L176">
        <v>9.9819999999999993</v>
      </c>
      <c r="M176">
        <v>8.0519999999999996</v>
      </c>
      <c r="N176" t="s">
        <v>1915</v>
      </c>
      <c r="O176">
        <v>81</v>
      </c>
      <c r="P176">
        <v>0</v>
      </c>
      <c r="Q176" t="s">
        <v>2334</v>
      </c>
    </row>
    <row r="177" spans="1:17">
      <c r="A177">
        <v>175</v>
      </c>
      <c r="B177" t="s">
        <v>2334</v>
      </c>
      <c r="C177" t="s">
        <v>1588</v>
      </c>
      <c r="D177" t="s">
        <v>1917</v>
      </c>
      <c r="E177" t="s">
        <v>2335</v>
      </c>
      <c r="F177" t="s">
        <v>2336</v>
      </c>
      <c r="G177">
        <v>68.127416999999994</v>
      </c>
      <c r="H177">
        <v>24.332578000000002</v>
      </c>
      <c r="I177" t="s">
        <v>1920</v>
      </c>
      <c r="J177" t="s">
        <v>1915</v>
      </c>
      <c r="K177">
        <v>13.49</v>
      </c>
      <c r="L177">
        <v>9.9819999999999993</v>
      </c>
      <c r="M177">
        <v>8.0519999999999996</v>
      </c>
      <c r="N177" t="s">
        <v>1915</v>
      </c>
      <c r="O177">
        <v>81</v>
      </c>
      <c r="P177">
        <v>0</v>
      </c>
      <c r="Q177" t="s">
        <v>2334</v>
      </c>
    </row>
    <row r="178" spans="1:17">
      <c r="A178">
        <v>176</v>
      </c>
      <c r="B178" t="s">
        <v>2337</v>
      </c>
      <c r="C178" t="s">
        <v>1590</v>
      </c>
      <c r="D178" t="s">
        <v>1911</v>
      </c>
      <c r="E178" t="s">
        <v>2338</v>
      </c>
      <c r="F178" t="s">
        <v>2339</v>
      </c>
      <c r="G178">
        <v>68.132350000000002</v>
      </c>
      <c r="H178">
        <v>24.334167000000001</v>
      </c>
      <c r="I178" t="s">
        <v>2340</v>
      </c>
      <c r="J178" t="s">
        <v>1915</v>
      </c>
      <c r="L178">
        <v>9.8949999999999996</v>
      </c>
      <c r="M178">
        <v>7.3470000000000004</v>
      </c>
      <c r="N178" t="s">
        <v>44</v>
      </c>
      <c r="O178">
        <v>98</v>
      </c>
      <c r="P178">
        <v>0</v>
      </c>
      <c r="Q178" t="s">
        <v>2337</v>
      </c>
    </row>
    <row r="179" spans="1:17">
      <c r="A179">
        <v>177</v>
      </c>
      <c r="B179" t="s">
        <v>2337</v>
      </c>
      <c r="C179" t="s">
        <v>1590</v>
      </c>
      <c r="D179" t="s">
        <v>1911</v>
      </c>
      <c r="E179" t="s">
        <v>2338</v>
      </c>
      <c r="F179" t="s">
        <v>2339</v>
      </c>
      <c r="G179">
        <v>68.132350000000002</v>
      </c>
      <c r="H179">
        <v>24.334167000000001</v>
      </c>
      <c r="I179" t="s">
        <v>2340</v>
      </c>
      <c r="J179" t="s">
        <v>1915</v>
      </c>
      <c r="L179">
        <v>9.8949999999999996</v>
      </c>
      <c r="M179">
        <v>7.3470000000000004</v>
      </c>
      <c r="N179" t="s">
        <v>44</v>
      </c>
      <c r="O179">
        <v>98</v>
      </c>
      <c r="P179">
        <v>0</v>
      </c>
      <c r="Q179" t="s">
        <v>2337</v>
      </c>
    </row>
    <row r="180" spans="1:17">
      <c r="A180">
        <v>178</v>
      </c>
      <c r="B180" t="s">
        <v>2337</v>
      </c>
      <c r="C180" t="s">
        <v>1590</v>
      </c>
      <c r="D180" t="s">
        <v>1911</v>
      </c>
      <c r="E180" t="s">
        <v>2338</v>
      </c>
      <c r="F180" t="s">
        <v>2339</v>
      </c>
      <c r="G180">
        <v>68.132350000000002</v>
      </c>
      <c r="H180">
        <v>24.334167000000001</v>
      </c>
      <c r="I180" t="s">
        <v>2340</v>
      </c>
      <c r="J180" t="s">
        <v>1915</v>
      </c>
      <c r="L180">
        <v>9.8949999999999996</v>
      </c>
      <c r="M180">
        <v>7.3470000000000004</v>
      </c>
      <c r="N180" t="s">
        <v>44</v>
      </c>
      <c r="O180">
        <v>98</v>
      </c>
      <c r="P180">
        <v>0</v>
      </c>
      <c r="Q180" t="s">
        <v>2337</v>
      </c>
    </row>
    <row r="181" spans="1:17">
      <c r="A181">
        <v>179</v>
      </c>
      <c r="B181" t="s">
        <v>2341</v>
      </c>
      <c r="C181" t="s">
        <v>1593</v>
      </c>
      <c r="D181" t="s">
        <v>1954</v>
      </c>
      <c r="E181" t="s">
        <v>2342</v>
      </c>
      <c r="F181" t="s">
        <v>2343</v>
      </c>
      <c r="G181">
        <v>68.178458000000006</v>
      </c>
      <c r="H181">
        <v>25.875392000000002</v>
      </c>
      <c r="I181" t="s">
        <v>1920</v>
      </c>
      <c r="J181" t="s">
        <v>1915</v>
      </c>
      <c r="K181">
        <v>12.72</v>
      </c>
      <c r="L181">
        <v>9.41</v>
      </c>
      <c r="M181">
        <v>7.4740000000000002</v>
      </c>
      <c r="N181" t="s">
        <v>2344</v>
      </c>
      <c r="O181">
        <v>90</v>
      </c>
      <c r="P181">
        <v>0</v>
      </c>
      <c r="Q181" t="s">
        <v>2341</v>
      </c>
    </row>
    <row r="182" spans="1:17">
      <c r="A182">
        <v>180</v>
      </c>
      <c r="B182" t="s">
        <v>2345</v>
      </c>
      <c r="C182" t="s">
        <v>1595</v>
      </c>
      <c r="D182" t="s">
        <v>2346</v>
      </c>
      <c r="E182" t="s">
        <v>2347</v>
      </c>
      <c r="F182" t="s">
        <v>2348</v>
      </c>
      <c r="G182">
        <v>68.179316999999998</v>
      </c>
      <c r="H182">
        <v>25.875313999999999</v>
      </c>
      <c r="I182" t="s">
        <v>2349</v>
      </c>
      <c r="J182" t="s">
        <v>1915</v>
      </c>
      <c r="K182">
        <v>14.2</v>
      </c>
      <c r="M182">
        <v>7.35</v>
      </c>
      <c r="N182" t="s">
        <v>2350</v>
      </c>
      <c r="O182">
        <v>65</v>
      </c>
      <c r="P182">
        <v>1</v>
      </c>
      <c r="Q182" t="s">
        <v>2345</v>
      </c>
    </row>
    <row r="183" spans="1:17">
      <c r="A183">
        <v>181</v>
      </c>
      <c r="B183" t="s">
        <v>2351</v>
      </c>
      <c r="C183" t="s">
        <v>1597</v>
      </c>
      <c r="D183" t="s">
        <v>1917</v>
      </c>
      <c r="E183" t="s">
        <v>2352</v>
      </c>
      <c r="F183" t="s">
        <v>2353</v>
      </c>
      <c r="G183">
        <v>68.182216999999994</v>
      </c>
      <c r="H183">
        <v>18.048981000000001</v>
      </c>
      <c r="I183" t="s">
        <v>2354</v>
      </c>
      <c r="J183" t="s">
        <v>1915</v>
      </c>
      <c r="K183">
        <v>13.14</v>
      </c>
      <c r="L183">
        <v>10.159000000000001</v>
      </c>
      <c r="M183">
        <v>9.3079999999999998</v>
      </c>
      <c r="N183" t="s">
        <v>42</v>
      </c>
      <c r="O183">
        <v>71</v>
      </c>
      <c r="P183">
        <v>0</v>
      </c>
      <c r="Q183" t="s">
        <v>2351</v>
      </c>
    </row>
    <row r="184" spans="1:17">
      <c r="A184">
        <v>182</v>
      </c>
      <c r="B184" t="s">
        <v>2355</v>
      </c>
      <c r="C184" t="s">
        <v>1599</v>
      </c>
      <c r="D184" t="s">
        <v>1954</v>
      </c>
      <c r="E184" t="s">
        <v>2356</v>
      </c>
      <c r="F184" t="s">
        <v>2357</v>
      </c>
      <c r="G184">
        <v>68.204638000000003</v>
      </c>
      <c r="H184">
        <v>22.884111000000001</v>
      </c>
      <c r="I184" t="s">
        <v>2358</v>
      </c>
      <c r="J184" t="s">
        <v>1915</v>
      </c>
      <c r="K184">
        <v>15.54</v>
      </c>
      <c r="L184">
        <v>10.238</v>
      </c>
      <c r="M184">
        <v>8.1690000000000005</v>
      </c>
      <c r="N184" t="s">
        <v>41</v>
      </c>
      <c r="O184">
        <v>43</v>
      </c>
      <c r="P184">
        <v>0</v>
      </c>
      <c r="Q184" t="s">
        <v>2355</v>
      </c>
    </row>
    <row r="185" spans="1:17">
      <c r="A185">
        <v>183</v>
      </c>
      <c r="B185" t="s">
        <v>2355</v>
      </c>
      <c r="C185" t="s">
        <v>1599</v>
      </c>
      <c r="D185" t="s">
        <v>1954</v>
      </c>
      <c r="E185" t="s">
        <v>2356</v>
      </c>
      <c r="F185" t="s">
        <v>2357</v>
      </c>
      <c r="G185">
        <v>68.204638000000003</v>
      </c>
      <c r="H185">
        <v>22.884111000000001</v>
      </c>
      <c r="I185" t="s">
        <v>2358</v>
      </c>
      <c r="J185" t="s">
        <v>1915</v>
      </c>
      <c r="K185">
        <v>15.54</v>
      </c>
      <c r="L185">
        <v>10.238</v>
      </c>
      <c r="M185">
        <v>8.1690000000000005</v>
      </c>
      <c r="N185" t="s">
        <v>41</v>
      </c>
      <c r="O185">
        <v>43</v>
      </c>
      <c r="P185">
        <v>0</v>
      </c>
      <c r="Q185" t="s">
        <v>2355</v>
      </c>
    </row>
    <row r="186" spans="1:17">
      <c r="A186">
        <v>184</v>
      </c>
      <c r="B186" t="s">
        <v>2355</v>
      </c>
      <c r="C186" t="s">
        <v>1599</v>
      </c>
      <c r="D186" t="s">
        <v>1954</v>
      </c>
      <c r="E186" t="s">
        <v>2356</v>
      </c>
      <c r="F186" t="s">
        <v>2357</v>
      </c>
      <c r="G186">
        <v>68.204638000000003</v>
      </c>
      <c r="H186">
        <v>22.884111000000001</v>
      </c>
      <c r="I186" t="s">
        <v>2358</v>
      </c>
      <c r="J186" t="s">
        <v>1915</v>
      </c>
      <c r="K186">
        <v>15.54</v>
      </c>
      <c r="L186">
        <v>10.238</v>
      </c>
      <c r="M186">
        <v>8.1690000000000005</v>
      </c>
      <c r="N186" t="s">
        <v>41</v>
      </c>
      <c r="O186">
        <v>43</v>
      </c>
      <c r="P186">
        <v>0</v>
      </c>
      <c r="Q186" t="s">
        <v>2355</v>
      </c>
    </row>
    <row r="187" spans="1:17">
      <c r="A187">
        <v>185</v>
      </c>
      <c r="B187" t="s">
        <v>2359</v>
      </c>
      <c r="C187" t="s">
        <v>1601</v>
      </c>
      <c r="D187" t="s">
        <v>1911</v>
      </c>
      <c r="E187" t="s">
        <v>2360</v>
      </c>
      <c r="F187" t="s">
        <v>2361</v>
      </c>
      <c r="G187">
        <v>68.275932999999995</v>
      </c>
      <c r="H187">
        <v>24.159441999999999</v>
      </c>
      <c r="I187">
        <f>-8.17 -29.12</f>
        <v>-37.29</v>
      </c>
      <c r="J187" t="s">
        <v>1915</v>
      </c>
      <c r="K187">
        <v>13.2</v>
      </c>
      <c r="L187">
        <v>9.109</v>
      </c>
      <c r="M187">
        <v>7.7939999999999996</v>
      </c>
      <c r="N187" t="s">
        <v>2129</v>
      </c>
      <c r="O187">
        <v>145</v>
      </c>
      <c r="P187">
        <v>0</v>
      </c>
      <c r="Q187" t="s">
        <v>2359</v>
      </c>
    </row>
    <row r="188" spans="1:17">
      <c r="A188">
        <v>186</v>
      </c>
      <c r="B188" t="s">
        <v>2362</v>
      </c>
      <c r="C188" t="s">
        <v>1602</v>
      </c>
      <c r="D188" t="s">
        <v>1917</v>
      </c>
      <c r="E188" t="s">
        <v>2363</v>
      </c>
      <c r="F188" t="s">
        <v>2364</v>
      </c>
      <c r="G188">
        <v>68.277669000000003</v>
      </c>
      <c r="H188">
        <v>24.165275999999999</v>
      </c>
      <c r="I188" t="s">
        <v>2365</v>
      </c>
      <c r="J188" t="s">
        <v>1915</v>
      </c>
      <c r="K188">
        <v>11.21</v>
      </c>
      <c r="L188">
        <v>8.1460000000000008</v>
      </c>
      <c r="M188">
        <v>6.96</v>
      </c>
      <c r="N188" t="s">
        <v>40</v>
      </c>
      <c r="O188">
        <v>108</v>
      </c>
      <c r="P188">
        <v>2</v>
      </c>
      <c r="Q188" t="s">
        <v>2362</v>
      </c>
    </row>
    <row r="189" spans="1:17">
      <c r="A189">
        <v>187</v>
      </c>
      <c r="B189" t="s">
        <v>2366</v>
      </c>
      <c r="C189" t="s">
        <v>1604</v>
      </c>
      <c r="D189" t="s">
        <v>1984</v>
      </c>
      <c r="E189" t="s">
        <v>2367</v>
      </c>
      <c r="F189" t="s">
        <v>2368</v>
      </c>
      <c r="G189">
        <v>68.291803999999999</v>
      </c>
      <c r="H189">
        <v>24.562049999999999</v>
      </c>
      <c r="I189" t="s">
        <v>1920</v>
      </c>
      <c r="J189" t="s">
        <v>1915</v>
      </c>
      <c r="K189">
        <v>12.08</v>
      </c>
      <c r="L189">
        <v>9.3249999999999993</v>
      </c>
      <c r="M189">
        <v>8.4220000000000006</v>
      </c>
      <c r="N189" t="s">
        <v>2369</v>
      </c>
      <c r="O189">
        <v>134</v>
      </c>
      <c r="P189">
        <v>1</v>
      </c>
      <c r="Q189" t="s">
        <v>2366</v>
      </c>
    </row>
    <row r="190" spans="1:17">
      <c r="A190">
        <v>188</v>
      </c>
      <c r="B190" t="s">
        <v>2370</v>
      </c>
      <c r="C190" t="s">
        <v>1605</v>
      </c>
      <c r="D190" t="s">
        <v>1911</v>
      </c>
      <c r="E190" t="s">
        <v>2371</v>
      </c>
      <c r="F190" t="s">
        <v>2372</v>
      </c>
      <c r="G190">
        <v>68.391903999999997</v>
      </c>
      <c r="H190">
        <v>24.354733</v>
      </c>
      <c r="I190" t="s">
        <v>1920</v>
      </c>
      <c r="J190" t="s">
        <v>1915</v>
      </c>
      <c r="K190">
        <v>13.7</v>
      </c>
      <c r="L190">
        <v>9.3409999999999993</v>
      </c>
      <c r="M190">
        <v>7.8879999999999999</v>
      </c>
      <c r="N190" t="s">
        <v>2373</v>
      </c>
      <c r="O190">
        <v>222</v>
      </c>
      <c r="P190">
        <v>1</v>
      </c>
      <c r="Q190" t="s">
        <v>2370</v>
      </c>
    </row>
    <row r="191" spans="1:17">
      <c r="A191">
        <v>189</v>
      </c>
      <c r="B191" t="s">
        <v>2370</v>
      </c>
      <c r="C191" t="s">
        <v>1605</v>
      </c>
      <c r="D191" t="s">
        <v>1911</v>
      </c>
      <c r="E191" t="s">
        <v>2371</v>
      </c>
      <c r="F191" t="s">
        <v>2372</v>
      </c>
      <c r="G191">
        <v>68.391903999999997</v>
      </c>
      <c r="H191">
        <v>24.354733</v>
      </c>
      <c r="I191" t="s">
        <v>1920</v>
      </c>
      <c r="J191" t="s">
        <v>1915</v>
      </c>
      <c r="K191">
        <v>13.7</v>
      </c>
      <c r="L191">
        <v>9.3409999999999993</v>
      </c>
      <c r="M191">
        <v>7.8879999999999999</v>
      </c>
      <c r="N191" t="s">
        <v>2373</v>
      </c>
      <c r="O191">
        <v>222</v>
      </c>
      <c r="P191">
        <v>1</v>
      </c>
      <c r="Q191" t="s">
        <v>2370</v>
      </c>
    </row>
    <row r="192" spans="1:17">
      <c r="A192">
        <v>190</v>
      </c>
      <c r="B192" t="s">
        <v>2370</v>
      </c>
      <c r="C192" t="s">
        <v>1605</v>
      </c>
      <c r="D192" t="s">
        <v>1911</v>
      </c>
      <c r="E192" t="s">
        <v>2371</v>
      </c>
      <c r="F192" t="s">
        <v>2372</v>
      </c>
      <c r="G192">
        <v>68.391903999999997</v>
      </c>
      <c r="H192">
        <v>24.354733</v>
      </c>
      <c r="I192" t="s">
        <v>1920</v>
      </c>
      <c r="J192" t="s">
        <v>1915</v>
      </c>
      <c r="K192">
        <v>13.7</v>
      </c>
      <c r="L192">
        <v>9.3409999999999993</v>
      </c>
      <c r="M192">
        <v>7.8879999999999999</v>
      </c>
      <c r="N192" t="s">
        <v>2373</v>
      </c>
      <c r="O192">
        <v>222</v>
      </c>
      <c r="P192">
        <v>1</v>
      </c>
      <c r="Q192" t="s">
        <v>2370</v>
      </c>
    </row>
    <row r="193" spans="1:17">
      <c r="A193">
        <v>191</v>
      </c>
      <c r="B193" t="s">
        <v>2374</v>
      </c>
      <c r="C193" t="s">
        <v>1608</v>
      </c>
      <c r="D193" t="s">
        <v>1911</v>
      </c>
      <c r="E193" t="s">
        <v>2375</v>
      </c>
      <c r="F193" t="s">
        <v>2376</v>
      </c>
      <c r="G193">
        <v>68.394000000000005</v>
      </c>
      <c r="H193">
        <v>24.351624999999999</v>
      </c>
      <c r="I193" t="s">
        <v>2377</v>
      </c>
      <c r="J193" t="s">
        <v>1915</v>
      </c>
      <c r="K193">
        <v>13</v>
      </c>
      <c r="L193">
        <v>9.0530000000000008</v>
      </c>
      <c r="M193">
        <v>7.468</v>
      </c>
      <c r="N193" t="s">
        <v>2047</v>
      </c>
      <c r="O193">
        <v>242</v>
      </c>
      <c r="P193">
        <v>0</v>
      </c>
      <c r="Q193" t="s">
        <v>2374</v>
      </c>
    </row>
    <row r="194" spans="1:17">
      <c r="A194">
        <v>192</v>
      </c>
      <c r="B194" t="s">
        <v>2374</v>
      </c>
      <c r="C194" t="s">
        <v>1608</v>
      </c>
      <c r="D194" t="s">
        <v>1911</v>
      </c>
      <c r="E194" t="s">
        <v>2375</v>
      </c>
      <c r="F194" t="s">
        <v>2376</v>
      </c>
      <c r="G194">
        <v>68.394000000000005</v>
      </c>
      <c r="H194">
        <v>24.351624999999999</v>
      </c>
      <c r="I194" t="s">
        <v>2377</v>
      </c>
      <c r="J194" t="s">
        <v>1915</v>
      </c>
      <c r="K194">
        <v>13</v>
      </c>
      <c r="L194">
        <v>9.0530000000000008</v>
      </c>
      <c r="M194">
        <v>7.468</v>
      </c>
      <c r="N194" t="s">
        <v>2047</v>
      </c>
      <c r="O194">
        <v>242</v>
      </c>
      <c r="P194">
        <v>0</v>
      </c>
      <c r="Q194" t="s">
        <v>2374</v>
      </c>
    </row>
    <row r="195" spans="1:17">
      <c r="A195">
        <v>193</v>
      </c>
      <c r="B195" t="s">
        <v>2374</v>
      </c>
      <c r="C195" t="s">
        <v>1608</v>
      </c>
      <c r="D195" t="s">
        <v>1911</v>
      </c>
      <c r="E195" t="s">
        <v>2375</v>
      </c>
      <c r="F195" t="s">
        <v>2376</v>
      </c>
      <c r="G195">
        <v>68.394000000000005</v>
      </c>
      <c r="H195">
        <v>24.351624999999999</v>
      </c>
      <c r="I195" t="s">
        <v>2377</v>
      </c>
      <c r="J195" t="s">
        <v>1915</v>
      </c>
      <c r="K195">
        <v>13</v>
      </c>
      <c r="L195">
        <v>9.0530000000000008</v>
      </c>
      <c r="M195">
        <v>7.468</v>
      </c>
      <c r="N195" t="s">
        <v>2047</v>
      </c>
      <c r="O195">
        <v>242</v>
      </c>
      <c r="P195">
        <v>0</v>
      </c>
      <c r="Q195" t="s">
        <v>2374</v>
      </c>
    </row>
    <row r="196" spans="1:17">
      <c r="A196">
        <v>194</v>
      </c>
      <c r="B196" t="s">
        <v>2374</v>
      </c>
      <c r="C196" t="s">
        <v>1608</v>
      </c>
      <c r="D196" t="s">
        <v>1911</v>
      </c>
      <c r="E196" t="s">
        <v>2375</v>
      </c>
      <c r="F196" t="s">
        <v>2376</v>
      </c>
      <c r="G196">
        <v>68.394000000000005</v>
      </c>
      <c r="H196">
        <v>24.351624999999999</v>
      </c>
      <c r="I196" t="s">
        <v>2377</v>
      </c>
      <c r="J196" t="s">
        <v>1915</v>
      </c>
      <c r="K196">
        <v>13</v>
      </c>
      <c r="L196">
        <v>9.0530000000000008</v>
      </c>
      <c r="M196">
        <v>7.468</v>
      </c>
      <c r="N196" t="s">
        <v>2047</v>
      </c>
      <c r="O196">
        <v>242</v>
      </c>
      <c r="P196">
        <v>0</v>
      </c>
      <c r="Q196" t="s">
        <v>2374</v>
      </c>
    </row>
    <row r="197" spans="1:17">
      <c r="A197">
        <v>195</v>
      </c>
      <c r="B197" t="s">
        <v>2374</v>
      </c>
      <c r="C197" t="s">
        <v>1608</v>
      </c>
      <c r="D197" t="s">
        <v>1911</v>
      </c>
      <c r="E197" t="s">
        <v>2375</v>
      </c>
      <c r="F197" t="s">
        <v>2376</v>
      </c>
      <c r="G197">
        <v>68.394000000000005</v>
      </c>
      <c r="H197">
        <v>24.351624999999999</v>
      </c>
      <c r="I197" t="s">
        <v>2377</v>
      </c>
      <c r="J197" t="s">
        <v>1915</v>
      </c>
      <c r="K197">
        <v>13</v>
      </c>
      <c r="L197">
        <v>9.0530000000000008</v>
      </c>
      <c r="M197">
        <v>7.468</v>
      </c>
      <c r="N197" t="s">
        <v>2047</v>
      </c>
      <c r="O197">
        <v>242</v>
      </c>
      <c r="P197">
        <v>0</v>
      </c>
      <c r="Q197" t="s">
        <v>2374</v>
      </c>
    </row>
    <row r="198" spans="1:17">
      <c r="A198">
        <v>196</v>
      </c>
      <c r="B198" t="s">
        <v>2378</v>
      </c>
      <c r="C198" t="s">
        <v>1613</v>
      </c>
      <c r="D198" t="s">
        <v>1917</v>
      </c>
      <c r="E198" t="s">
        <v>2379</v>
      </c>
      <c r="F198" t="s">
        <v>2380</v>
      </c>
      <c r="G198">
        <v>68.403274999999994</v>
      </c>
      <c r="H198">
        <v>26.163671999999998</v>
      </c>
      <c r="I198" t="s">
        <v>2381</v>
      </c>
      <c r="J198" t="s">
        <v>1915</v>
      </c>
      <c r="L198">
        <v>10.323</v>
      </c>
      <c r="M198">
        <v>8.6419999999999995</v>
      </c>
      <c r="N198" t="s">
        <v>42</v>
      </c>
      <c r="O198">
        <v>101</v>
      </c>
      <c r="P198">
        <v>0</v>
      </c>
      <c r="Q198" t="s">
        <v>2378</v>
      </c>
    </row>
    <row r="199" spans="1:17">
      <c r="A199">
        <v>197</v>
      </c>
      <c r="B199" t="s">
        <v>2382</v>
      </c>
      <c r="C199" t="s">
        <v>1615</v>
      </c>
      <c r="D199" t="s">
        <v>1911</v>
      </c>
      <c r="E199" t="s">
        <v>2383</v>
      </c>
      <c r="F199" t="s">
        <v>2384</v>
      </c>
      <c r="G199">
        <v>68.412757999999997</v>
      </c>
      <c r="H199">
        <v>25.343952999999999</v>
      </c>
      <c r="I199" t="s">
        <v>2385</v>
      </c>
      <c r="J199" t="s">
        <v>1915</v>
      </c>
      <c r="K199">
        <v>13.4</v>
      </c>
      <c r="L199">
        <v>9.6300000000000008</v>
      </c>
      <c r="M199">
        <v>7.96</v>
      </c>
      <c r="N199" t="s">
        <v>2386</v>
      </c>
      <c r="O199">
        <v>245</v>
      </c>
      <c r="P199">
        <v>0</v>
      </c>
      <c r="Q199" t="s">
        <v>2382</v>
      </c>
    </row>
    <row r="200" spans="1:17">
      <c r="A200">
        <v>198</v>
      </c>
      <c r="B200" t="s">
        <v>2382</v>
      </c>
      <c r="C200" t="s">
        <v>1615</v>
      </c>
      <c r="D200" t="s">
        <v>1911</v>
      </c>
      <c r="E200" t="s">
        <v>2383</v>
      </c>
      <c r="F200" t="s">
        <v>2384</v>
      </c>
      <c r="G200">
        <v>68.412757999999997</v>
      </c>
      <c r="H200">
        <v>25.343952999999999</v>
      </c>
      <c r="I200" t="s">
        <v>2385</v>
      </c>
      <c r="J200" t="s">
        <v>1915</v>
      </c>
      <c r="K200">
        <v>13.4</v>
      </c>
      <c r="L200">
        <v>9.6300000000000008</v>
      </c>
      <c r="M200">
        <v>7.96</v>
      </c>
      <c r="N200" t="s">
        <v>2386</v>
      </c>
      <c r="O200">
        <v>245</v>
      </c>
      <c r="P200">
        <v>0</v>
      </c>
      <c r="Q200" t="s">
        <v>2382</v>
      </c>
    </row>
    <row r="201" spans="1:17">
      <c r="A201">
        <v>199</v>
      </c>
      <c r="B201" t="s">
        <v>2382</v>
      </c>
      <c r="C201" t="s">
        <v>1615</v>
      </c>
      <c r="D201" t="s">
        <v>1911</v>
      </c>
      <c r="E201" t="s">
        <v>2383</v>
      </c>
      <c r="F201" t="s">
        <v>2384</v>
      </c>
      <c r="G201">
        <v>68.412757999999997</v>
      </c>
      <c r="H201">
        <v>25.343952999999999</v>
      </c>
      <c r="I201" t="s">
        <v>2385</v>
      </c>
      <c r="J201" t="s">
        <v>1915</v>
      </c>
      <c r="K201">
        <v>13.4</v>
      </c>
      <c r="L201">
        <v>9.6300000000000008</v>
      </c>
      <c r="M201">
        <v>7.96</v>
      </c>
      <c r="N201" t="s">
        <v>2386</v>
      </c>
      <c r="O201">
        <v>245</v>
      </c>
      <c r="P201">
        <v>0</v>
      </c>
      <c r="Q201" t="s">
        <v>2382</v>
      </c>
    </row>
    <row r="202" spans="1:17">
      <c r="A202">
        <v>200</v>
      </c>
      <c r="B202" t="s">
        <v>2382</v>
      </c>
      <c r="C202" t="s">
        <v>1615</v>
      </c>
      <c r="D202" t="s">
        <v>1911</v>
      </c>
      <c r="E202" t="s">
        <v>2383</v>
      </c>
      <c r="F202" t="s">
        <v>2384</v>
      </c>
      <c r="G202">
        <v>68.412757999999997</v>
      </c>
      <c r="H202">
        <v>25.343952999999999</v>
      </c>
      <c r="I202" t="s">
        <v>2385</v>
      </c>
      <c r="J202" t="s">
        <v>1915</v>
      </c>
      <c r="K202">
        <v>13.4</v>
      </c>
      <c r="L202">
        <v>9.6300000000000008</v>
      </c>
      <c r="M202">
        <v>7.96</v>
      </c>
      <c r="N202" t="s">
        <v>2386</v>
      </c>
      <c r="O202">
        <v>245</v>
      </c>
      <c r="P202">
        <v>0</v>
      </c>
      <c r="Q202" t="s">
        <v>2382</v>
      </c>
    </row>
    <row r="203" spans="1:17">
      <c r="A203">
        <v>201</v>
      </c>
      <c r="B203" t="s">
        <v>2387</v>
      </c>
      <c r="C203" t="s">
        <v>1617</v>
      </c>
      <c r="D203" t="s">
        <v>1911</v>
      </c>
      <c r="E203" t="s">
        <v>2388</v>
      </c>
      <c r="F203" t="s">
        <v>2389</v>
      </c>
      <c r="G203">
        <v>68.413967</v>
      </c>
      <c r="H203">
        <v>17.864547000000002</v>
      </c>
      <c r="I203" t="s">
        <v>2390</v>
      </c>
      <c r="J203" t="s">
        <v>1915</v>
      </c>
      <c r="K203">
        <v>13.4</v>
      </c>
      <c r="L203">
        <v>10.699</v>
      </c>
      <c r="M203">
        <v>8.3840000000000003</v>
      </c>
      <c r="N203" t="s">
        <v>2391</v>
      </c>
      <c r="O203">
        <v>189</v>
      </c>
      <c r="P203">
        <v>0</v>
      </c>
      <c r="Q203" t="s">
        <v>2387</v>
      </c>
    </row>
    <row r="204" spans="1:17">
      <c r="A204">
        <v>202</v>
      </c>
      <c r="B204" t="s">
        <v>2392</v>
      </c>
      <c r="C204" t="s">
        <v>777</v>
      </c>
      <c r="D204" t="s">
        <v>1954</v>
      </c>
      <c r="E204" t="s">
        <v>2393</v>
      </c>
      <c r="F204" t="s">
        <v>2394</v>
      </c>
      <c r="G204">
        <v>68.413437000000002</v>
      </c>
      <c r="H204">
        <v>17.863817000000001</v>
      </c>
      <c r="I204" t="s">
        <v>2390</v>
      </c>
      <c r="J204" t="s">
        <v>1915</v>
      </c>
      <c r="K204">
        <v>18.100000000000001</v>
      </c>
      <c r="M204">
        <v>11.513</v>
      </c>
      <c r="N204" t="s">
        <v>2395</v>
      </c>
      <c r="O204">
        <v>23</v>
      </c>
      <c r="P204">
        <v>0</v>
      </c>
      <c r="Q204" t="s">
        <v>2392</v>
      </c>
    </row>
    <row r="205" spans="1:17">
      <c r="A205">
        <v>203</v>
      </c>
      <c r="B205" t="s">
        <v>1621</v>
      </c>
      <c r="C205" t="s">
        <v>1621</v>
      </c>
      <c r="D205" t="s">
        <v>1954</v>
      </c>
      <c r="E205" t="s">
        <v>2396</v>
      </c>
      <c r="F205" t="s">
        <v>2397</v>
      </c>
      <c r="G205">
        <v>68.436049999999994</v>
      </c>
      <c r="H205">
        <v>26.250146999999998</v>
      </c>
      <c r="I205" t="s">
        <v>1920</v>
      </c>
      <c r="J205" t="s">
        <v>1915</v>
      </c>
      <c r="L205">
        <v>11.638999999999999</v>
      </c>
      <c r="M205">
        <v>9.7439999999999998</v>
      </c>
      <c r="N205" t="s">
        <v>360</v>
      </c>
      <c r="O205">
        <v>10</v>
      </c>
      <c r="P205">
        <v>0</v>
      </c>
      <c r="Q205" t="s">
        <v>1621</v>
      </c>
    </row>
    <row r="206" spans="1:17">
      <c r="A206">
        <v>204</v>
      </c>
      <c r="B206" t="s">
        <v>2398</v>
      </c>
      <c r="C206" t="s">
        <v>1622</v>
      </c>
      <c r="D206" t="s">
        <v>1911</v>
      </c>
      <c r="E206" t="s">
        <v>2399</v>
      </c>
      <c r="F206" t="s">
        <v>2400</v>
      </c>
      <c r="G206">
        <v>68.452991999999995</v>
      </c>
      <c r="H206">
        <v>18.169442</v>
      </c>
      <c r="I206" t="s">
        <v>2401</v>
      </c>
      <c r="J206" t="s">
        <v>1915</v>
      </c>
      <c r="K206">
        <v>14</v>
      </c>
      <c r="L206">
        <v>10.442</v>
      </c>
      <c r="M206">
        <v>9.5220000000000002</v>
      </c>
      <c r="N206" t="s">
        <v>2402</v>
      </c>
      <c r="O206">
        <v>379</v>
      </c>
      <c r="P206">
        <v>0</v>
      </c>
      <c r="Q206" t="s">
        <v>2398</v>
      </c>
    </row>
    <row r="207" spans="1:17">
      <c r="A207">
        <v>205</v>
      </c>
      <c r="B207" t="s">
        <v>2398</v>
      </c>
      <c r="C207" t="s">
        <v>1622</v>
      </c>
      <c r="D207" t="s">
        <v>1911</v>
      </c>
      <c r="E207" t="s">
        <v>2399</v>
      </c>
      <c r="F207" t="s">
        <v>2400</v>
      </c>
      <c r="G207">
        <v>68.452991999999995</v>
      </c>
      <c r="H207">
        <v>18.169442</v>
      </c>
      <c r="I207" t="s">
        <v>2401</v>
      </c>
      <c r="J207" t="s">
        <v>1915</v>
      </c>
      <c r="K207">
        <v>14</v>
      </c>
      <c r="L207">
        <v>10.442</v>
      </c>
      <c r="M207">
        <v>9.5220000000000002</v>
      </c>
      <c r="N207" t="s">
        <v>2402</v>
      </c>
      <c r="O207">
        <v>379</v>
      </c>
      <c r="P207">
        <v>0</v>
      </c>
      <c r="Q207" t="s">
        <v>2398</v>
      </c>
    </row>
    <row r="208" spans="1:17">
      <c r="A208">
        <v>206</v>
      </c>
      <c r="B208" t="s">
        <v>2398</v>
      </c>
      <c r="C208" t="s">
        <v>1622</v>
      </c>
      <c r="D208" t="s">
        <v>1911</v>
      </c>
      <c r="E208" t="s">
        <v>2399</v>
      </c>
      <c r="F208" t="s">
        <v>2400</v>
      </c>
      <c r="G208">
        <v>68.452991999999995</v>
      </c>
      <c r="H208">
        <v>18.169442</v>
      </c>
      <c r="I208" t="s">
        <v>2401</v>
      </c>
      <c r="J208" t="s">
        <v>1915</v>
      </c>
      <c r="K208">
        <v>14</v>
      </c>
      <c r="L208">
        <v>10.442</v>
      </c>
      <c r="M208">
        <v>9.5220000000000002</v>
      </c>
      <c r="N208" t="s">
        <v>2402</v>
      </c>
      <c r="O208">
        <v>379</v>
      </c>
      <c r="P208">
        <v>0</v>
      </c>
      <c r="Q208" t="s">
        <v>2398</v>
      </c>
    </row>
    <row r="209" spans="1:17">
      <c r="A209">
        <v>207</v>
      </c>
      <c r="B209" t="s">
        <v>2398</v>
      </c>
      <c r="C209" t="s">
        <v>1622</v>
      </c>
      <c r="D209" t="s">
        <v>1911</v>
      </c>
      <c r="E209" t="s">
        <v>2399</v>
      </c>
      <c r="F209" t="s">
        <v>2400</v>
      </c>
      <c r="G209">
        <v>68.452991999999995</v>
      </c>
      <c r="H209">
        <v>18.169442</v>
      </c>
      <c r="I209" t="s">
        <v>2401</v>
      </c>
      <c r="J209" t="s">
        <v>1915</v>
      </c>
      <c r="K209">
        <v>14</v>
      </c>
      <c r="L209">
        <v>10.442</v>
      </c>
      <c r="M209">
        <v>9.5220000000000002</v>
      </c>
      <c r="N209" t="s">
        <v>2402</v>
      </c>
      <c r="O209">
        <v>379</v>
      </c>
      <c r="P209">
        <v>0</v>
      </c>
      <c r="Q209" t="s">
        <v>2398</v>
      </c>
    </row>
    <row r="210" spans="1:17">
      <c r="A210">
        <v>208</v>
      </c>
      <c r="B210" t="s">
        <v>2403</v>
      </c>
      <c r="C210" t="s">
        <v>1624</v>
      </c>
      <c r="D210" t="s">
        <v>1911</v>
      </c>
      <c r="E210" t="s">
        <v>2404</v>
      </c>
      <c r="F210" t="s">
        <v>2405</v>
      </c>
      <c r="G210">
        <v>68.466685999999996</v>
      </c>
      <c r="H210">
        <v>22.841716999999999</v>
      </c>
      <c r="I210">
        <f>-1.8 -16.7</f>
        <v>-18.5</v>
      </c>
      <c r="J210" t="s">
        <v>1915</v>
      </c>
      <c r="K210">
        <v>13.8</v>
      </c>
      <c r="L210">
        <v>9.48</v>
      </c>
      <c r="M210">
        <v>7.7930000000000001</v>
      </c>
      <c r="N210" t="s">
        <v>2406</v>
      </c>
      <c r="O210">
        <v>197</v>
      </c>
      <c r="P210">
        <v>0</v>
      </c>
      <c r="Q210" t="s">
        <v>2403</v>
      </c>
    </row>
    <row r="211" spans="1:17">
      <c r="A211">
        <v>209</v>
      </c>
      <c r="B211" t="s">
        <v>1626</v>
      </c>
      <c r="C211" t="s">
        <v>1626</v>
      </c>
      <c r="D211" t="s">
        <v>2033</v>
      </c>
      <c r="E211" t="s">
        <v>2407</v>
      </c>
      <c r="F211" t="s">
        <v>2408</v>
      </c>
      <c r="G211">
        <v>68.468829999999997</v>
      </c>
      <c r="H211">
        <v>22.940809999999999</v>
      </c>
      <c r="I211" s="15">
        <v>42531</v>
      </c>
      <c r="J211" t="s">
        <v>1915</v>
      </c>
      <c r="L211">
        <v>10.24</v>
      </c>
      <c r="M211">
        <v>9.11</v>
      </c>
      <c r="N211" t="s">
        <v>1915</v>
      </c>
      <c r="O211">
        <v>11</v>
      </c>
      <c r="P211">
        <v>0</v>
      </c>
      <c r="Q211" t="s">
        <v>1626</v>
      </c>
    </row>
    <row r="212" spans="1:17">
      <c r="A212">
        <v>210</v>
      </c>
      <c r="B212" t="s">
        <v>2409</v>
      </c>
      <c r="C212" t="s">
        <v>1627</v>
      </c>
      <c r="D212" t="s">
        <v>1917</v>
      </c>
      <c r="E212" t="s">
        <v>2410</v>
      </c>
      <c r="F212" t="s">
        <v>2411</v>
      </c>
      <c r="G212">
        <v>68.477920999999995</v>
      </c>
      <c r="H212">
        <v>26.224311</v>
      </c>
      <c r="I212" t="s">
        <v>1920</v>
      </c>
      <c r="J212" t="s">
        <v>1915</v>
      </c>
      <c r="L212">
        <v>9.8659999999999997</v>
      </c>
      <c r="M212">
        <v>7.86</v>
      </c>
      <c r="N212" t="s">
        <v>1915</v>
      </c>
      <c r="O212">
        <v>69</v>
      </c>
      <c r="P212">
        <v>0</v>
      </c>
      <c r="Q212" t="s">
        <v>2409</v>
      </c>
    </row>
    <row r="213" spans="1:17">
      <c r="A213">
        <v>211</v>
      </c>
      <c r="B213" t="s">
        <v>2409</v>
      </c>
      <c r="C213" t="s">
        <v>1627</v>
      </c>
      <c r="D213" t="s">
        <v>1917</v>
      </c>
      <c r="E213" t="s">
        <v>2410</v>
      </c>
      <c r="F213" t="s">
        <v>2411</v>
      </c>
      <c r="G213">
        <v>68.477920999999995</v>
      </c>
      <c r="H213">
        <v>26.224311</v>
      </c>
      <c r="I213" t="s">
        <v>1920</v>
      </c>
      <c r="J213" t="s">
        <v>1915</v>
      </c>
      <c r="L213">
        <v>9.8659999999999997</v>
      </c>
      <c r="M213">
        <v>7.86</v>
      </c>
      <c r="N213" t="s">
        <v>1915</v>
      </c>
      <c r="O213">
        <v>69</v>
      </c>
      <c r="P213">
        <v>0</v>
      </c>
      <c r="Q213" t="s">
        <v>2409</v>
      </c>
    </row>
    <row r="214" spans="1:17">
      <c r="A214">
        <v>212</v>
      </c>
      <c r="B214" t="s">
        <v>2412</v>
      </c>
      <c r="C214" t="s">
        <v>794</v>
      </c>
      <c r="D214" t="s">
        <v>1954</v>
      </c>
      <c r="E214" t="s">
        <v>792</v>
      </c>
      <c r="F214" t="s">
        <v>793</v>
      </c>
      <c r="G214">
        <v>68.477459999999994</v>
      </c>
      <c r="H214">
        <v>26.223780000000001</v>
      </c>
      <c r="I214" t="s">
        <v>1920</v>
      </c>
      <c r="J214" t="s">
        <v>1915</v>
      </c>
      <c r="N214" t="s">
        <v>48</v>
      </c>
      <c r="O214">
        <v>10</v>
      </c>
      <c r="P214">
        <v>0</v>
      </c>
      <c r="Q214" t="s">
        <v>2412</v>
      </c>
    </row>
    <row r="215" spans="1:17">
      <c r="A215">
        <v>213</v>
      </c>
      <c r="B215" t="s">
        <v>1630</v>
      </c>
      <c r="C215" t="s">
        <v>1630</v>
      </c>
      <c r="D215" t="s">
        <v>2217</v>
      </c>
      <c r="E215" t="s">
        <v>2413</v>
      </c>
      <c r="F215" t="s">
        <v>2414</v>
      </c>
      <c r="G215">
        <v>68.481111999999996</v>
      </c>
      <c r="H215">
        <v>18.644183000000002</v>
      </c>
      <c r="I215" t="s">
        <v>1920</v>
      </c>
      <c r="J215" t="s">
        <v>1915</v>
      </c>
      <c r="L215">
        <v>10.532</v>
      </c>
      <c r="M215">
        <v>9.6129999999999995</v>
      </c>
      <c r="N215" t="s">
        <v>1915</v>
      </c>
      <c r="O215">
        <v>15</v>
      </c>
      <c r="P215">
        <v>0</v>
      </c>
      <c r="Q215" t="s">
        <v>1630</v>
      </c>
    </row>
    <row r="216" spans="1:17">
      <c r="A216">
        <v>214</v>
      </c>
      <c r="B216" t="s">
        <v>1632</v>
      </c>
      <c r="C216" t="s">
        <v>1632</v>
      </c>
      <c r="D216" t="s">
        <v>1951</v>
      </c>
      <c r="E216" t="s">
        <v>2415</v>
      </c>
      <c r="F216" t="s">
        <v>2416</v>
      </c>
      <c r="G216">
        <v>68.545804000000004</v>
      </c>
      <c r="H216">
        <v>22.862372000000001</v>
      </c>
      <c r="I216" t="s">
        <v>1920</v>
      </c>
      <c r="J216" t="s">
        <v>1915</v>
      </c>
      <c r="K216">
        <v>15.19</v>
      </c>
      <c r="L216">
        <v>10.593</v>
      </c>
      <c r="M216">
        <v>9.4260000000000002</v>
      </c>
      <c r="N216" t="s">
        <v>45</v>
      </c>
      <c r="O216">
        <v>32</v>
      </c>
      <c r="P216">
        <v>0</v>
      </c>
      <c r="Q216" t="s">
        <v>1632</v>
      </c>
    </row>
    <row r="217" spans="1:17">
      <c r="A217">
        <v>215</v>
      </c>
      <c r="B217" t="s">
        <v>2417</v>
      </c>
      <c r="C217" t="s">
        <v>1634</v>
      </c>
      <c r="D217" t="s">
        <v>1917</v>
      </c>
      <c r="E217" t="s">
        <v>2418</v>
      </c>
      <c r="F217" t="s">
        <v>2419</v>
      </c>
      <c r="G217">
        <v>68.575132999999994</v>
      </c>
      <c r="H217">
        <v>18.501816999999999</v>
      </c>
      <c r="I217">
        <f>-0.8 -7.2</f>
        <v>-8</v>
      </c>
      <c r="J217" t="s">
        <v>1915</v>
      </c>
      <c r="K217">
        <v>12.69</v>
      </c>
      <c r="L217">
        <v>10.576000000000001</v>
      </c>
      <c r="M217">
        <v>9.8989999999999991</v>
      </c>
      <c r="N217" t="s">
        <v>33</v>
      </c>
      <c r="O217">
        <v>63</v>
      </c>
      <c r="P217">
        <v>0</v>
      </c>
      <c r="Q217" t="s">
        <v>2417</v>
      </c>
    </row>
    <row r="218" spans="1:17">
      <c r="A218">
        <v>216</v>
      </c>
      <c r="B218" t="s">
        <v>2420</v>
      </c>
      <c r="C218" t="s">
        <v>1635</v>
      </c>
      <c r="D218" t="s">
        <v>1911</v>
      </c>
      <c r="E218" t="s">
        <v>2421</v>
      </c>
      <c r="F218" t="s">
        <v>2422</v>
      </c>
      <c r="G218">
        <v>68.730932999999993</v>
      </c>
      <c r="H218">
        <v>24.481432999999999</v>
      </c>
      <c r="I218" t="s">
        <v>2423</v>
      </c>
      <c r="J218" t="s">
        <v>1915</v>
      </c>
      <c r="K218">
        <v>12.2</v>
      </c>
      <c r="L218">
        <v>9.4329999999999998</v>
      </c>
      <c r="M218">
        <v>8.0470000000000006</v>
      </c>
      <c r="N218" t="s">
        <v>2373</v>
      </c>
      <c r="O218">
        <v>482</v>
      </c>
      <c r="P218">
        <v>0</v>
      </c>
      <c r="Q218" t="s">
        <v>2420</v>
      </c>
    </row>
    <row r="219" spans="1:17">
      <c r="A219">
        <v>217</v>
      </c>
      <c r="B219" t="s">
        <v>2420</v>
      </c>
      <c r="C219" t="s">
        <v>1635</v>
      </c>
      <c r="D219" t="s">
        <v>1911</v>
      </c>
      <c r="E219" t="s">
        <v>2421</v>
      </c>
      <c r="F219" t="s">
        <v>2422</v>
      </c>
      <c r="G219">
        <v>68.730932999999993</v>
      </c>
      <c r="H219">
        <v>24.481432999999999</v>
      </c>
      <c r="I219" t="s">
        <v>2423</v>
      </c>
      <c r="J219" t="s">
        <v>1915</v>
      </c>
      <c r="K219">
        <v>12.2</v>
      </c>
      <c r="L219">
        <v>9.4329999999999998</v>
      </c>
      <c r="M219">
        <v>8.0470000000000006</v>
      </c>
      <c r="N219" t="s">
        <v>2373</v>
      </c>
      <c r="O219">
        <v>482</v>
      </c>
      <c r="P219">
        <v>0</v>
      </c>
      <c r="Q219" t="s">
        <v>2420</v>
      </c>
    </row>
    <row r="220" spans="1:17">
      <c r="A220">
        <v>218</v>
      </c>
      <c r="B220" t="s">
        <v>2420</v>
      </c>
      <c r="C220" t="s">
        <v>1635</v>
      </c>
      <c r="D220" t="s">
        <v>1911</v>
      </c>
      <c r="E220" t="s">
        <v>2421</v>
      </c>
      <c r="F220" t="s">
        <v>2422</v>
      </c>
      <c r="G220">
        <v>68.730932999999993</v>
      </c>
      <c r="H220">
        <v>24.481432999999999</v>
      </c>
      <c r="I220" t="s">
        <v>2423</v>
      </c>
      <c r="J220" t="s">
        <v>1915</v>
      </c>
      <c r="K220">
        <v>12.2</v>
      </c>
      <c r="L220">
        <v>9.4329999999999998</v>
      </c>
      <c r="M220">
        <v>8.0470000000000006</v>
      </c>
      <c r="N220" t="s">
        <v>2373</v>
      </c>
      <c r="O220">
        <v>482</v>
      </c>
      <c r="P220">
        <v>0</v>
      </c>
      <c r="Q220" t="s">
        <v>2420</v>
      </c>
    </row>
    <row r="221" spans="1:17">
      <c r="A221">
        <v>219</v>
      </c>
      <c r="B221" t="s">
        <v>2424</v>
      </c>
      <c r="C221" t="s">
        <v>1636</v>
      </c>
      <c r="D221" t="s">
        <v>1917</v>
      </c>
      <c r="E221" t="s">
        <v>2425</v>
      </c>
      <c r="F221" t="s">
        <v>2426</v>
      </c>
      <c r="G221">
        <v>68.834182999999996</v>
      </c>
      <c r="H221">
        <v>22.537389000000001</v>
      </c>
      <c r="I221" t="s">
        <v>1920</v>
      </c>
      <c r="J221" t="s">
        <v>1915</v>
      </c>
      <c r="K221">
        <v>15.2</v>
      </c>
      <c r="L221">
        <v>11.202</v>
      </c>
      <c r="M221">
        <v>9.7309999999999999</v>
      </c>
      <c r="N221" t="s">
        <v>219</v>
      </c>
      <c r="O221">
        <v>87</v>
      </c>
      <c r="P221">
        <v>0</v>
      </c>
      <c r="Q221" t="s">
        <v>2424</v>
      </c>
    </row>
    <row r="222" spans="1:17">
      <c r="A222">
        <v>220</v>
      </c>
      <c r="B222" t="s">
        <v>2427</v>
      </c>
      <c r="C222" t="s">
        <v>1638</v>
      </c>
      <c r="D222" t="s">
        <v>1969</v>
      </c>
      <c r="E222" t="s">
        <v>2428</v>
      </c>
      <c r="F222" t="s">
        <v>2429</v>
      </c>
      <c r="G222">
        <v>68.837091999999998</v>
      </c>
      <c r="H222">
        <v>22.906735999999999</v>
      </c>
      <c r="I222">
        <f>-2.8 -19.7</f>
        <v>-22.5</v>
      </c>
      <c r="J222" t="s">
        <v>1915</v>
      </c>
      <c r="L222">
        <v>9.7810000000000006</v>
      </c>
      <c r="M222">
        <v>8.5920000000000005</v>
      </c>
      <c r="N222" t="s">
        <v>2430</v>
      </c>
      <c r="O222">
        <v>54</v>
      </c>
      <c r="P222">
        <v>1</v>
      </c>
      <c r="Q222" t="s">
        <v>2427</v>
      </c>
    </row>
    <row r="223" spans="1:17">
      <c r="A223">
        <v>221</v>
      </c>
      <c r="B223" t="s">
        <v>1640</v>
      </c>
      <c r="C223" t="s">
        <v>1640</v>
      </c>
      <c r="D223" t="s">
        <v>1911</v>
      </c>
      <c r="E223" t="s">
        <v>2431</v>
      </c>
      <c r="F223" t="s">
        <v>2432</v>
      </c>
      <c r="G223">
        <v>68.852146000000005</v>
      </c>
      <c r="H223">
        <v>17.861908</v>
      </c>
      <c r="I223" t="s">
        <v>2433</v>
      </c>
      <c r="J223" t="s">
        <v>1915</v>
      </c>
      <c r="K223">
        <v>14.03</v>
      </c>
      <c r="L223">
        <v>10.028</v>
      </c>
      <c r="M223">
        <v>9.08</v>
      </c>
      <c r="N223" t="s">
        <v>46</v>
      </c>
      <c r="O223">
        <v>42</v>
      </c>
      <c r="P223">
        <v>2</v>
      </c>
      <c r="Q223" t="s">
        <v>1640</v>
      </c>
    </row>
    <row r="224" spans="1:17">
      <c r="A224">
        <v>222</v>
      </c>
      <c r="B224" t="s">
        <v>2434</v>
      </c>
      <c r="C224" t="s">
        <v>1641</v>
      </c>
      <c r="D224" t="s">
        <v>1911</v>
      </c>
      <c r="E224" t="s">
        <v>2435</v>
      </c>
      <c r="F224" t="s">
        <v>2436</v>
      </c>
      <c r="G224">
        <v>68.864063000000002</v>
      </c>
      <c r="H224">
        <v>24.249703</v>
      </c>
      <c r="I224" t="s">
        <v>2437</v>
      </c>
      <c r="J224" t="s">
        <v>1915</v>
      </c>
      <c r="K224">
        <v>11.5</v>
      </c>
      <c r="L224">
        <v>9.1389999999999993</v>
      </c>
      <c r="M224">
        <v>8.0150000000000006</v>
      </c>
      <c r="N224" t="s">
        <v>2169</v>
      </c>
      <c r="O224">
        <v>301</v>
      </c>
      <c r="P224">
        <v>0</v>
      </c>
      <c r="Q224" t="s">
        <v>2434</v>
      </c>
    </row>
    <row r="225" spans="1:17">
      <c r="A225">
        <v>223</v>
      </c>
      <c r="B225" t="s">
        <v>757</v>
      </c>
      <c r="C225" t="s">
        <v>1643</v>
      </c>
      <c r="D225" t="s">
        <v>1954</v>
      </c>
      <c r="E225" t="s">
        <v>2438</v>
      </c>
      <c r="F225" t="s">
        <v>2439</v>
      </c>
      <c r="G225">
        <v>68.920574999999999</v>
      </c>
      <c r="H225">
        <v>24.185766999999998</v>
      </c>
      <c r="I225" t="s">
        <v>1920</v>
      </c>
      <c r="J225" t="s">
        <v>1915</v>
      </c>
      <c r="K225">
        <v>17.3</v>
      </c>
      <c r="L225">
        <v>10.731</v>
      </c>
      <c r="M225">
        <v>8.4109999999999996</v>
      </c>
      <c r="N225" t="s">
        <v>45</v>
      </c>
      <c r="O225">
        <v>75</v>
      </c>
      <c r="P225">
        <v>0</v>
      </c>
      <c r="Q225" t="s">
        <v>757</v>
      </c>
    </row>
    <row r="226" spans="1:17">
      <c r="A226">
        <v>224</v>
      </c>
      <c r="B226" t="s">
        <v>757</v>
      </c>
      <c r="C226" t="s">
        <v>1643</v>
      </c>
      <c r="D226" t="s">
        <v>1954</v>
      </c>
      <c r="E226" t="s">
        <v>2438</v>
      </c>
      <c r="F226" t="s">
        <v>2439</v>
      </c>
      <c r="G226">
        <v>68.920574999999999</v>
      </c>
      <c r="H226">
        <v>24.185766999999998</v>
      </c>
      <c r="I226" t="s">
        <v>1920</v>
      </c>
      <c r="J226" t="s">
        <v>1915</v>
      </c>
      <c r="K226">
        <v>17.3</v>
      </c>
      <c r="L226">
        <v>10.731</v>
      </c>
      <c r="M226">
        <v>8.4109999999999996</v>
      </c>
      <c r="N226" t="s">
        <v>45</v>
      </c>
      <c r="O226">
        <v>75</v>
      </c>
      <c r="P226">
        <v>0</v>
      </c>
      <c r="Q226" t="s">
        <v>757</v>
      </c>
    </row>
    <row r="227" spans="1:17">
      <c r="A227">
        <v>225</v>
      </c>
      <c r="B227" t="s">
        <v>2440</v>
      </c>
      <c r="C227" t="s">
        <v>1646</v>
      </c>
      <c r="D227" t="s">
        <v>1917</v>
      </c>
      <c r="E227" t="s">
        <v>2441</v>
      </c>
      <c r="F227" t="s">
        <v>2442</v>
      </c>
      <c r="G227">
        <v>68.947232999999997</v>
      </c>
      <c r="H227">
        <v>22.839361</v>
      </c>
      <c r="I227">
        <f>-2.4 -16</f>
        <v>-18.399999999999999</v>
      </c>
      <c r="J227" t="s">
        <v>1915</v>
      </c>
      <c r="K227">
        <v>12.02</v>
      </c>
      <c r="L227">
        <v>8.6549999999999994</v>
      </c>
      <c r="M227">
        <v>7.1349999999999998</v>
      </c>
      <c r="N227" t="s">
        <v>1915</v>
      </c>
      <c r="O227">
        <v>56</v>
      </c>
      <c r="P227">
        <v>0</v>
      </c>
      <c r="Q227" t="s">
        <v>2440</v>
      </c>
    </row>
    <row r="228" spans="1:17">
      <c r="A228">
        <v>226</v>
      </c>
      <c r="B228" t="s">
        <v>2443</v>
      </c>
      <c r="C228" t="s">
        <v>1647</v>
      </c>
      <c r="D228" t="s">
        <v>1911</v>
      </c>
      <c r="E228" t="s">
        <v>2444</v>
      </c>
      <c r="F228" t="s">
        <v>2445</v>
      </c>
      <c r="G228">
        <v>68.969904</v>
      </c>
      <c r="H228">
        <v>22.906419</v>
      </c>
      <c r="I228" t="s">
        <v>1920</v>
      </c>
      <c r="J228" t="s">
        <v>1915</v>
      </c>
      <c r="K228">
        <v>14.9</v>
      </c>
      <c r="L228">
        <v>9.5489999999999995</v>
      </c>
      <c r="M228">
        <v>7.625</v>
      </c>
      <c r="N228" t="s">
        <v>2446</v>
      </c>
      <c r="O228">
        <v>167</v>
      </c>
      <c r="P228">
        <v>0</v>
      </c>
      <c r="Q228" t="s">
        <v>2443</v>
      </c>
    </row>
    <row r="229" spans="1:17">
      <c r="A229">
        <v>227</v>
      </c>
      <c r="B229" t="s">
        <v>2447</v>
      </c>
      <c r="C229" t="s">
        <v>1649</v>
      </c>
      <c r="D229" t="s">
        <v>1954</v>
      </c>
      <c r="E229" t="s">
        <v>2448</v>
      </c>
      <c r="F229" t="s">
        <v>2449</v>
      </c>
      <c r="G229">
        <v>68.972920000000002</v>
      </c>
      <c r="H229">
        <v>22.9025</v>
      </c>
      <c r="I229" t="s">
        <v>1920</v>
      </c>
      <c r="J229" t="s">
        <v>1915</v>
      </c>
      <c r="K229">
        <v>14.8</v>
      </c>
      <c r="L229">
        <v>10.041</v>
      </c>
      <c r="M229">
        <v>8.7970000000000006</v>
      </c>
      <c r="N229" t="s">
        <v>42</v>
      </c>
      <c r="O229">
        <v>46</v>
      </c>
      <c r="P229">
        <v>0</v>
      </c>
      <c r="Q229" t="s">
        <v>2447</v>
      </c>
    </row>
    <row r="230" spans="1:17">
      <c r="A230">
        <v>228</v>
      </c>
      <c r="B230" t="s">
        <v>2450</v>
      </c>
      <c r="C230" t="s">
        <v>1652</v>
      </c>
      <c r="D230" t="s">
        <v>1911</v>
      </c>
      <c r="E230" t="s">
        <v>2451</v>
      </c>
      <c r="F230" t="s">
        <v>2452</v>
      </c>
      <c r="G230">
        <v>68.975633000000002</v>
      </c>
      <c r="H230">
        <v>22.903769</v>
      </c>
      <c r="I230" t="s">
        <v>2453</v>
      </c>
      <c r="J230" t="s">
        <v>1915</v>
      </c>
      <c r="K230">
        <v>11.157999999999999</v>
      </c>
      <c r="L230">
        <v>8.1029999999999998</v>
      </c>
      <c r="M230">
        <v>7.234</v>
      </c>
      <c r="N230" t="s">
        <v>2454</v>
      </c>
      <c r="O230">
        <v>93</v>
      </c>
      <c r="P230">
        <v>0</v>
      </c>
      <c r="Q230" t="s">
        <v>2450</v>
      </c>
    </row>
    <row r="231" spans="1:17">
      <c r="A231">
        <v>229</v>
      </c>
      <c r="B231" t="s">
        <v>2450</v>
      </c>
      <c r="C231" t="s">
        <v>1652</v>
      </c>
      <c r="D231" t="s">
        <v>1911</v>
      </c>
      <c r="E231" t="s">
        <v>2451</v>
      </c>
      <c r="F231" t="s">
        <v>2452</v>
      </c>
      <c r="G231">
        <v>68.975633000000002</v>
      </c>
      <c r="H231">
        <v>22.903769</v>
      </c>
      <c r="I231" t="s">
        <v>2453</v>
      </c>
      <c r="J231" t="s">
        <v>1915</v>
      </c>
      <c r="K231">
        <v>11.157999999999999</v>
      </c>
      <c r="L231">
        <v>8.1029999999999998</v>
      </c>
      <c r="M231">
        <v>7.234</v>
      </c>
      <c r="N231" t="s">
        <v>2454</v>
      </c>
      <c r="O231">
        <v>93</v>
      </c>
      <c r="P231">
        <v>0</v>
      </c>
      <c r="Q231" t="s">
        <v>2450</v>
      </c>
    </row>
    <row r="232" spans="1:17">
      <c r="A232">
        <v>230</v>
      </c>
      <c r="B232" t="s">
        <v>2450</v>
      </c>
      <c r="C232" t="s">
        <v>1652</v>
      </c>
      <c r="D232" t="s">
        <v>1911</v>
      </c>
      <c r="E232" t="s">
        <v>2451</v>
      </c>
      <c r="F232" t="s">
        <v>2452</v>
      </c>
      <c r="G232">
        <v>68.975633000000002</v>
      </c>
      <c r="H232">
        <v>22.903769</v>
      </c>
      <c r="I232" t="s">
        <v>2453</v>
      </c>
      <c r="J232" t="s">
        <v>1915</v>
      </c>
      <c r="K232">
        <v>11.157999999999999</v>
      </c>
      <c r="L232">
        <v>8.1029999999999998</v>
      </c>
      <c r="M232">
        <v>7.234</v>
      </c>
      <c r="N232" t="s">
        <v>2454</v>
      </c>
      <c r="O232">
        <v>93</v>
      </c>
      <c r="P232">
        <v>0</v>
      </c>
      <c r="Q232" t="s">
        <v>2450</v>
      </c>
    </row>
    <row r="233" spans="1:17">
      <c r="A233">
        <v>231</v>
      </c>
      <c r="B233" t="s">
        <v>2455</v>
      </c>
      <c r="C233" t="s">
        <v>1653</v>
      </c>
      <c r="D233" t="s">
        <v>1917</v>
      </c>
      <c r="E233" t="s">
        <v>2456</v>
      </c>
      <c r="F233" t="s">
        <v>2457</v>
      </c>
      <c r="G233">
        <v>68.986836999999994</v>
      </c>
      <c r="H233">
        <v>22.910005999999999</v>
      </c>
      <c r="I233" t="s">
        <v>1920</v>
      </c>
      <c r="J233" t="s">
        <v>1915</v>
      </c>
      <c r="L233">
        <v>11.141999999999999</v>
      </c>
      <c r="M233">
        <v>9.5310000000000006</v>
      </c>
      <c r="N233" t="s">
        <v>49</v>
      </c>
      <c r="O233">
        <v>69</v>
      </c>
      <c r="P233">
        <v>0</v>
      </c>
      <c r="Q233" t="s">
        <v>2455</v>
      </c>
    </row>
    <row r="234" spans="1:17">
      <c r="A234">
        <v>232</v>
      </c>
      <c r="B234" t="s">
        <v>1655</v>
      </c>
      <c r="C234" t="s">
        <v>1655</v>
      </c>
      <c r="D234" t="s">
        <v>2033</v>
      </c>
      <c r="E234" t="s">
        <v>2458</v>
      </c>
      <c r="F234" t="s">
        <v>2459</v>
      </c>
      <c r="G234">
        <v>68.995540000000005</v>
      </c>
      <c r="H234">
        <v>22.643139999999999</v>
      </c>
      <c r="I234" s="15">
        <v>42598</v>
      </c>
      <c r="J234" t="s">
        <v>1915</v>
      </c>
      <c r="L234">
        <v>9.3160000000000007</v>
      </c>
      <c r="M234">
        <v>8.3710000000000004</v>
      </c>
      <c r="N234" t="s">
        <v>1915</v>
      </c>
      <c r="O234">
        <v>10</v>
      </c>
      <c r="P234">
        <v>0</v>
      </c>
      <c r="Q234" t="s">
        <v>1655</v>
      </c>
    </row>
    <row r="235" spans="1:17">
      <c r="A235">
        <v>233</v>
      </c>
      <c r="B235" t="s">
        <v>2460</v>
      </c>
      <c r="C235" t="s">
        <v>1657</v>
      </c>
      <c r="D235" t="s">
        <v>1984</v>
      </c>
      <c r="E235" t="s">
        <v>2461</v>
      </c>
      <c r="F235" t="s">
        <v>2462</v>
      </c>
      <c r="G235">
        <v>69.079554000000002</v>
      </c>
      <c r="H235">
        <v>25.716411000000001</v>
      </c>
      <c r="I235" t="s">
        <v>2463</v>
      </c>
      <c r="J235" t="s">
        <v>1915</v>
      </c>
      <c r="K235">
        <v>11.792</v>
      </c>
      <c r="L235">
        <v>9.3360000000000003</v>
      </c>
      <c r="M235">
        <v>8.58</v>
      </c>
      <c r="N235" t="s">
        <v>2464</v>
      </c>
      <c r="O235">
        <v>62</v>
      </c>
      <c r="P235">
        <v>0</v>
      </c>
      <c r="Q235" t="s">
        <v>2460</v>
      </c>
    </row>
    <row r="236" spans="1:17">
      <c r="A236">
        <v>234</v>
      </c>
      <c r="B236" t="s">
        <v>745</v>
      </c>
      <c r="C236" t="s">
        <v>745</v>
      </c>
      <c r="D236" t="s">
        <v>1954</v>
      </c>
      <c r="E236" t="s">
        <v>742</v>
      </c>
      <c r="F236" t="s">
        <v>743</v>
      </c>
      <c r="G236">
        <v>69.089669999999998</v>
      </c>
      <c r="H236">
        <v>23.854610000000001</v>
      </c>
      <c r="I236" t="s">
        <v>1920</v>
      </c>
      <c r="J236" t="s">
        <v>1915</v>
      </c>
      <c r="L236">
        <v>13.164</v>
      </c>
      <c r="M236">
        <v>12.244999999999999</v>
      </c>
      <c r="N236" t="s">
        <v>2465</v>
      </c>
      <c r="O236">
        <v>8</v>
      </c>
      <c r="P236">
        <v>0</v>
      </c>
      <c r="Q236" t="s">
        <v>745</v>
      </c>
    </row>
    <row r="237" spans="1:17">
      <c r="A237">
        <v>235</v>
      </c>
      <c r="B237" t="s">
        <v>2466</v>
      </c>
      <c r="C237" t="s">
        <v>1660</v>
      </c>
      <c r="D237" t="s">
        <v>1917</v>
      </c>
      <c r="E237" t="s">
        <v>2467</v>
      </c>
      <c r="F237" t="s">
        <v>2468</v>
      </c>
      <c r="G237">
        <v>69.588916999999995</v>
      </c>
      <c r="H237">
        <v>26.153817</v>
      </c>
      <c r="I237" t="s">
        <v>1920</v>
      </c>
      <c r="J237" t="s">
        <v>1915</v>
      </c>
      <c r="K237">
        <v>17.577000000000002</v>
      </c>
      <c r="L237">
        <v>12.804</v>
      </c>
      <c r="M237">
        <v>10.632</v>
      </c>
      <c r="N237" t="s">
        <v>470</v>
      </c>
      <c r="O237">
        <v>71</v>
      </c>
      <c r="P237">
        <v>0</v>
      </c>
      <c r="Q237" t="s">
        <v>2466</v>
      </c>
    </row>
    <row r="238" spans="1:17">
      <c r="A238">
        <v>236</v>
      </c>
      <c r="B238" t="s">
        <v>2469</v>
      </c>
      <c r="C238" t="s">
        <v>1661</v>
      </c>
      <c r="D238" t="s">
        <v>1911</v>
      </c>
      <c r="E238" t="s">
        <v>2470</v>
      </c>
      <c r="F238" t="s">
        <v>2471</v>
      </c>
      <c r="G238">
        <v>69.619091999999995</v>
      </c>
      <c r="H238">
        <v>26.180399999999999</v>
      </c>
      <c r="I238" t="s">
        <v>2472</v>
      </c>
      <c r="J238" t="s">
        <v>1915</v>
      </c>
      <c r="K238">
        <v>12.3</v>
      </c>
      <c r="L238">
        <v>9.4700000000000006</v>
      </c>
      <c r="M238">
        <v>7.3029999999999999</v>
      </c>
      <c r="N238" t="s">
        <v>2226</v>
      </c>
      <c r="O238">
        <v>269</v>
      </c>
      <c r="P238">
        <v>1</v>
      </c>
      <c r="Q238" t="s">
        <v>2469</v>
      </c>
    </row>
    <row r="239" spans="1:17">
      <c r="A239">
        <v>237</v>
      </c>
      <c r="B239" t="s">
        <v>2469</v>
      </c>
      <c r="C239" t="s">
        <v>1661</v>
      </c>
      <c r="D239" t="s">
        <v>1911</v>
      </c>
      <c r="E239" t="s">
        <v>2470</v>
      </c>
      <c r="F239" t="s">
        <v>2471</v>
      </c>
      <c r="G239">
        <v>69.619091999999995</v>
      </c>
      <c r="H239">
        <v>26.180399999999999</v>
      </c>
      <c r="I239" t="s">
        <v>2472</v>
      </c>
      <c r="J239" t="s">
        <v>1915</v>
      </c>
      <c r="K239">
        <v>12.3</v>
      </c>
      <c r="L239">
        <v>9.4700000000000006</v>
      </c>
      <c r="M239">
        <v>7.3029999999999999</v>
      </c>
      <c r="N239" t="s">
        <v>2226</v>
      </c>
      <c r="O239">
        <v>269</v>
      </c>
      <c r="P239">
        <v>1</v>
      </c>
      <c r="Q239" t="s">
        <v>2469</v>
      </c>
    </row>
    <row r="240" spans="1:17">
      <c r="A240">
        <v>238</v>
      </c>
      <c r="B240" t="s">
        <v>2473</v>
      </c>
      <c r="C240" t="s">
        <v>1663</v>
      </c>
      <c r="D240" t="s">
        <v>1917</v>
      </c>
      <c r="E240" t="s">
        <v>2474</v>
      </c>
      <c r="F240" t="s">
        <v>2475</v>
      </c>
      <c r="G240">
        <v>69.647099999999995</v>
      </c>
      <c r="H240">
        <v>26.177499999999998</v>
      </c>
      <c r="I240">
        <f>-3.2 -40</f>
        <v>-43.2</v>
      </c>
      <c r="J240" t="s">
        <v>1915</v>
      </c>
      <c r="N240" t="s">
        <v>46</v>
      </c>
      <c r="O240">
        <v>95</v>
      </c>
      <c r="P240">
        <v>0</v>
      </c>
      <c r="Q240" t="s">
        <v>2473</v>
      </c>
    </row>
    <row r="241" spans="1:17">
      <c r="A241">
        <v>239</v>
      </c>
      <c r="B241" t="s">
        <v>1665</v>
      </c>
      <c r="C241" t="s">
        <v>1665</v>
      </c>
      <c r="D241" t="s">
        <v>1951</v>
      </c>
      <c r="E241" t="s">
        <v>2476</v>
      </c>
      <c r="F241" t="s">
        <v>2477</v>
      </c>
      <c r="G241">
        <v>69.756789999999995</v>
      </c>
      <c r="H241">
        <v>23.600829999999998</v>
      </c>
      <c r="I241" t="s">
        <v>1920</v>
      </c>
      <c r="J241" t="s">
        <v>1915</v>
      </c>
      <c r="L241">
        <v>11.335000000000001</v>
      </c>
      <c r="M241">
        <v>10.185</v>
      </c>
      <c r="N241" t="s">
        <v>50</v>
      </c>
      <c r="O241">
        <v>17</v>
      </c>
      <c r="P241">
        <v>0</v>
      </c>
      <c r="Q241" t="s">
        <v>1665</v>
      </c>
    </row>
    <row r="242" spans="1:17">
      <c r="A242">
        <v>240</v>
      </c>
      <c r="B242" t="s">
        <v>2478</v>
      </c>
      <c r="C242" t="s">
        <v>1666</v>
      </c>
      <c r="D242" t="s">
        <v>1911</v>
      </c>
      <c r="E242" t="s">
        <v>2479</v>
      </c>
      <c r="F242" t="s">
        <v>2480</v>
      </c>
      <c r="G242">
        <v>69.822550000000007</v>
      </c>
      <c r="H242">
        <v>22.798166999999999</v>
      </c>
      <c r="I242" t="s">
        <v>1920</v>
      </c>
      <c r="J242" t="s">
        <v>1915</v>
      </c>
      <c r="K242">
        <v>9</v>
      </c>
      <c r="L242">
        <v>9.9700000000000006</v>
      </c>
      <c r="M242">
        <v>8.9580000000000002</v>
      </c>
      <c r="N242" t="s">
        <v>2231</v>
      </c>
      <c r="O242">
        <v>155</v>
      </c>
      <c r="P242">
        <v>0</v>
      </c>
      <c r="Q242" t="s">
        <v>2478</v>
      </c>
    </row>
    <row r="243" spans="1:17">
      <c r="A243">
        <v>241</v>
      </c>
      <c r="B243" t="s">
        <v>2481</v>
      </c>
      <c r="C243" t="s">
        <v>1667</v>
      </c>
      <c r="D243" t="s">
        <v>1911</v>
      </c>
      <c r="E243" t="s">
        <v>2482</v>
      </c>
      <c r="F243" t="s">
        <v>2483</v>
      </c>
      <c r="G243">
        <v>69.824150000000003</v>
      </c>
      <c r="H243">
        <v>22.350967000000001</v>
      </c>
      <c r="I243" t="s">
        <v>2484</v>
      </c>
      <c r="J243" t="s">
        <v>1915</v>
      </c>
      <c r="K243">
        <v>12.03</v>
      </c>
      <c r="L243">
        <v>9.4239999999999995</v>
      </c>
      <c r="M243">
        <v>8.1630000000000003</v>
      </c>
      <c r="N243" t="s">
        <v>2485</v>
      </c>
      <c r="O243">
        <v>374</v>
      </c>
      <c r="P243">
        <v>1</v>
      </c>
      <c r="Q243" t="s">
        <v>2481</v>
      </c>
    </row>
    <row r="244" spans="1:17">
      <c r="A244">
        <v>242</v>
      </c>
      <c r="B244" t="s">
        <v>2481</v>
      </c>
      <c r="C244" t="s">
        <v>1667</v>
      </c>
      <c r="D244" t="s">
        <v>1911</v>
      </c>
      <c r="E244" t="s">
        <v>2482</v>
      </c>
      <c r="F244" t="s">
        <v>2483</v>
      </c>
      <c r="G244">
        <v>69.824150000000003</v>
      </c>
      <c r="H244">
        <v>22.350967000000001</v>
      </c>
      <c r="I244" t="s">
        <v>2484</v>
      </c>
      <c r="J244" t="s">
        <v>1915</v>
      </c>
      <c r="K244">
        <v>12.03</v>
      </c>
      <c r="L244">
        <v>9.4239999999999995</v>
      </c>
      <c r="M244">
        <v>8.1630000000000003</v>
      </c>
      <c r="N244" t="s">
        <v>2485</v>
      </c>
      <c r="O244">
        <v>374</v>
      </c>
      <c r="P244">
        <v>1</v>
      </c>
      <c r="Q244" t="s">
        <v>2481</v>
      </c>
    </row>
    <row r="245" spans="1:17">
      <c r="A245">
        <v>243</v>
      </c>
      <c r="B245" t="s">
        <v>2481</v>
      </c>
      <c r="C245" t="s">
        <v>1667</v>
      </c>
      <c r="D245" t="s">
        <v>1911</v>
      </c>
      <c r="E245" t="s">
        <v>2482</v>
      </c>
      <c r="F245" t="s">
        <v>2483</v>
      </c>
      <c r="G245">
        <v>69.824150000000003</v>
      </c>
      <c r="H245">
        <v>22.350967000000001</v>
      </c>
      <c r="I245" t="s">
        <v>2484</v>
      </c>
      <c r="J245" t="s">
        <v>1915</v>
      </c>
      <c r="K245">
        <v>12.03</v>
      </c>
      <c r="L245">
        <v>9.4239999999999995</v>
      </c>
      <c r="M245">
        <v>8.1630000000000003</v>
      </c>
      <c r="N245" t="s">
        <v>2485</v>
      </c>
      <c r="O245">
        <v>374</v>
      </c>
      <c r="P245">
        <v>1</v>
      </c>
      <c r="Q245" t="s">
        <v>2481</v>
      </c>
    </row>
    <row r="246" spans="1:17">
      <c r="A246">
        <v>244</v>
      </c>
      <c r="B246" t="s">
        <v>2481</v>
      </c>
      <c r="C246" t="s">
        <v>1667</v>
      </c>
      <c r="D246" t="s">
        <v>1911</v>
      </c>
      <c r="E246" t="s">
        <v>2482</v>
      </c>
      <c r="F246" t="s">
        <v>2483</v>
      </c>
      <c r="G246">
        <v>69.824150000000003</v>
      </c>
      <c r="H246">
        <v>22.350967000000001</v>
      </c>
      <c r="I246" t="s">
        <v>2484</v>
      </c>
      <c r="J246" t="s">
        <v>1915</v>
      </c>
      <c r="K246">
        <v>12.03</v>
      </c>
      <c r="L246">
        <v>9.4239999999999995</v>
      </c>
      <c r="M246">
        <v>8.1630000000000003</v>
      </c>
      <c r="N246" t="s">
        <v>2485</v>
      </c>
      <c r="O246">
        <v>374</v>
      </c>
      <c r="P246">
        <v>1</v>
      </c>
      <c r="Q246" t="s">
        <v>2481</v>
      </c>
    </row>
    <row r="247" spans="1:17">
      <c r="A247">
        <v>245</v>
      </c>
      <c r="B247" t="s">
        <v>2486</v>
      </c>
      <c r="C247" t="s">
        <v>1668</v>
      </c>
      <c r="D247" t="s">
        <v>1917</v>
      </c>
      <c r="E247" t="s">
        <v>2487</v>
      </c>
      <c r="F247" t="s">
        <v>2488</v>
      </c>
      <c r="G247">
        <v>69.837125</v>
      </c>
      <c r="H247">
        <v>25.750585999999998</v>
      </c>
      <c r="I247">
        <f>-2.6 -22.7</f>
        <v>-25.3</v>
      </c>
      <c r="J247" t="s">
        <v>1915</v>
      </c>
      <c r="L247">
        <v>10.196</v>
      </c>
      <c r="M247">
        <v>8.06</v>
      </c>
      <c r="N247" t="s">
        <v>873</v>
      </c>
      <c r="O247">
        <v>69</v>
      </c>
      <c r="P247">
        <v>0</v>
      </c>
      <c r="Q247" t="s">
        <v>2486</v>
      </c>
    </row>
    <row r="248" spans="1:17">
      <c r="A248">
        <v>246</v>
      </c>
      <c r="B248" t="s">
        <v>2486</v>
      </c>
      <c r="C248" t="s">
        <v>1668</v>
      </c>
      <c r="D248" t="s">
        <v>1917</v>
      </c>
      <c r="E248" t="s">
        <v>2487</v>
      </c>
      <c r="F248" t="s">
        <v>2488</v>
      </c>
      <c r="G248">
        <v>69.837125</v>
      </c>
      <c r="H248">
        <v>25.750585999999998</v>
      </c>
      <c r="I248">
        <f>-2.6 -22.7</f>
        <v>-25.3</v>
      </c>
      <c r="J248" t="s">
        <v>1915</v>
      </c>
      <c r="L248">
        <v>10.196</v>
      </c>
      <c r="M248">
        <v>8.06</v>
      </c>
      <c r="N248" t="s">
        <v>873</v>
      </c>
      <c r="O248">
        <v>69</v>
      </c>
      <c r="P248">
        <v>0</v>
      </c>
      <c r="Q248" t="s">
        <v>2486</v>
      </c>
    </row>
    <row r="249" spans="1:17">
      <c r="A249">
        <v>247</v>
      </c>
      <c r="B249" t="s">
        <v>2489</v>
      </c>
      <c r="C249" t="s">
        <v>1670</v>
      </c>
      <c r="D249" t="s">
        <v>1954</v>
      </c>
      <c r="E249" t="s">
        <v>2490</v>
      </c>
      <c r="F249" t="s">
        <v>2491</v>
      </c>
      <c r="G249">
        <v>69.937012999999993</v>
      </c>
      <c r="H249">
        <v>26.031331000000002</v>
      </c>
      <c r="I249" t="s">
        <v>1920</v>
      </c>
      <c r="J249" t="s">
        <v>1915</v>
      </c>
      <c r="L249">
        <v>10.64</v>
      </c>
      <c r="M249">
        <v>8.9499999999999993</v>
      </c>
      <c r="N249" t="s">
        <v>49</v>
      </c>
      <c r="O249">
        <v>13</v>
      </c>
      <c r="P249">
        <v>0</v>
      </c>
      <c r="Q249" t="s">
        <v>2489</v>
      </c>
    </row>
    <row r="250" spans="1:17">
      <c r="A250">
        <v>248</v>
      </c>
      <c r="B250" t="s">
        <v>1671</v>
      </c>
      <c r="C250" t="s">
        <v>1671</v>
      </c>
      <c r="D250" t="s">
        <v>1951</v>
      </c>
      <c r="E250" t="s">
        <v>2492</v>
      </c>
      <c r="F250" t="s">
        <v>2493</v>
      </c>
      <c r="G250">
        <v>70.206282999999999</v>
      </c>
      <c r="H250">
        <v>25.855328</v>
      </c>
      <c r="I250" t="s">
        <v>1920</v>
      </c>
      <c r="J250" t="s">
        <v>1915</v>
      </c>
      <c r="K250">
        <v>15.5</v>
      </c>
      <c r="L250">
        <v>10.75</v>
      </c>
      <c r="M250">
        <v>9.4920000000000009</v>
      </c>
      <c r="N250" t="s">
        <v>46</v>
      </c>
      <c r="O250">
        <v>34</v>
      </c>
      <c r="P250">
        <v>0</v>
      </c>
      <c r="Q250" t="s">
        <v>1671</v>
      </c>
    </row>
    <row r="251" spans="1:17">
      <c r="A251">
        <v>249</v>
      </c>
      <c r="B251" t="s">
        <v>1672</v>
      </c>
      <c r="C251" t="s">
        <v>1673</v>
      </c>
      <c r="D251" t="s">
        <v>1911</v>
      </c>
      <c r="E251" t="s">
        <v>2494</v>
      </c>
      <c r="F251" t="s">
        <v>2495</v>
      </c>
      <c r="G251">
        <v>70.267683000000005</v>
      </c>
      <c r="H251">
        <v>25.965589000000001</v>
      </c>
      <c r="I251" t="s">
        <v>1920</v>
      </c>
      <c r="J251" t="s">
        <v>1915</v>
      </c>
      <c r="L251">
        <v>10.946999999999999</v>
      </c>
      <c r="M251">
        <v>9.952</v>
      </c>
      <c r="N251" t="s">
        <v>1915</v>
      </c>
      <c r="O251">
        <v>30</v>
      </c>
      <c r="P251">
        <v>0</v>
      </c>
      <c r="Q251" t="s">
        <v>1672</v>
      </c>
    </row>
    <row r="252" spans="1:17">
      <c r="A252">
        <v>250</v>
      </c>
      <c r="B252" t="s">
        <v>2496</v>
      </c>
      <c r="C252" t="s">
        <v>1675</v>
      </c>
      <c r="D252" t="s">
        <v>1911</v>
      </c>
      <c r="E252" t="s">
        <v>2497</v>
      </c>
      <c r="F252" t="s">
        <v>2498</v>
      </c>
      <c r="G252">
        <v>70.269616999999997</v>
      </c>
      <c r="H252">
        <v>24.851732999999999</v>
      </c>
      <c r="I252" t="s">
        <v>1920</v>
      </c>
      <c r="J252" t="s">
        <v>1915</v>
      </c>
      <c r="K252">
        <v>12.595000000000001</v>
      </c>
      <c r="L252">
        <v>9.2439999999999998</v>
      </c>
      <c r="M252">
        <v>8.2750000000000004</v>
      </c>
      <c r="N252" t="s">
        <v>2386</v>
      </c>
      <c r="O252">
        <v>93</v>
      </c>
      <c r="P252">
        <v>0</v>
      </c>
      <c r="Q252" t="s">
        <v>2496</v>
      </c>
    </row>
    <row r="253" spans="1:17">
      <c r="A253">
        <v>251</v>
      </c>
      <c r="B253" t="s">
        <v>2499</v>
      </c>
      <c r="C253" t="s">
        <v>1677</v>
      </c>
      <c r="D253" t="s">
        <v>1951</v>
      </c>
      <c r="E253" t="s">
        <v>2500</v>
      </c>
      <c r="F253" t="s">
        <v>2501</v>
      </c>
      <c r="G253">
        <v>70.320032999999995</v>
      </c>
      <c r="H253">
        <v>28.666685999999999</v>
      </c>
      <c r="I253" t="s">
        <v>2502</v>
      </c>
      <c r="J253" t="s">
        <v>1915</v>
      </c>
      <c r="K253">
        <v>14.68</v>
      </c>
      <c r="L253">
        <v>10.163</v>
      </c>
      <c r="M253">
        <v>8.6560000000000006</v>
      </c>
      <c r="N253" t="s">
        <v>2503</v>
      </c>
      <c r="O253">
        <v>138</v>
      </c>
      <c r="P253">
        <v>0</v>
      </c>
      <c r="Q253" t="s">
        <v>2499</v>
      </c>
    </row>
    <row r="254" spans="1:17">
      <c r="A254">
        <v>252</v>
      </c>
      <c r="B254" t="s">
        <v>2499</v>
      </c>
      <c r="C254" t="s">
        <v>1677</v>
      </c>
      <c r="D254" t="s">
        <v>1951</v>
      </c>
      <c r="E254" t="s">
        <v>2500</v>
      </c>
      <c r="F254" t="s">
        <v>2501</v>
      </c>
      <c r="G254">
        <v>70.320032999999995</v>
      </c>
      <c r="H254">
        <v>28.666685999999999</v>
      </c>
      <c r="I254" t="s">
        <v>2502</v>
      </c>
      <c r="J254" t="s">
        <v>1915</v>
      </c>
      <c r="K254">
        <v>14.68</v>
      </c>
      <c r="L254">
        <v>10.163</v>
      </c>
      <c r="M254">
        <v>8.6560000000000006</v>
      </c>
      <c r="N254" t="s">
        <v>2503</v>
      </c>
      <c r="O254">
        <v>138</v>
      </c>
      <c r="P254">
        <v>0</v>
      </c>
      <c r="Q254" t="s">
        <v>2499</v>
      </c>
    </row>
    <row r="255" spans="1:17">
      <c r="A255">
        <v>253</v>
      </c>
      <c r="B255" t="s">
        <v>1679</v>
      </c>
      <c r="C255" t="s">
        <v>1679</v>
      </c>
      <c r="D255" t="s">
        <v>2504</v>
      </c>
      <c r="E255" t="s">
        <v>2505</v>
      </c>
      <c r="F255" t="s">
        <v>2506</v>
      </c>
      <c r="G255">
        <v>70.440220999999994</v>
      </c>
      <c r="H255">
        <v>23.032782999999998</v>
      </c>
      <c r="I255" t="s">
        <v>2507</v>
      </c>
      <c r="J255" t="s">
        <v>1915</v>
      </c>
      <c r="K255">
        <v>15.2</v>
      </c>
      <c r="L255">
        <v>10.738</v>
      </c>
      <c r="M255">
        <v>9.8539999999999992</v>
      </c>
      <c r="N255" t="s">
        <v>1915</v>
      </c>
      <c r="O255">
        <v>16</v>
      </c>
      <c r="P255">
        <v>1</v>
      </c>
      <c r="Q255" t="s">
        <v>1679</v>
      </c>
    </row>
    <row r="256" spans="1:17">
      <c r="A256">
        <v>254</v>
      </c>
      <c r="B256" t="s">
        <v>2508</v>
      </c>
      <c r="C256" t="s">
        <v>1681</v>
      </c>
      <c r="D256" t="s">
        <v>1911</v>
      </c>
      <c r="E256" t="s">
        <v>2509</v>
      </c>
      <c r="F256" t="s">
        <v>2510</v>
      </c>
      <c r="G256">
        <v>70.522853999999995</v>
      </c>
      <c r="H256">
        <v>25.382306</v>
      </c>
      <c r="I256" t="s">
        <v>1920</v>
      </c>
      <c r="J256" t="s">
        <v>1915</v>
      </c>
      <c r="K256">
        <v>14.7</v>
      </c>
      <c r="L256">
        <v>9.7870000000000008</v>
      </c>
      <c r="M256">
        <v>8.2270000000000003</v>
      </c>
      <c r="N256" t="s">
        <v>42</v>
      </c>
      <c r="O256">
        <v>59</v>
      </c>
      <c r="P256">
        <v>0</v>
      </c>
      <c r="Q256" t="s">
        <v>2508</v>
      </c>
    </row>
    <row r="257" spans="1:17">
      <c r="A257">
        <v>255</v>
      </c>
      <c r="B257" t="s">
        <v>2511</v>
      </c>
      <c r="C257" t="s">
        <v>1683</v>
      </c>
      <c r="D257" t="s">
        <v>1917</v>
      </c>
      <c r="E257" t="s">
        <v>2512</v>
      </c>
      <c r="F257" t="s">
        <v>2513</v>
      </c>
      <c r="G257">
        <v>70.530524999999997</v>
      </c>
      <c r="H257">
        <v>25.384231</v>
      </c>
      <c r="I257" t="s">
        <v>1920</v>
      </c>
      <c r="J257" t="s">
        <v>1915</v>
      </c>
      <c r="K257">
        <v>15.01</v>
      </c>
      <c r="L257">
        <v>9.58</v>
      </c>
      <c r="M257">
        <v>7.9450000000000003</v>
      </c>
      <c r="N257" t="s">
        <v>45</v>
      </c>
      <c r="O257">
        <v>57</v>
      </c>
      <c r="P257">
        <v>0</v>
      </c>
      <c r="Q257" t="s">
        <v>2511</v>
      </c>
    </row>
    <row r="258" spans="1:17">
      <c r="A258">
        <v>256</v>
      </c>
      <c r="B258" t="s">
        <v>2514</v>
      </c>
      <c r="C258" t="s">
        <v>1684</v>
      </c>
      <c r="D258" t="s">
        <v>1917</v>
      </c>
      <c r="E258" t="s">
        <v>2515</v>
      </c>
      <c r="F258" t="s">
        <v>2516</v>
      </c>
      <c r="G258">
        <v>70.532392000000002</v>
      </c>
      <c r="H258">
        <v>25.386610999999998</v>
      </c>
      <c r="I258" t="s">
        <v>1920</v>
      </c>
      <c r="J258" t="s">
        <v>1915</v>
      </c>
      <c r="L258">
        <v>9.8109999999999999</v>
      </c>
      <c r="M258">
        <v>7.9420000000000002</v>
      </c>
      <c r="N258" t="s">
        <v>2517</v>
      </c>
      <c r="O258">
        <v>126</v>
      </c>
      <c r="P258">
        <v>1</v>
      </c>
      <c r="Q258" t="s">
        <v>2514</v>
      </c>
    </row>
    <row r="259" spans="1:17">
      <c r="A259">
        <v>257</v>
      </c>
      <c r="B259" t="s">
        <v>2514</v>
      </c>
      <c r="C259" t="s">
        <v>1684</v>
      </c>
      <c r="D259" t="s">
        <v>1917</v>
      </c>
      <c r="E259" t="s">
        <v>2515</v>
      </c>
      <c r="F259" t="s">
        <v>2516</v>
      </c>
      <c r="G259">
        <v>70.532392000000002</v>
      </c>
      <c r="H259">
        <v>25.386610999999998</v>
      </c>
      <c r="I259" t="s">
        <v>1920</v>
      </c>
      <c r="J259" t="s">
        <v>1915</v>
      </c>
      <c r="L259">
        <v>9.8109999999999999</v>
      </c>
      <c r="M259">
        <v>7.9420000000000002</v>
      </c>
      <c r="N259" t="s">
        <v>2517</v>
      </c>
      <c r="O259">
        <v>126</v>
      </c>
      <c r="P259">
        <v>1</v>
      </c>
      <c r="Q259" t="s">
        <v>2514</v>
      </c>
    </row>
    <row r="260" spans="1:17">
      <c r="A260">
        <v>258</v>
      </c>
      <c r="B260" t="s">
        <v>1685</v>
      </c>
      <c r="C260" t="s">
        <v>1685</v>
      </c>
      <c r="D260" t="s">
        <v>1911</v>
      </c>
      <c r="E260" t="s">
        <v>2518</v>
      </c>
      <c r="F260" t="s">
        <v>2519</v>
      </c>
      <c r="G260">
        <v>70.587570999999997</v>
      </c>
      <c r="H260">
        <v>25.342883</v>
      </c>
      <c r="I260" t="s">
        <v>1920</v>
      </c>
      <c r="J260" t="s">
        <v>1915</v>
      </c>
      <c r="L260">
        <v>11.397</v>
      </c>
      <c r="M260">
        <v>10.169</v>
      </c>
      <c r="N260" t="s">
        <v>873</v>
      </c>
      <c r="O260">
        <v>30</v>
      </c>
      <c r="P260">
        <v>0</v>
      </c>
      <c r="Q260" t="s">
        <v>1685</v>
      </c>
    </row>
    <row r="261" spans="1:17">
      <c r="A261">
        <v>259</v>
      </c>
      <c r="B261" t="s">
        <v>2520</v>
      </c>
      <c r="C261" t="s">
        <v>1686</v>
      </c>
      <c r="D261" t="s">
        <v>1917</v>
      </c>
      <c r="E261" t="s">
        <v>2521</v>
      </c>
      <c r="F261" t="s">
        <v>2522</v>
      </c>
      <c r="G261">
        <v>70.657075000000006</v>
      </c>
      <c r="H261">
        <v>25.260406</v>
      </c>
      <c r="I261" t="s">
        <v>2523</v>
      </c>
      <c r="J261" t="s">
        <v>1915</v>
      </c>
      <c r="K261">
        <v>13.7</v>
      </c>
      <c r="L261">
        <v>10.994999999999999</v>
      </c>
      <c r="M261">
        <v>8.76</v>
      </c>
      <c r="N261" t="s">
        <v>2524</v>
      </c>
      <c r="O261">
        <v>136</v>
      </c>
      <c r="P261">
        <v>1</v>
      </c>
      <c r="Q261" t="s">
        <v>2520</v>
      </c>
    </row>
    <row r="262" spans="1:17">
      <c r="A262">
        <v>260</v>
      </c>
      <c r="B262" t="s">
        <v>2520</v>
      </c>
      <c r="C262" t="s">
        <v>1686</v>
      </c>
      <c r="D262" t="s">
        <v>1917</v>
      </c>
      <c r="E262" t="s">
        <v>2521</v>
      </c>
      <c r="F262" t="s">
        <v>2522</v>
      </c>
      <c r="G262">
        <v>70.657075000000006</v>
      </c>
      <c r="H262">
        <v>25.260406</v>
      </c>
      <c r="I262" t="s">
        <v>2523</v>
      </c>
      <c r="J262" t="s">
        <v>1915</v>
      </c>
      <c r="K262">
        <v>13.7</v>
      </c>
      <c r="L262">
        <v>10.994999999999999</v>
      </c>
      <c r="M262">
        <v>8.76</v>
      </c>
      <c r="N262" t="s">
        <v>2524</v>
      </c>
      <c r="O262">
        <v>136</v>
      </c>
      <c r="P262">
        <v>1</v>
      </c>
      <c r="Q262" t="s">
        <v>2520</v>
      </c>
    </row>
    <row r="263" spans="1:17">
      <c r="A263">
        <v>261</v>
      </c>
      <c r="B263" t="s">
        <v>2520</v>
      </c>
      <c r="C263" t="s">
        <v>1686</v>
      </c>
      <c r="D263" t="s">
        <v>1917</v>
      </c>
      <c r="E263" t="s">
        <v>2521</v>
      </c>
      <c r="F263" t="s">
        <v>2522</v>
      </c>
      <c r="G263">
        <v>70.657075000000006</v>
      </c>
      <c r="H263">
        <v>25.260406</v>
      </c>
      <c r="I263" t="s">
        <v>2523</v>
      </c>
      <c r="J263" t="s">
        <v>1915</v>
      </c>
      <c r="K263">
        <v>13.7</v>
      </c>
      <c r="L263">
        <v>10.994999999999999</v>
      </c>
      <c r="M263">
        <v>8.76</v>
      </c>
      <c r="N263" t="s">
        <v>2524</v>
      </c>
      <c r="O263">
        <v>136</v>
      </c>
      <c r="P263">
        <v>1</v>
      </c>
      <c r="Q263" t="s">
        <v>2520</v>
      </c>
    </row>
    <row r="264" spans="1:17">
      <c r="A264">
        <v>262</v>
      </c>
      <c r="B264" t="s">
        <v>2525</v>
      </c>
      <c r="C264" t="s">
        <v>1688</v>
      </c>
      <c r="D264" t="s">
        <v>1917</v>
      </c>
      <c r="E264" t="s">
        <v>2526</v>
      </c>
      <c r="F264" t="s">
        <v>2527</v>
      </c>
      <c r="G264">
        <v>70.762895999999998</v>
      </c>
      <c r="H264">
        <v>25.338542</v>
      </c>
      <c r="I264" t="s">
        <v>1920</v>
      </c>
      <c r="J264" t="s">
        <v>1915</v>
      </c>
      <c r="K264">
        <v>14.4</v>
      </c>
      <c r="L264">
        <v>10.712</v>
      </c>
      <c r="M264">
        <v>9.3320000000000007</v>
      </c>
      <c r="N264" t="s">
        <v>2528</v>
      </c>
      <c r="O264">
        <v>111</v>
      </c>
      <c r="P264">
        <v>0</v>
      </c>
      <c r="Q264" t="s">
        <v>2525</v>
      </c>
    </row>
    <row r="265" spans="1:17">
      <c r="A265">
        <v>263</v>
      </c>
      <c r="B265" t="s">
        <v>2525</v>
      </c>
      <c r="C265" t="s">
        <v>1688</v>
      </c>
      <c r="D265" t="s">
        <v>1917</v>
      </c>
      <c r="E265" t="s">
        <v>2526</v>
      </c>
      <c r="F265" t="s">
        <v>2527</v>
      </c>
      <c r="G265">
        <v>70.762895999999998</v>
      </c>
      <c r="H265">
        <v>25.338542</v>
      </c>
      <c r="I265" t="s">
        <v>1920</v>
      </c>
      <c r="J265" t="s">
        <v>1915</v>
      </c>
      <c r="K265">
        <v>14.4</v>
      </c>
      <c r="L265">
        <v>10.712</v>
      </c>
      <c r="M265">
        <v>9.3320000000000007</v>
      </c>
      <c r="N265" t="s">
        <v>2528</v>
      </c>
      <c r="O265">
        <v>111</v>
      </c>
      <c r="P265">
        <v>0</v>
      </c>
      <c r="Q265" t="s">
        <v>2525</v>
      </c>
    </row>
    <row r="266" spans="1:17">
      <c r="A266">
        <v>264</v>
      </c>
      <c r="B266" t="s">
        <v>2525</v>
      </c>
      <c r="C266" t="s">
        <v>1688</v>
      </c>
      <c r="D266" t="s">
        <v>1917</v>
      </c>
      <c r="E266" t="s">
        <v>2526</v>
      </c>
      <c r="F266" t="s">
        <v>2527</v>
      </c>
      <c r="G266">
        <v>70.762895999999998</v>
      </c>
      <c r="H266">
        <v>25.338542</v>
      </c>
      <c r="I266" t="s">
        <v>1920</v>
      </c>
      <c r="J266" t="s">
        <v>1915</v>
      </c>
      <c r="K266">
        <v>14.4</v>
      </c>
      <c r="L266">
        <v>10.712</v>
      </c>
      <c r="M266">
        <v>9.3320000000000007</v>
      </c>
      <c r="N266" t="s">
        <v>2528</v>
      </c>
      <c r="O266">
        <v>111</v>
      </c>
      <c r="P266">
        <v>0</v>
      </c>
      <c r="Q266" t="s">
        <v>2525</v>
      </c>
    </row>
    <row r="267" spans="1:17">
      <c r="A267">
        <v>265</v>
      </c>
      <c r="B267" t="s">
        <v>2525</v>
      </c>
      <c r="C267" t="s">
        <v>1688</v>
      </c>
      <c r="D267" t="s">
        <v>1917</v>
      </c>
      <c r="E267" t="s">
        <v>2526</v>
      </c>
      <c r="F267" t="s">
        <v>2527</v>
      </c>
      <c r="G267">
        <v>70.762895999999998</v>
      </c>
      <c r="H267">
        <v>25.338542</v>
      </c>
      <c r="I267" t="s">
        <v>1920</v>
      </c>
      <c r="J267" t="s">
        <v>1915</v>
      </c>
      <c r="K267">
        <v>14.4</v>
      </c>
      <c r="L267">
        <v>10.712</v>
      </c>
      <c r="M267">
        <v>9.3320000000000007</v>
      </c>
      <c r="N267" t="s">
        <v>2528</v>
      </c>
      <c r="O267">
        <v>111</v>
      </c>
      <c r="P267">
        <v>0</v>
      </c>
      <c r="Q267" t="s">
        <v>2525</v>
      </c>
    </row>
    <row r="268" spans="1:17">
      <c r="A268">
        <v>266</v>
      </c>
      <c r="B268" t="s">
        <v>2525</v>
      </c>
      <c r="C268" t="s">
        <v>1688</v>
      </c>
      <c r="D268" t="s">
        <v>1917</v>
      </c>
      <c r="E268" t="s">
        <v>2526</v>
      </c>
      <c r="F268" t="s">
        <v>2527</v>
      </c>
      <c r="G268">
        <v>70.762895999999998</v>
      </c>
      <c r="H268">
        <v>25.338542</v>
      </c>
      <c r="I268" t="s">
        <v>1920</v>
      </c>
      <c r="J268" t="s">
        <v>1915</v>
      </c>
      <c r="K268">
        <v>14.4</v>
      </c>
      <c r="L268">
        <v>10.712</v>
      </c>
      <c r="M268">
        <v>9.3320000000000007</v>
      </c>
      <c r="N268" t="s">
        <v>2528</v>
      </c>
      <c r="O268">
        <v>111</v>
      </c>
      <c r="P268">
        <v>0</v>
      </c>
      <c r="Q268" t="s">
        <v>2525</v>
      </c>
    </row>
    <row r="269" spans="1:17">
      <c r="A269">
        <v>267</v>
      </c>
      <c r="B269" t="s">
        <v>2529</v>
      </c>
      <c r="C269" t="s">
        <v>1689</v>
      </c>
      <c r="D269" t="s">
        <v>1911</v>
      </c>
      <c r="E269" t="s">
        <v>2530</v>
      </c>
      <c r="F269" t="s">
        <v>2531</v>
      </c>
      <c r="G269">
        <v>70.834307999999993</v>
      </c>
      <c r="H269">
        <v>29.668347000000001</v>
      </c>
      <c r="I269" t="s">
        <v>1920</v>
      </c>
      <c r="J269" t="s">
        <v>1915</v>
      </c>
      <c r="L269">
        <v>10.401999999999999</v>
      </c>
      <c r="M269">
        <v>9.4079999999999995</v>
      </c>
      <c r="N269" t="s">
        <v>49</v>
      </c>
      <c r="O269">
        <v>26</v>
      </c>
      <c r="P269">
        <v>0</v>
      </c>
      <c r="Q269" t="s">
        <v>2529</v>
      </c>
    </row>
    <row r="270" spans="1:17">
      <c r="A270">
        <v>268</v>
      </c>
      <c r="B270" t="s">
        <v>2529</v>
      </c>
      <c r="C270" t="s">
        <v>1689</v>
      </c>
      <c r="D270" t="s">
        <v>1911</v>
      </c>
      <c r="E270" t="s">
        <v>2530</v>
      </c>
      <c r="F270" t="s">
        <v>2531</v>
      </c>
      <c r="G270">
        <v>70.834307999999993</v>
      </c>
      <c r="H270">
        <v>29.668347000000001</v>
      </c>
      <c r="I270" t="s">
        <v>1920</v>
      </c>
      <c r="J270" t="s">
        <v>1915</v>
      </c>
      <c r="L270">
        <v>10.401999999999999</v>
      </c>
      <c r="M270">
        <v>9.4079999999999995</v>
      </c>
      <c r="N270" t="s">
        <v>49</v>
      </c>
      <c r="O270">
        <v>26</v>
      </c>
      <c r="P270">
        <v>0</v>
      </c>
      <c r="Q270" t="s">
        <v>2529</v>
      </c>
    </row>
    <row r="271" spans="1:17">
      <c r="A271">
        <v>269</v>
      </c>
      <c r="B271" t="s">
        <v>1691</v>
      </c>
      <c r="C271" t="s">
        <v>1691</v>
      </c>
      <c r="D271" t="s">
        <v>1911</v>
      </c>
      <c r="E271" t="s">
        <v>2532</v>
      </c>
      <c r="F271" t="s">
        <v>2533</v>
      </c>
      <c r="G271">
        <v>71.677503999999999</v>
      </c>
      <c r="H271">
        <v>24.984278</v>
      </c>
      <c r="I271" t="s">
        <v>1920</v>
      </c>
      <c r="J271" t="s">
        <v>1915</v>
      </c>
      <c r="L271">
        <v>11.260999999999999</v>
      </c>
      <c r="M271">
        <v>10.337999999999999</v>
      </c>
      <c r="N271" t="s">
        <v>48</v>
      </c>
      <c r="O271">
        <v>16</v>
      </c>
      <c r="P271">
        <v>0</v>
      </c>
      <c r="Q271" t="s">
        <v>1691</v>
      </c>
    </row>
    <row r="272" spans="1:17">
      <c r="A272">
        <v>270</v>
      </c>
      <c r="B272" t="s">
        <v>2534</v>
      </c>
      <c r="C272" t="s">
        <v>1692</v>
      </c>
      <c r="D272" t="s">
        <v>1911</v>
      </c>
      <c r="E272" t="s">
        <v>2535</v>
      </c>
      <c r="F272" t="s">
        <v>2536</v>
      </c>
      <c r="G272">
        <v>71.721096000000003</v>
      </c>
      <c r="H272">
        <v>17.000028</v>
      </c>
      <c r="I272" t="s">
        <v>2537</v>
      </c>
      <c r="J272" t="s">
        <v>1915</v>
      </c>
      <c r="K272">
        <v>12</v>
      </c>
      <c r="L272">
        <v>9.5109999999999992</v>
      </c>
      <c r="M272">
        <v>7.9809999999999999</v>
      </c>
      <c r="N272" t="s">
        <v>2226</v>
      </c>
      <c r="O272">
        <v>233</v>
      </c>
      <c r="P272">
        <v>0</v>
      </c>
      <c r="Q272" t="s">
        <v>2534</v>
      </c>
    </row>
    <row r="273" spans="1:17">
      <c r="A273">
        <v>271</v>
      </c>
      <c r="B273" t="s">
        <v>1694</v>
      </c>
      <c r="C273" t="s">
        <v>1694</v>
      </c>
      <c r="D273" t="s">
        <v>1917</v>
      </c>
      <c r="E273" t="s">
        <v>2538</v>
      </c>
      <c r="F273" t="s">
        <v>2539</v>
      </c>
      <c r="G273">
        <v>71.745750000000001</v>
      </c>
      <c r="H273">
        <v>17.043942000000001</v>
      </c>
      <c r="I273">
        <f>-19.1 -57.1</f>
        <v>-76.2</v>
      </c>
      <c r="J273" t="s">
        <v>1915</v>
      </c>
      <c r="K273">
        <v>13.42</v>
      </c>
      <c r="N273" t="s">
        <v>2540</v>
      </c>
      <c r="O273">
        <v>99</v>
      </c>
      <c r="P273">
        <v>0</v>
      </c>
      <c r="Q273" t="s">
        <v>1694</v>
      </c>
    </row>
    <row r="274" spans="1:17">
      <c r="A274">
        <v>272</v>
      </c>
      <c r="B274" t="s">
        <v>1694</v>
      </c>
      <c r="C274" t="s">
        <v>1694</v>
      </c>
      <c r="D274" t="s">
        <v>1917</v>
      </c>
      <c r="E274" t="s">
        <v>2538</v>
      </c>
      <c r="F274" t="s">
        <v>2539</v>
      </c>
      <c r="G274">
        <v>71.745750000000001</v>
      </c>
      <c r="H274">
        <v>17.043942000000001</v>
      </c>
      <c r="I274">
        <f>-19.1 -57.1</f>
        <v>-76.2</v>
      </c>
      <c r="J274" t="s">
        <v>1915</v>
      </c>
      <c r="K274">
        <v>13.42</v>
      </c>
      <c r="N274" t="s">
        <v>2540</v>
      </c>
      <c r="O274">
        <v>99</v>
      </c>
      <c r="P274">
        <v>0</v>
      </c>
      <c r="Q274" t="s">
        <v>1694</v>
      </c>
    </row>
    <row r="275" spans="1:17">
      <c r="A275">
        <v>273</v>
      </c>
      <c r="B275" t="s">
        <v>2541</v>
      </c>
      <c r="C275" t="s">
        <v>1696</v>
      </c>
      <c r="D275" t="s">
        <v>1911</v>
      </c>
      <c r="E275" t="s">
        <v>2542</v>
      </c>
      <c r="F275" t="s">
        <v>2543</v>
      </c>
      <c r="G275">
        <v>71.775870999999995</v>
      </c>
      <c r="H275">
        <v>16.978558</v>
      </c>
      <c r="I275" t="s">
        <v>2544</v>
      </c>
      <c r="J275" t="s">
        <v>1915</v>
      </c>
      <c r="K275">
        <v>10.5</v>
      </c>
      <c r="L275">
        <v>8.8450000000000006</v>
      </c>
      <c r="M275">
        <v>6.8739999999999997</v>
      </c>
      <c r="N275" t="s">
        <v>2373</v>
      </c>
      <c r="O275">
        <v>420</v>
      </c>
      <c r="P275">
        <v>0</v>
      </c>
      <c r="Q275" t="s">
        <v>2541</v>
      </c>
    </row>
    <row r="276" spans="1:17">
      <c r="A276">
        <v>274</v>
      </c>
      <c r="B276" t="s">
        <v>2541</v>
      </c>
      <c r="C276" t="s">
        <v>1696</v>
      </c>
      <c r="D276" t="s">
        <v>1911</v>
      </c>
      <c r="E276" t="s">
        <v>2542</v>
      </c>
      <c r="F276" t="s">
        <v>2543</v>
      </c>
      <c r="G276">
        <v>71.775870999999995</v>
      </c>
      <c r="H276">
        <v>16.978558</v>
      </c>
      <c r="I276" t="s">
        <v>2544</v>
      </c>
      <c r="J276" t="s">
        <v>1915</v>
      </c>
      <c r="K276">
        <v>10.5</v>
      </c>
      <c r="L276">
        <v>8.8450000000000006</v>
      </c>
      <c r="M276">
        <v>6.8739999999999997</v>
      </c>
      <c r="N276" t="s">
        <v>2373</v>
      </c>
      <c r="O276">
        <v>420</v>
      </c>
      <c r="P276">
        <v>0</v>
      </c>
      <c r="Q276" t="s">
        <v>2541</v>
      </c>
    </row>
    <row r="277" spans="1:17">
      <c r="A277">
        <v>275</v>
      </c>
      <c r="B277" t="s">
        <v>2541</v>
      </c>
      <c r="C277" t="s">
        <v>1696</v>
      </c>
      <c r="D277" t="s">
        <v>1911</v>
      </c>
      <c r="E277" t="s">
        <v>2542</v>
      </c>
      <c r="F277" t="s">
        <v>2543</v>
      </c>
      <c r="G277">
        <v>71.775870999999995</v>
      </c>
      <c r="H277">
        <v>16.978558</v>
      </c>
      <c r="I277" t="s">
        <v>2544</v>
      </c>
      <c r="J277" t="s">
        <v>1915</v>
      </c>
      <c r="K277">
        <v>10.5</v>
      </c>
      <c r="L277">
        <v>8.8450000000000006</v>
      </c>
      <c r="M277">
        <v>6.8739999999999997</v>
      </c>
      <c r="N277" t="s">
        <v>2373</v>
      </c>
      <c r="O277">
        <v>420</v>
      </c>
      <c r="P277">
        <v>0</v>
      </c>
      <c r="Q277" t="s">
        <v>2541</v>
      </c>
    </row>
    <row r="278" spans="1:17">
      <c r="A278">
        <v>276</v>
      </c>
      <c r="B278" t="s">
        <v>2541</v>
      </c>
      <c r="C278" t="s">
        <v>1696</v>
      </c>
      <c r="D278" t="s">
        <v>1911</v>
      </c>
      <c r="E278" t="s">
        <v>2542</v>
      </c>
      <c r="F278" t="s">
        <v>2543</v>
      </c>
      <c r="G278">
        <v>71.775870999999995</v>
      </c>
      <c r="H278">
        <v>16.978558</v>
      </c>
      <c r="I278" t="s">
        <v>2544</v>
      </c>
      <c r="J278" t="s">
        <v>1915</v>
      </c>
      <c r="K278">
        <v>10.5</v>
      </c>
      <c r="L278">
        <v>8.8450000000000006</v>
      </c>
      <c r="M278">
        <v>6.8739999999999997</v>
      </c>
      <c r="N278" t="s">
        <v>2373</v>
      </c>
      <c r="O278">
        <v>420</v>
      </c>
      <c r="P278">
        <v>0</v>
      </c>
      <c r="Q278" t="s">
        <v>2541</v>
      </c>
    </row>
    <row r="279" spans="1:17">
      <c r="A279">
        <v>277</v>
      </c>
      <c r="B279" t="s">
        <v>2545</v>
      </c>
      <c r="C279" t="s">
        <v>1698</v>
      </c>
      <c r="D279" t="s">
        <v>1911</v>
      </c>
      <c r="E279" t="s">
        <v>2546</v>
      </c>
      <c r="F279" t="s">
        <v>2547</v>
      </c>
      <c r="G279">
        <v>71.952471000000003</v>
      </c>
      <c r="H279">
        <v>29.419764000000001</v>
      </c>
      <c r="I279" t="s">
        <v>2548</v>
      </c>
      <c r="J279" t="s">
        <v>1915</v>
      </c>
      <c r="K279">
        <v>12.3</v>
      </c>
      <c r="L279">
        <v>9.57</v>
      </c>
      <c r="M279">
        <v>8.27</v>
      </c>
      <c r="N279" t="s">
        <v>2549</v>
      </c>
      <c r="O279">
        <v>174</v>
      </c>
      <c r="P279">
        <v>0</v>
      </c>
      <c r="Q279" t="s">
        <v>2545</v>
      </c>
    </row>
    <row r="280" spans="1:17">
      <c r="A280">
        <v>278</v>
      </c>
      <c r="B280" t="s">
        <v>2545</v>
      </c>
      <c r="C280" t="s">
        <v>1698</v>
      </c>
      <c r="D280" t="s">
        <v>1911</v>
      </c>
      <c r="E280" t="s">
        <v>2546</v>
      </c>
      <c r="F280" t="s">
        <v>2547</v>
      </c>
      <c r="G280">
        <v>71.952471000000003</v>
      </c>
      <c r="H280">
        <v>29.419764000000001</v>
      </c>
      <c r="I280" t="s">
        <v>2548</v>
      </c>
      <c r="J280" t="s">
        <v>1915</v>
      </c>
      <c r="K280">
        <v>12.3</v>
      </c>
      <c r="L280">
        <v>9.57</v>
      </c>
      <c r="M280">
        <v>8.27</v>
      </c>
      <c r="N280" t="s">
        <v>2549</v>
      </c>
      <c r="O280">
        <v>174</v>
      </c>
      <c r="P280">
        <v>0</v>
      </c>
      <c r="Q280" t="s">
        <v>2545</v>
      </c>
    </row>
    <row r="281" spans="1:17">
      <c r="A281">
        <v>279</v>
      </c>
      <c r="B281" t="s">
        <v>2545</v>
      </c>
      <c r="C281" t="s">
        <v>1698</v>
      </c>
      <c r="D281" t="s">
        <v>1911</v>
      </c>
      <c r="E281" t="s">
        <v>2546</v>
      </c>
      <c r="F281" t="s">
        <v>2547</v>
      </c>
      <c r="G281">
        <v>71.952471000000003</v>
      </c>
      <c r="H281">
        <v>29.419764000000001</v>
      </c>
      <c r="I281" t="s">
        <v>2548</v>
      </c>
      <c r="J281" t="s">
        <v>1915</v>
      </c>
      <c r="K281">
        <v>12.3</v>
      </c>
      <c r="L281">
        <v>9.57</v>
      </c>
      <c r="M281">
        <v>8.27</v>
      </c>
      <c r="N281" t="s">
        <v>2549</v>
      </c>
      <c r="O281">
        <v>174</v>
      </c>
      <c r="P281">
        <v>0</v>
      </c>
      <c r="Q281" t="s">
        <v>2545</v>
      </c>
    </row>
    <row r="282" spans="1:17">
      <c r="A282">
        <v>280</v>
      </c>
      <c r="B282" t="s">
        <v>2545</v>
      </c>
      <c r="C282" t="s">
        <v>1698</v>
      </c>
      <c r="D282" t="s">
        <v>1911</v>
      </c>
      <c r="E282" t="s">
        <v>2546</v>
      </c>
      <c r="F282" t="s">
        <v>2547</v>
      </c>
      <c r="G282">
        <v>71.952471000000003</v>
      </c>
      <c r="H282">
        <v>29.419764000000001</v>
      </c>
      <c r="I282" t="s">
        <v>2548</v>
      </c>
      <c r="J282" t="s">
        <v>1915</v>
      </c>
      <c r="K282">
        <v>12.3</v>
      </c>
      <c r="L282">
        <v>9.57</v>
      </c>
      <c r="M282">
        <v>8.27</v>
      </c>
      <c r="N282" t="s">
        <v>2549</v>
      </c>
      <c r="O282">
        <v>174</v>
      </c>
      <c r="P282">
        <v>0</v>
      </c>
      <c r="Q282" t="s">
        <v>2545</v>
      </c>
    </row>
    <row r="283" spans="1:17">
      <c r="A283">
        <v>281</v>
      </c>
      <c r="B283" t="s">
        <v>2550</v>
      </c>
      <c r="C283" t="s">
        <v>1700</v>
      </c>
      <c r="D283" t="s">
        <v>1911</v>
      </c>
      <c r="E283" t="s">
        <v>2551</v>
      </c>
      <c r="F283" t="s">
        <v>2552</v>
      </c>
      <c r="G283">
        <v>72.947395999999998</v>
      </c>
      <c r="H283">
        <v>30.787071999999998</v>
      </c>
      <c r="I283" t="s">
        <v>2553</v>
      </c>
      <c r="J283" t="s">
        <v>1915</v>
      </c>
      <c r="K283">
        <v>11.9</v>
      </c>
      <c r="L283">
        <v>9.1340000000000003</v>
      </c>
      <c r="M283">
        <v>7.2389999999999999</v>
      </c>
      <c r="N283" t="s">
        <v>2554</v>
      </c>
      <c r="O283">
        <v>291</v>
      </c>
      <c r="P283">
        <v>0</v>
      </c>
      <c r="Q283" t="s">
        <v>2550</v>
      </c>
    </row>
    <row r="284" spans="1:17">
      <c r="A284">
        <v>282</v>
      </c>
      <c r="B284" t="s">
        <v>1702</v>
      </c>
      <c r="C284" t="s">
        <v>1702</v>
      </c>
      <c r="D284" t="s">
        <v>1911</v>
      </c>
      <c r="E284" t="s">
        <v>2555</v>
      </c>
      <c r="F284" t="s">
        <v>2556</v>
      </c>
      <c r="G284">
        <v>73.598679000000004</v>
      </c>
      <c r="H284">
        <v>17.164853000000001</v>
      </c>
      <c r="I284" t="s">
        <v>1920</v>
      </c>
      <c r="J284" t="s">
        <v>1915</v>
      </c>
      <c r="K284">
        <v>13.5</v>
      </c>
      <c r="L284">
        <v>10.693</v>
      </c>
      <c r="M284">
        <v>9.7889999999999997</v>
      </c>
      <c r="N284" t="s">
        <v>47</v>
      </c>
      <c r="O284">
        <v>39</v>
      </c>
      <c r="P284">
        <v>1</v>
      </c>
      <c r="Q284" t="s">
        <v>1702</v>
      </c>
    </row>
    <row r="285" spans="1:17">
      <c r="A285">
        <v>283</v>
      </c>
      <c r="B285" t="s">
        <v>2557</v>
      </c>
      <c r="C285" t="s">
        <v>1703</v>
      </c>
      <c r="D285" t="s">
        <v>1911</v>
      </c>
      <c r="E285" t="s">
        <v>2558</v>
      </c>
      <c r="F285" t="s">
        <v>2559</v>
      </c>
      <c r="G285">
        <v>73.795762999999994</v>
      </c>
      <c r="H285">
        <v>30.366539</v>
      </c>
      <c r="I285" t="s">
        <v>1920</v>
      </c>
      <c r="J285" t="s">
        <v>1915</v>
      </c>
      <c r="K285">
        <v>13.1</v>
      </c>
      <c r="L285">
        <v>9.3409999999999993</v>
      </c>
      <c r="M285">
        <v>8.2829999999999995</v>
      </c>
      <c r="N285" t="s">
        <v>1995</v>
      </c>
      <c r="O285">
        <v>455</v>
      </c>
      <c r="P285">
        <v>0</v>
      </c>
      <c r="Q285" t="s">
        <v>2557</v>
      </c>
    </row>
    <row r="286" spans="1:17">
      <c r="A286">
        <v>284</v>
      </c>
      <c r="B286" t="s">
        <v>2557</v>
      </c>
      <c r="C286" t="s">
        <v>1703</v>
      </c>
      <c r="D286" t="s">
        <v>1911</v>
      </c>
      <c r="E286" t="s">
        <v>2558</v>
      </c>
      <c r="F286" t="s">
        <v>2559</v>
      </c>
      <c r="G286">
        <v>73.795762999999994</v>
      </c>
      <c r="H286">
        <v>30.366539</v>
      </c>
      <c r="I286" t="s">
        <v>1920</v>
      </c>
      <c r="J286" t="s">
        <v>1915</v>
      </c>
      <c r="K286">
        <v>13.1</v>
      </c>
      <c r="L286">
        <v>9.3409999999999993</v>
      </c>
      <c r="M286">
        <v>8.2829999999999995</v>
      </c>
      <c r="N286" t="s">
        <v>1995</v>
      </c>
      <c r="O286">
        <v>455</v>
      </c>
      <c r="P286">
        <v>0</v>
      </c>
      <c r="Q286" t="s">
        <v>2557</v>
      </c>
    </row>
    <row r="287" spans="1:17">
      <c r="A287">
        <v>285</v>
      </c>
      <c r="B287" t="s">
        <v>2557</v>
      </c>
      <c r="C287" t="s">
        <v>1703</v>
      </c>
      <c r="D287" t="s">
        <v>1911</v>
      </c>
      <c r="E287" t="s">
        <v>2558</v>
      </c>
      <c r="F287" t="s">
        <v>2559</v>
      </c>
      <c r="G287">
        <v>73.795762999999994</v>
      </c>
      <c r="H287">
        <v>30.366539</v>
      </c>
      <c r="I287" t="s">
        <v>1920</v>
      </c>
      <c r="J287" t="s">
        <v>1915</v>
      </c>
      <c r="K287">
        <v>13.1</v>
      </c>
      <c r="L287">
        <v>9.3409999999999993</v>
      </c>
      <c r="M287">
        <v>8.2829999999999995</v>
      </c>
      <c r="N287" t="s">
        <v>1995</v>
      </c>
      <c r="O287">
        <v>455</v>
      </c>
      <c r="P287">
        <v>0</v>
      </c>
      <c r="Q287" t="s">
        <v>2557</v>
      </c>
    </row>
    <row r="288" spans="1:17">
      <c r="A288">
        <v>286</v>
      </c>
      <c r="B288" t="s">
        <v>2557</v>
      </c>
      <c r="C288" t="s">
        <v>1703</v>
      </c>
      <c r="D288" t="s">
        <v>1911</v>
      </c>
      <c r="E288" t="s">
        <v>2558</v>
      </c>
      <c r="F288" t="s">
        <v>2559</v>
      </c>
      <c r="G288">
        <v>73.795762999999994</v>
      </c>
      <c r="H288">
        <v>30.366539</v>
      </c>
      <c r="I288" t="s">
        <v>1920</v>
      </c>
      <c r="J288" t="s">
        <v>1915</v>
      </c>
      <c r="K288">
        <v>13.1</v>
      </c>
      <c r="L288">
        <v>9.3409999999999993</v>
      </c>
      <c r="M288">
        <v>8.2829999999999995</v>
      </c>
      <c r="N288" t="s">
        <v>1995</v>
      </c>
      <c r="O288">
        <v>455</v>
      </c>
      <c r="P288">
        <v>0</v>
      </c>
      <c r="Q288" t="s">
        <v>2557</v>
      </c>
    </row>
    <row r="289" spans="1:17">
      <c r="A289">
        <v>287</v>
      </c>
      <c r="B289" t="s">
        <v>2557</v>
      </c>
      <c r="C289" t="s">
        <v>1703</v>
      </c>
      <c r="D289" t="s">
        <v>1911</v>
      </c>
      <c r="E289" t="s">
        <v>2558</v>
      </c>
      <c r="F289" t="s">
        <v>2559</v>
      </c>
      <c r="G289">
        <v>73.795762999999994</v>
      </c>
      <c r="H289">
        <v>30.366539</v>
      </c>
      <c r="I289" t="s">
        <v>1920</v>
      </c>
      <c r="J289" t="s">
        <v>1915</v>
      </c>
      <c r="K289">
        <v>13.1</v>
      </c>
      <c r="L289">
        <v>9.3409999999999993</v>
      </c>
      <c r="M289">
        <v>8.2829999999999995</v>
      </c>
      <c r="N289" t="s">
        <v>1995</v>
      </c>
      <c r="O289">
        <v>455</v>
      </c>
      <c r="P289">
        <v>0</v>
      </c>
      <c r="Q289" t="s">
        <v>2557</v>
      </c>
    </row>
    <row r="290" spans="1:17">
      <c r="A290">
        <v>288</v>
      </c>
      <c r="B290" t="s">
        <v>2560</v>
      </c>
      <c r="C290" t="s">
        <v>1705</v>
      </c>
      <c r="D290" t="s">
        <v>1911</v>
      </c>
      <c r="E290" t="s">
        <v>2561</v>
      </c>
      <c r="F290" t="s">
        <v>2562</v>
      </c>
      <c r="G290">
        <v>73.903981999999999</v>
      </c>
      <c r="H290">
        <v>30.298697000000001</v>
      </c>
      <c r="I290" t="s">
        <v>2563</v>
      </c>
      <c r="J290" t="s">
        <v>1915</v>
      </c>
      <c r="K290">
        <v>11.12</v>
      </c>
      <c r="L290">
        <v>8.8699999999999992</v>
      </c>
      <c r="M290">
        <v>8.1479999999999997</v>
      </c>
      <c r="N290" t="s">
        <v>2009</v>
      </c>
      <c r="O290">
        <v>125</v>
      </c>
      <c r="P290">
        <v>0</v>
      </c>
      <c r="Q290" t="s">
        <v>2560</v>
      </c>
    </row>
    <row r="291" spans="1:17">
      <c r="A291">
        <v>289</v>
      </c>
      <c r="B291" t="s">
        <v>702</v>
      </c>
      <c r="C291" t="s">
        <v>702</v>
      </c>
      <c r="D291" t="s">
        <v>1954</v>
      </c>
      <c r="E291" t="s">
        <v>2564</v>
      </c>
      <c r="F291" t="s">
        <v>2565</v>
      </c>
      <c r="G291">
        <v>73.938958</v>
      </c>
      <c r="H291">
        <v>30.327477999999999</v>
      </c>
      <c r="I291" t="s">
        <v>1920</v>
      </c>
      <c r="J291" t="s">
        <v>1915</v>
      </c>
      <c r="L291">
        <v>11.44</v>
      </c>
      <c r="M291">
        <v>10.462</v>
      </c>
      <c r="N291" t="s">
        <v>2566</v>
      </c>
      <c r="O291">
        <v>12</v>
      </c>
      <c r="P291">
        <v>0</v>
      </c>
      <c r="Q291" t="s">
        <v>702</v>
      </c>
    </row>
    <row r="292" spans="1:17">
      <c r="A292">
        <v>290</v>
      </c>
      <c r="B292" t="s">
        <v>2567</v>
      </c>
      <c r="C292" t="s">
        <v>1708</v>
      </c>
      <c r="D292" t="s">
        <v>2079</v>
      </c>
      <c r="E292" t="s">
        <v>2568</v>
      </c>
      <c r="F292" t="s">
        <v>2569</v>
      </c>
      <c r="G292">
        <v>73.941021719999995</v>
      </c>
      <c r="H292">
        <v>30.551190739999999</v>
      </c>
      <c r="I292" t="s">
        <v>2570</v>
      </c>
      <c r="J292">
        <v>7.18</v>
      </c>
      <c r="K292">
        <v>7.05</v>
      </c>
      <c r="L292">
        <v>5.9359999999999999</v>
      </c>
      <c r="M292">
        <v>4.2300000000000004</v>
      </c>
      <c r="N292" t="s">
        <v>2083</v>
      </c>
      <c r="O292">
        <v>770</v>
      </c>
      <c r="P292">
        <v>2</v>
      </c>
      <c r="Q292" t="s">
        <v>2567</v>
      </c>
    </row>
    <row r="293" spans="1:17">
      <c r="A293">
        <v>291</v>
      </c>
      <c r="B293" t="s">
        <v>1710</v>
      </c>
      <c r="C293" t="s">
        <v>1710</v>
      </c>
      <c r="D293" t="s">
        <v>2033</v>
      </c>
      <c r="E293" t="s">
        <v>2571</v>
      </c>
      <c r="F293" t="s">
        <v>2572</v>
      </c>
      <c r="G293">
        <v>73.948221000000004</v>
      </c>
      <c r="H293">
        <v>30.468813999999998</v>
      </c>
      <c r="I293" t="s">
        <v>1920</v>
      </c>
      <c r="J293" t="s">
        <v>1915</v>
      </c>
      <c r="L293">
        <v>11.051</v>
      </c>
      <c r="M293">
        <v>9.984</v>
      </c>
      <c r="N293" t="s">
        <v>2566</v>
      </c>
      <c r="O293">
        <v>19</v>
      </c>
      <c r="P293">
        <v>0</v>
      </c>
      <c r="Q293" t="s">
        <v>1710</v>
      </c>
    </row>
    <row r="294" spans="1:17">
      <c r="A294">
        <v>292</v>
      </c>
      <c r="B294" t="s">
        <v>1712</v>
      </c>
      <c r="C294" t="s">
        <v>1712</v>
      </c>
      <c r="D294" t="s">
        <v>1954</v>
      </c>
      <c r="E294" t="s">
        <v>2573</v>
      </c>
      <c r="F294" t="s">
        <v>2574</v>
      </c>
      <c r="G294">
        <v>73.983563000000004</v>
      </c>
      <c r="H294">
        <v>30.605822</v>
      </c>
      <c r="I294" t="s">
        <v>1920</v>
      </c>
      <c r="J294" t="s">
        <v>1915</v>
      </c>
      <c r="L294">
        <v>10.471</v>
      </c>
      <c r="M294">
        <v>9.2669999999999995</v>
      </c>
      <c r="N294" t="s">
        <v>1915</v>
      </c>
      <c r="O294">
        <v>14</v>
      </c>
      <c r="P294">
        <v>0</v>
      </c>
      <c r="Q294" t="s">
        <v>1712</v>
      </c>
    </row>
    <row r="295" spans="1:17">
      <c r="A295">
        <v>293</v>
      </c>
      <c r="B295" t="s">
        <v>2575</v>
      </c>
      <c r="C295" t="s">
        <v>1713</v>
      </c>
      <c r="D295" t="s">
        <v>1911</v>
      </c>
      <c r="E295" t="s">
        <v>2576</v>
      </c>
      <c r="F295" t="s">
        <v>2577</v>
      </c>
      <c r="G295">
        <v>73.997438630000005</v>
      </c>
      <c r="H295">
        <v>30.56708862</v>
      </c>
      <c r="I295" t="s">
        <v>2578</v>
      </c>
      <c r="J295">
        <v>6.85</v>
      </c>
      <c r="K295">
        <v>9.3000000000000007</v>
      </c>
      <c r="L295">
        <v>7.1989999999999998</v>
      </c>
      <c r="M295">
        <v>5.99</v>
      </c>
      <c r="N295" t="s">
        <v>2579</v>
      </c>
      <c r="O295">
        <v>483</v>
      </c>
      <c r="P295">
        <v>0</v>
      </c>
      <c r="Q295" t="s">
        <v>2575</v>
      </c>
    </row>
    <row r="296" spans="1:17">
      <c r="A296">
        <v>294</v>
      </c>
      <c r="B296" t="s">
        <v>2580</v>
      </c>
      <c r="C296" t="s">
        <v>1715</v>
      </c>
      <c r="D296" t="s">
        <v>1911</v>
      </c>
      <c r="E296" t="s">
        <v>2581</v>
      </c>
      <c r="F296" t="s">
        <v>2582</v>
      </c>
      <c r="G296">
        <v>74.008425000000003</v>
      </c>
      <c r="H296">
        <v>30.351022</v>
      </c>
      <c r="I296">
        <f>-0.2 -28.2</f>
        <v>-28.4</v>
      </c>
      <c r="J296" t="s">
        <v>1915</v>
      </c>
      <c r="K296">
        <v>11.72</v>
      </c>
      <c r="L296">
        <v>8.9580000000000002</v>
      </c>
      <c r="M296">
        <v>8.1289999999999996</v>
      </c>
      <c r="N296" t="s">
        <v>2090</v>
      </c>
      <c r="O296">
        <v>131</v>
      </c>
      <c r="P296">
        <v>0</v>
      </c>
      <c r="Q296" t="s">
        <v>2580</v>
      </c>
    </row>
    <row r="297" spans="1:17">
      <c r="A297">
        <v>295</v>
      </c>
      <c r="B297" t="s">
        <v>2583</v>
      </c>
      <c r="C297" t="s">
        <v>1716</v>
      </c>
      <c r="D297" t="s">
        <v>1984</v>
      </c>
      <c r="E297" t="s">
        <v>2584</v>
      </c>
      <c r="F297" t="s">
        <v>2585</v>
      </c>
      <c r="G297">
        <v>75.777479</v>
      </c>
      <c r="H297">
        <v>25.388808000000001</v>
      </c>
      <c r="I297">
        <f>-1.1 -13.6</f>
        <v>-14.7</v>
      </c>
      <c r="J297" t="s">
        <v>1915</v>
      </c>
      <c r="K297">
        <v>13.02</v>
      </c>
      <c r="L297">
        <v>9.9130000000000003</v>
      </c>
      <c r="M297">
        <v>8.5950000000000006</v>
      </c>
      <c r="N297" t="s">
        <v>2586</v>
      </c>
      <c r="O297">
        <v>176</v>
      </c>
      <c r="P297">
        <v>0</v>
      </c>
      <c r="Q297" t="s">
        <v>2583</v>
      </c>
    </row>
    <row r="298" spans="1:17">
      <c r="A298">
        <v>296</v>
      </c>
      <c r="B298" t="s">
        <v>1717</v>
      </c>
      <c r="C298" t="s">
        <v>1717</v>
      </c>
      <c r="D298" t="s">
        <v>1911</v>
      </c>
      <c r="E298" t="s">
        <v>2587</v>
      </c>
      <c r="F298" t="s">
        <v>2588</v>
      </c>
      <c r="G298">
        <v>76.172495999999995</v>
      </c>
      <c r="H298">
        <v>25.165111</v>
      </c>
      <c r="I298" t="s">
        <v>1920</v>
      </c>
      <c r="J298" t="s">
        <v>1915</v>
      </c>
      <c r="L298">
        <v>10.913</v>
      </c>
      <c r="M298">
        <v>9.5969999999999995</v>
      </c>
      <c r="N298" t="s">
        <v>294</v>
      </c>
      <c r="O298">
        <v>26</v>
      </c>
      <c r="P298">
        <v>0</v>
      </c>
      <c r="Q298" t="s">
        <v>1717</v>
      </c>
    </row>
    <row r="299" spans="1:17">
      <c r="A299">
        <v>297</v>
      </c>
      <c r="B299" t="s">
        <v>902</v>
      </c>
      <c r="C299" t="s">
        <v>1719</v>
      </c>
      <c r="D299" t="s">
        <v>1911</v>
      </c>
      <c r="E299" t="s">
        <v>2589</v>
      </c>
      <c r="F299" t="s">
        <v>2590</v>
      </c>
      <c r="G299">
        <v>76.345253999999997</v>
      </c>
      <c r="H299">
        <v>25.525341999999998</v>
      </c>
      <c r="I299" t="s">
        <v>1920</v>
      </c>
      <c r="J299" t="s">
        <v>1915</v>
      </c>
      <c r="L299">
        <v>12.808</v>
      </c>
      <c r="M299">
        <v>11.161</v>
      </c>
      <c r="N299" t="s">
        <v>44</v>
      </c>
      <c r="O299">
        <v>21</v>
      </c>
      <c r="P299">
        <v>0</v>
      </c>
      <c r="Q299" t="s">
        <v>902</v>
      </c>
    </row>
    <row r="300" spans="1:17">
      <c r="A300">
        <v>298</v>
      </c>
      <c r="B300" t="s">
        <v>902</v>
      </c>
      <c r="C300" t="s">
        <v>1719</v>
      </c>
      <c r="D300" t="s">
        <v>1911</v>
      </c>
      <c r="E300" t="s">
        <v>2589</v>
      </c>
      <c r="F300" t="s">
        <v>2590</v>
      </c>
      <c r="G300">
        <v>76.345253999999997</v>
      </c>
      <c r="H300">
        <v>25.525341999999998</v>
      </c>
      <c r="I300" t="s">
        <v>1920</v>
      </c>
      <c r="J300" t="s">
        <v>1915</v>
      </c>
      <c r="L300">
        <v>12.808</v>
      </c>
      <c r="M300">
        <v>11.161</v>
      </c>
      <c r="N300" t="s">
        <v>44</v>
      </c>
      <c r="O300">
        <v>21</v>
      </c>
      <c r="P300">
        <v>0</v>
      </c>
      <c r="Q300" t="s">
        <v>902</v>
      </c>
    </row>
    <row r="301" spans="1:17">
      <c r="A301">
        <v>299</v>
      </c>
      <c r="B301" t="s">
        <v>1724</v>
      </c>
      <c r="C301" t="s">
        <v>1724</v>
      </c>
      <c r="D301" t="s">
        <v>1911</v>
      </c>
      <c r="E301" t="s">
        <v>2591</v>
      </c>
      <c r="F301" t="s">
        <v>2592</v>
      </c>
      <c r="G301">
        <v>76.569778999999997</v>
      </c>
      <c r="H301">
        <v>24.769507999999998</v>
      </c>
      <c r="I301" t="s">
        <v>1920</v>
      </c>
      <c r="J301" t="s">
        <v>1915</v>
      </c>
      <c r="L301">
        <v>10.792</v>
      </c>
      <c r="M301">
        <v>9.8149999999999995</v>
      </c>
      <c r="N301" t="s">
        <v>2593</v>
      </c>
      <c r="O301">
        <v>20</v>
      </c>
      <c r="P301">
        <v>0</v>
      </c>
      <c r="Q301" t="s">
        <v>1724</v>
      </c>
    </row>
    <row r="302" spans="1:17">
      <c r="A302">
        <v>300</v>
      </c>
      <c r="B302" t="s">
        <v>1726</v>
      </c>
      <c r="C302" t="s">
        <v>1726</v>
      </c>
      <c r="D302" t="s">
        <v>1911</v>
      </c>
      <c r="E302" t="s">
        <v>2594</v>
      </c>
      <c r="F302" t="s">
        <v>2595</v>
      </c>
      <c r="G302">
        <v>76.597195999999997</v>
      </c>
      <c r="H302">
        <v>24.538875000000001</v>
      </c>
      <c r="I302" t="s">
        <v>1920</v>
      </c>
      <c r="J302" t="s">
        <v>1915</v>
      </c>
      <c r="L302">
        <v>10.420999999999999</v>
      </c>
      <c r="M302">
        <v>9.4589999999999996</v>
      </c>
      <c r="N302" t="s">
        <v>2593</v>
      </c>
      <c r="O302">
        <v>24</v>
      </c>
      <c r="P302">
        <v>0</v>
      </c>
      <c r="Q302" t="s">
        <v>1726</v>
      </c>
    </row>
    <row r="303" spans="1:17">
      <c r="A303">
        <v>301</v>
      </c>
      <c r="B303" t="s">
        <v>1728</v>
      </c>
      <c r="C303" t="s">
        <v>1728</v>
      </c>
      <c r="D303" t="s">
        <v>1951</v>
      </c>
      <c r="E303" t="s">
        <v>2596</v>
      </c>
      <c r="F303" t="s">
        <v>2597</v>
      </c>
      <c r="G303">
        <v>76.694289999999995</v>
      </c>
      <c r="H303">
        <v>21.07489</v>
      </c>
      <c r="I303" t="s">
        <v>1920</v>
      </c>
      <c r="J303" t="s">
        <v>1915</v>
      </c>
      <c r="L303">
        <v>12.05</v>
      </c>
      <c r="M303">
        <v>11.114000000000001</v>
      </c>
      <c r="N303" t="s">
        <v>389</v>
      </c>
      <c r="O303">
        <v>7</v>
      </c>
      <c r="P303">
        <v>0</v>
      </c>
      <c r="Q303" t="s">
        <v>1728</v>
      </c>
    </row>
    <row r="304" spans="1:17">
      <c r="A304">
        <v>302</v>
      </c>
      <c r="B304" t="s">
        <v>2598</v>
      </c>
      <c r="C304" t="s">
        <v>1729</v>
      </c>
      <c r="D304" t="s">
        <v>1911</v>
      </c>
      <c r="E304" t="s">
        <v>2599</v>
      </c>
      <c r="F304" t="s">
        <v>2600</v>
      </c>
      <c r="G304">
        <v>76.956526030000006</v>
      </c>
      <c r="H304">
        <v>30.40143818</v>
      </c>
      <c r="I304" t="s">
        <v>2601</v>
      </c>
      <c r="J304">
        <v>15.42</v>
      </c>
      <c r="K304">
        <v>9.6</v>
      </c>
      <c r="L304">
        <v>8.3780000000000001</v>
      </c>
      <c r="M304">
        <v>7.02</v>
      </c>
      <c r="N304" t="s">
        <v>2602</v>
      </c>
      <c r="O304">
        <v>615</v>
      </c>
      <c r="P304">
        <v>0</v>
      </c>
      <c r="Q304" t="s">
        <v>2598</v>
      </c>
    </row>
    <row r="305" spans="1:17">
      <c r="A305">
        <v>303</v>
      </c>
      <c r="B305" t="s">
        <v>2598</v>
      </c>
      <c r="C305" t="s">
        <v>1730</v>
      </c>
      <c r="D305" t="s">
        <v>1911</v>
      </c>
      <c r="E305" t="s">
        <v>2599</v>
      </c>
      <c r="F305" t="s">
        <v>2600</v>
      </c>
      <c r="G305">
        <v>76.956526030000006</v>
      </c>
      <c r="H305">
        <v>30.40143818</v>
      </c>
      <c r="I305" t="s">
        <v>2601</v>
      </c>
      <c r="J305">
        <v>15.42</v>
      </c>
      <c r="K305">
        <v>9.6</v>
      </c>
      <c r="L305">
        <v>8.3780000000000001</v>
      </c>
      <c r="M305">
        <v>7.02</v>
      </c>
      <c r="N305" t="s">
        <v>2602</v>
      </c>
      <c r="O305">
        <v>615</v>
      </c>
      <c r="P305">
        <v>0</v>
      </c>
      <c r="Q305" t="s">
        <v>2598</v>
      </c>
    </row>
    <row r="306" spans="1:17">
      <c r="A306">
        <v>304</v>
      </c>
      <c r="B306" t="s">
        <v>1733</v>
      </c>
      <c r="C306" t="s">
        <v>1733</v>
      </c>
      <c r="D306" t="s">
        <v>1911</v>
      </c>
      <c r="E306" t="s">
        <v>2603</v>
      </c>
      <c r="F306" t="s">
        <v>2604</v>
      </c>
      <c r="G306">
        <v>76.979024999999993</v>
      </c>
      <c r="H306">
        <v>25.004335999999999</v>
      </c>
      <c r="I306" t="s">
        <v>1920</v>
      </c>
      <c r="J306" t="s">
        <v>1915</v>
      </c>
      <c r="L306">
        <v>11.414999999999999</v>
      </c>
      <c r="M306">
        <v>10.4</v>
      </c>
      <c r="N306" t="s">
        <v>294</v>
      </c>
      <c r="O306">
        <v>26</v>
      </c>
      <c r="P306">
        <v>0</v>
      </c>
      <c r="Q306" t="s">
        <v>1733</v>
      </c>
    </row>
    <row r="307" spans="1:17">
      <c r="A307">
        <v>305</v>
      </c>
      <c r="B307" t="s">
        <v>1735</v>
      </c>
      <c r="C307" t="s">
        <v>1735</v>
      </c>
      <c r="D307" t="s">
        <v>1951</v>
      </c>
      <c r="E307" t="s">
        <v>2605</v>
      </c>
      <c r="F307" t="s">
        <v>2606</v>
      </c>
      <c r="G307">
        <v>79.008880000000005</v>
      </c>
      <c r="H307">
        <v>22.248000000000001</v>
      </c>
      <c r="I307" t="s">
        <v>1920</v>
      </c>
      <c r="J307" t="s">
        <v>1915</v>
      </c>
      <c r="L307">
        <v>11.670999999999999</v>
      </c>
      <c r="M307">
        <v>10.755000000000001</v>
      </c>
      <c r="N307" t="s">
        <v>49</v>
      </c>
      <c r="O307">
        <v>2</v>
      </c>
      <c r="P307">
        <v>0</v>
      </c>
      <c r="Q307" t="s">
        <v>1735</v>
      </c>
    </row>
    <row r="308" spans="1:17">
      <c r="A308">
        <v>306</v>
      </c>
      <c r="B308" t="s">
        <v>1737</v>
      </c>
      <c r="C308" t="s">
        <v>1737</v>
      </c>
      <c r="D308" t="s">
        <v>1951</v>
      </c>
      <c r="E308" t="s">
        <v>2607</v>
      </c>
      <c r="F308" t="s">
        <v>2608</v>
      </c>
      <c r="G308">
        <v>79.511880000000005</v>
      </c>
      <c r="H308">
        <v>23.45356</v>
      </c>
      <c r="I308" t="s">
        <v>1920</v>
      </c>
      <c r="J308" t="s">
        <v>1915</v>
      </c>
      <c r="L308">
        <v>12.996</v>
      </c>
      <c r="M308">
        <v>11.885</v>
      </c>
      <c r="N308" t="s">
        <v>49</v>
      </c>
      <c r="O308">
        <v>4</v>
      </c>
      <c r="P308">
        <v>0</v>
      </c>
      <c r="Q308" t="s">
        <v>1737</v>
      </c>
    </row>
    <row r="309" spans="1:17">
      <c r="A309">
        <v>307</v>
      </c>
      <c r="B309" t="s">
        <v>1739</v>
      </c>
      <c r="C309" t="s">
        <v>1739</v>
      </c>
      <c r="D309" t="s">
        <v>1911</v>
      </c>
      <c r="E309" t="s">
        <v>2609</v>
      </c>
      <c r="F309" t="s">
        <v>2610</v>
      </c>
      <c r="G309">
        <v>81.444804000000005</v>
      </c>
      <c r="H309">
        <v>1.7250970000000001</v>
      </c>
      <c r="I309" t="s">
        <v>1920</v>
      </c>
      <c r="J309" t="s">
        <v>1915</v>
      </c>
      <c r="K309">
        <v>17.21</v>
      </c>
      <c r="L309">
        <v>13.191000000000001</v>
      </c>
      <c r="M309">
        <v>12.25</v>
      </c>
      <c r="N309" t="s">
        <v>2611</v>
      </c>
      <c r="O309">
        <v>15</v>
      </c>
      <c r="P309">
        <v>0</v>
      </c>
      <c r="Q309" t="s">
        <v>1739</v>
      </c>
    </row>
    <row r="310" spans="1:17">
      <c r="A310">
        <v>308</v>
      </c>
      <c r="B310" t="s">
        <v>1741</v>
      </c>
      <c r="C310" t="s">
        <v>1741</v>
      </c>
      <c r="D310" t="s">
        <v>1951</v>
      </c>
      <c r="E310" t="s">
        <v>2612</v>
      </c>
      <c r="F310" t="s">
        <v>2613</v>
      </c>
      <c r="G310">
        <v>83.008750000000006</v>
      </c>
      <c r="H310">
        <v>24.384139999999999</v>
      </c>
      <c r="I310" t="s">
        <v>1920</v>
      </c>
      <c r="J310" t="s">
        <v>1915</v>
      </c>
      <c r="L310">
        <v>13.69</v>
      </c>
      <c r="M310">
        <v>12.805</v>
      </c>
      <c r="N310" t="s">
        <v>49</v>
      </c>
      <c r="O310">
        <v>1</v>
      </c>
      <c r="P310">
        <v>0</v>
      </c>
      <c r="Q310" t="s">
        <v>1741</v>
      </c>
    </row>
    <row r="311" spans="1:17">
      <c r="A311">
        <v>309</v>
      </c>
      <c r="B311" t="s">
        <v>1744</v>
      </c>
      <c r="C311" t="s">
        <v>1744</v>
      </c>
      <c r="D311" t="s">
        <v>1951</v>
      </c>
      <c r="E311" t="s">
        <v>2614</v>
      </c>
      <c r="F311" t="s">
        <v>2615</v>
      </c>
      <c r="G311">
        <v>84.410420000000002</v>
      </c>
      <c r="H311">
        <v>24.481059999999999</v>
      </c>
      <c r="I311" t="s">
        <v>1920</v>
      </c>
      <c r="J311" t="s">
        <v>1915</v>
      </c>
      <c r="L311">
        <v>11.667999999999999</v>
      </c>
      <c r="M311">
        <v>10.78</v>
      </c>
      <c r="N311" t="s">
        <v>389</v>
      </c>
      <c r="O311">
        <v>2</v>
      </c>
      <c r="P311">
        <v>0</v>
      </c>
      <c r="Q311" t="s">
        <v>1744</v>
      </c>
    </row>
    <row r="312" spans="1:17">
      <c r="A312">
        <v>310</v>
      </c>
      <c r="B312" t="s">
        <v>1744</v>
      </c>
      <c r="C312" t="s">
        <v>1744</v>
      </c>
      <c r="D312" t="s">
        <v>1951</v>
      </c>
      <c r="E312" t="s">
        <v>2614</v>
      </c>
      <c r="F312" t="s">
        <v>2615</v>
      </c>
      <c r="G312">
        <v>84.410420000000002</v>
      </c>
      <c r="H312">
        <v>24.481059999999999</v>
      </c>
      <c r="I312" t="s">
        <v>1920</v>
      </c>
      <c r="J312" t="s">
        <v>1915</v>
      </c>
      <c r="L312">
        <v>11.667999999999999</v>
      </c>
      <c r="M312">
        <v>10.78</v>
      </c>
      <c r="N312" t="s">
        <v>389</v>
      </c>
      <c r="O312">
        <v>2</v>
      </c>
      <c r="P312">
        <v>0</v>
      </c>
      <c r="Q312" t="s">
        <v>1744</v>
      </c>
    </row>
    <row r="313" spans="1:17">
      <c r="A313">
        <v>311</v>
      </c>
      <c r="B313" t="s">
        <v>1746</v>
      </c>
      <c r="C313" t="s">
        <v>1746</v>
      </c>
      <c r="D313" t="s">
        <v>1951</v>
      </c>
      <c r="E313" t="s">
        <v>2616</v>
      </c>
      <c r="F313" t="s">
        <v>2617</v>
      </c>
      <c r="G313">
        <v>84.753919999999994</v>
      </c>
      <c r="H313">
        <v>23.36889</v>
      </c>
      <c r="I313" t="s">
        <v>1920</v>
      </c>
      <c r="J313" t="s">
        <v>1915</v>
      </c>
      <c r="L313">
        <v>12.682</v>
      </c>
      <c r="M313">
        <v>11.792</v>
      </c>
      <c r="N313" t="s">
        <v>50</v>
      </c>
      <c r="O313">
        <v>1</v>
      </c>
      <c r="P313">
        <v>0</v>
      </c>
      <c r="Q313" t="s">
        <v>1746</v>
      </c>
    </row>
    <row r="314" spans="1:17">
      <c r="A314">
        <v>312</v>
      </c>
      <c r="B314" t="s">
        <v>2618</v>
      </c>
      <c r="C314" t="s">
        <v>1748</v>
      </c>
      <c r="D314" t="s">
        <v>2079</v>
      </c>
      <c r="E314" t="s">
        <v>2619</v>
      </c>
      <c r="F314" t="s">
        <v>2620</v>
      </c>
      <c r="G314">
        <v>84.87715</v>
      </c>
      <c r="H314">
        <v>26.374158000000001</v>
      </c>
      <c r="I314" t="s">
        <v>2621</v>
      </c>
      <c r="J314" t="s">
        <v>1915</v>
      </c>
      <c r="K314">
        <v>11.28</v>
      </c>
      <c r="L314">
        <v>9.6850000000000005</v>
      </c>
      <c r="M314">
        <v>7.3890000000000002</v>
      </c>
      <c r="N314" t="s">
        <v>2622</v>
      </c>
      <c r="O314">
        <v>201</v>
      </c>
      <c r="P314">
        <v>0</v>
      </c>
      <c r="Q314" t="s">
        <v>2618</v>
      </c>
    </row>
    <row r="315" spans="1:17">
      <c r="A315">
        <v>313</v>
      </c>
      <c r="B315" t="s">
        <v>1750</v>
      </c>
      <c r="C315" t="s">
        <v>1750</v>
      </c>
      <c r="D315" t="s">
        <v>2033</v>
      </c>
      <c r="E315" t="s">
        <v>2623</v>
      </c>
      <c r="F315" t="s">
        <v>2624</v>
      </c>
      <c r="G315">
        <v>85.583460000000002</v>
      </c>
      <c r="H315">
        <v>22.230060000000002</v>
      </c>
      <c r="I315" t="s">
        <v>1920</v>
      </c>
      <c r="J315" t="s">
        <v>1915</v>
      </c>
      <c r="L315">
        <v>11.14</v>
      </c>
      <c r="M315">
        <v>10.25</v>
      </c>
      <c r="N315" t="s">
        <v>1915</v>
      </c>
      <c r="O315">
        <v>1</v>
      </c>
      <c r="P315">
        <v>0</v>
      </c>
      <c r="Q315" t="s">
        <v>1750</v>
      </c>
    </row>
    <row r="316" spans="1:17">
      <c r="A316">
        <v>314</v>
      </c>
      <c r="B316" t="s">
        <v>2625</v>
      </c>
      <c r="C316" t="s">
        <v>1752</v>
      </c>
      <c r="D316" t="s">
        <v>1917</v>
      </c>
      <c r="E316" t="s">
        <v>2626</v>
      </c>
      <c r="F316" t="s">
        <v>2627</v>
      </c>
      <c r="G316">
        <v>127.16958</v>
      </c>
      <c r="H316">
        <v>-33.772829999999999</v>
      </c>
      <c r="I316" t="s">
        <v>1920</v>
      </c>
      <c r="J316" t="s">
        <v>1915</v>
      </c>
      <c r="K316">
        <v>12.7</v>
      </c>
      <c r="L316">
        <v>10.573</v>
      </c>
      <c r="M316">
        <v>9.0440000000000005</v>
      </c>
      <c r="N316" t="s">
        <v>1108</v>
      </c>
      <c r="O316">
        <v>24</v>
      </c>
      <c r="P316">
        <v>1</v>
      </c>
      <c r="Q316" t="s">
        <v>2625</v>
      </c>
    </row>
    <row r="317" spans="1:17">
      <c r="A317">
        <v>315</v>
      </c>
      <c r="B317" t="s">
        <v>2628</v>
      </c>
      <c r="C317" t="s">
        <v>1754</v>
      </c>
      <c r="D317" t="s">
        <v>1911</v>
      </c>
      <c r="E317" t="s">
        <v>2629</v>
      </c>
      <c r="F317" t="s">
        <v>2630</v>
      </c>
      <c r="G317">
        <v>154.61958300000001</v>
      </c>
      <c r="H317">
        <v>-31.834125</v>
      </c>
      <c r="I317">
        <f>-57 -20.9</f>
        <v>-77.900000000000006</v>
      </c>
      <c r="J317" t="s">
        <v>1915</v>
      </c>
      <c r="K317">
        <v>11.81</v>
      </c>
      <c r="L317">
        <v>8.8689999999999998</v>
      </c>
      <c r="M317">
        <v>8.0419999999999998</v>
      </c>
      <c r="N317" t="s">
        <v>2231</v>
      </c>
      <c r="O317">
        <v>76</v>
      </c>
      <c r="P317">
        <v>0</v>
      </c>
      <c r="Q317" t="s">
        <v>2628</v>
      </c>
    </row>
    <row r="318" spans="1:17">
      <c r="A318">
        <v>316</v>
      </c>
      <c r="B318" t="s">
        <v>2628</v>
      </c>
      <c r="C318" t="s">
        <v>1754</v>
      </c>
      <c r="D318" t="s">
        <v>1911</v>
      </c>
      <c r="E318" t="s">
        <v>2629</v>
      </c>
      <c r="F318" t="s">
        <v>2630</v>
      </c>
      <c r="G318">
        <v>154.61958300000001</v>
      </c>
      <c r="H318">
        <v>-31.834125</v>
      </c>
      <c r="I318">
        <f>-57 -20.9</f>
        <v>-77.900000000000006</v>
      </c>
      <c r="J318" t="s">
        <v>1915</v>
      </c>
      <c r="K318">
        <v>11.81</v>
      </c>
      <c r="L318">
        <v>8.8689999999999998</v>
      </c>
      <c r="M318">
        <v>8.0419999999999998</v>
      </c>
      <c r="N318" t="s">
        <v>2231</v>
      </c>
      <c r="O318">
        <v>76</v>
      </c>
      <c r="P318">
        <v>0</v>
      </c>
      <c r="Q318" t="s">
        <v>2628</v>
      </c>
    </row>
    <row r="319" spans="1:17">
      <c r="A319">
        <v>317</v>
      </c>
      <c r="B319" t="s">
        <v>2631</v>
      </c>
      <c r="C319" t="s">
        <v>1756</v>
      </c>
      <c r="D319" t="s">
        <v>1911</v>
      </c>
      <c r="E319" t="s">
        <v>2632</v>
      </c>
      <c r="F319" t="s">
        <v>2633</v>
      </c>
      <c r="G319">
        <v>160.62546599999999</v>
      </c>
      <c r="H319">
        <v>-33.671168999999999</v>
      </c>
      <c r="I319">
        <f>-122.2 -29.3</f>
        <v>-151.5</v>
      </c>
      <c r="J319" t="s">
        <v>1915</v>
      </c>
      <c r="K319">
        <v>10.91</v>
      </c>
      <c r="L319">
        <v>7.7919999999999998</v>
      </c>
      <c r="M319">
        <v>6.899</v>
      </c>
      <c r="N319" t="s">
        <v>2402</v>
      </c>
      <c r="O319">
        <v>107</v>
      </c>
      <c r="P319">
        <v>1</v>
      </c>
      <c r="Q319" t="s">
        <v>2631</v>
      </c>
    </row>
    <row r="320" spans="1:17">
      <c r="A320">
        <v>318</v>
      </c>
      <c r="B320" t="s">
        <v>2631</v>
      </c>
      <c r="C320" t="s">
        <v>1756</v>
      </c>
      <c r="D320" t="s">
        <v>1911</v>
      </c>
      <c r="E320" t="s">
        <v>2632</v>
      </c>
      <c r="F320" t="s">
        <v>2633</v>
      </c>
      <c r="G320">
        <v>160.62546599999999</v>
      </c>
      <c r="H320">
        <v>-33.671168999999999</v>
      </c>
      <c r="I320">
        <f>-122.2 -29.3</f>
        <v>-151.5</v>
      </c>
      <c r="J320" t="s">
        <v>1915</v>
      </c>
      <c r="K320">
        <v>10.91</v>
      </c>
      <c r="L320">
        <v>7.7919999999999998</v>
      </c>
      <c r="M320">
        <v>6.899</v>
      </c>
      <c r="N320" t="s">
        <v>2402</v>
      </c>
      <c r="O320">
        <v>107</v>
      </c>
      <c r="P320">
        <v>1</v>
      </c>
      <c r="Q320" t="s">
        <v>2631</v>
      </c>
    </row>
    <row r="321" spans="1:17">
      <c r="A321">
        <v>319</v>
      </c>
      <c r="B321" t="s">
        <v>2634</v>
      </c>
      <c r="C321" t="s">
        <v>1758</v>
      </c>
      <c r="D321" t="s">
        <v>1911</v>
      </c>
      <c r="E321" t="s">
        <v>2635</v>
      </c>
      <c r="F321" t="s">
        <v>2636</v>
      </c>
      <c r="G321">
        <v>165.46627796999999</v>
      </c>
      <c r="H321">
        <v>-34.704731189999997</v>
      </c>
      <c r="I321">
        <f t="shared" ref="I321:I327" si="0">-66.19 -13.9</f>
        <v>-80.09</v>
      </c>
      <c r="J321">
        <v>18.62</v>
      </c>
      <c r="K321">
        <v>10.5</v>
      </c>
      <c r="L321">
        <v>8.2170000000000005</v>
      </c>
      <c r="M321">
        <v>7.2969999999999997</v>
      </c>
      <c r="N321" t="s">
        <v>2200</v>
      </c>
      <c r="O321">
        <v>1034</v>
      </c>
      <c r="P321">
        <v>1</v>
      </c>
      <c r="Q321" t="s">
        <v>2634</v>
      </c>
    </row>
    <row r="322" spans="1:17">
      <c r="A322">
        <v>320</v>
      </c>
      <c r="B322" t="s">
        <v>2634</v>
      </c>
      <c r="C322" t="s">
        <v>1758</v>
      </c>
      <c r="D322" t="s">
        <v>1911</v>
      </c>
      <c r="E322" t="s">
        <v>2635</v>
      </c>
      <c r="F322" t="s">
        <v>2636</v>
      </c>
      <c r="G322">
        <v>165.46627796999999</v>
      </c>
      <c r="H322">
        <v>-34.704731189999997</v>
      </c>
      <c r="I322">
        <f t="shared" si="0"/>
        <v>-80.09</v>
      </c>
      <c r="J322">
        <v>18.62</v>
      </c>
      <c r="K322">
        <v>10.5</v>
      </c>
      <c r="L322">
        <v>8.2170000000000005</v>
      </c>
      <c r="M322">
        <v>7.2969999999999997</v>
      </c>
      <c r="N322" t="s">
        <v>2200</v>
      </c>
      <c r="O322">
        <v>1034</v>
      </c>
      <c r="P322">
        <v>1</v>
      </c>
      <c r="Q322" t="s">
        <v>2634</v>
      </c>
    </row>
    <row r="323" spans="1:17">
      <c r="A323">
        <v>321</v>
      </c>
      <c r="B323" t="s">
        <v>2634</v>
      </c>
      <c r="C323" t="s">
        <v>1758</v>
      </c>
      <c r="D323" t="s">
        <v>1911</v>
      </c>
      <c r="E323" t="s">
        <v>2635</v>
      </c>
      <c r="F323" t="s">
        <v>2636</v>
      </c>
      <c r="G323">
        <v>165.46627796999999</v>
      </c>
      <c r="H323">
        <v>-34.704731189999997</v>
      </c>
      <c r="I323">
        <f t="shared" si="0"/>
        <v>-80.09</v>
      </c>
      <c r="J323">
        <v>18.62</v>
      </c>
      <c r="K323">
        <v>10.5</v>
      </c>
      <c r="L323">
        <v>8.2170000000000005</v>
      </c>
      <c r="M323">
        <v>7.2969999999999997</v>
      </c>
      <c r="N323" t="s">
        <v>2200</v>
      </c>
      <c r="O323">
        <v>1034</v>
      </c>
      <c r="P323">
        <v>1</v>
      </c>
      <c r="Q323" t="s">
        <v>2634</v>
      </c>
    </row>
    <row r="324" spans="1:17">
      <c r="A324">
        <v>322</v>
      </c>
      <c r="B324" t="s">
        <v>2634</v>
      </c>
      <c r="C324" t="s">
        <v>1758</v>
      </c>
      <c r="D324" t="s">
        <v>1911</v>
      </c>
      <c r="E324" t="s">
        <v>2635</v>
      </c>
      <c r="F324" t="s">
        <v>2636</v>
      </c>
      <c r="G324">
        <v>165.46627796999999</v>
      </c>
      <c r="H324">
        <v>-34.704731189999997</v>
      </c>
      <c r="I324">
        <f t="shared" si="0"/>
        <v>-80.09</v>
      </c>
      <c r="J324">
        <v>18.62</v>
      </c>
      <c r="K324">
        <v>10.5</v>
      </c>
      <c r="L324">
        <v>8.2170000000000005</v>
      </c>
      <c r="M324">
        <v>7.2969999999999997</v>
      </c>
      <c r="N324" t="s">
        <v>2200</v>
      </c>
      <c r="O324">
        <v>1034</v>
      </c>
      <c r="P324">
        <v>1</v>
      </c>
      <c r="Q324" t="s">
        <v>2634</v>
      </c>
    </row>
    <row r="325" spans="1:17">
      <c r="A325">
        <v>323</v>
      </c>
      <c r="B325" t="s">
        <v>2634</v>
      </c>
      <c r="C325" t="s">
        <v>1758</v>
      </c>
      <c r="D325" t="s">
        <v>1911</v>
      </c>
      <c r="E325" t="s">
        <v>2635</v>
      </c>
      <c r="F325" t="s">
        <v>2636</v>
      </c>
      <c r="G325">
        <v>165.46627796999999</v>
      </c>
      <c r="H325">
        <v>-34.704731189999997</v>
      </c>
      <c r="I325">
        <f t="shared" si="0"/>
        <v>-80.09</v>
      </c>
      <c r="J325">
        <v>18.62</v>
      </c>
      <c r="K325">
        <v>10.5</v>
      </c>
      <c r="L325">
        <v>8.2170000000000005</v>
      </c>
      <c r="M325">
        <v>7.2969999999999997</v>
      </c>
      <c r="N325" t="s">
        <v>2200</v>
      </c>
      <c r="O325">
        <v>1034</v>
      </c>
      <c r="P325">
        <v>1</v>
      </c>
      <c r="Q325" t="s">
        <v>2634</v>
      </c>
    </row>
    <row r="326" spans="1:17">
      <c r="A326">
        <v>324</v>
      </c>
      <c r="B326" t="s">
        <v>2634</v>
      </c>
      <c r="C326" t="s">
        <v>1758</v>
      </c>
      <c r="D326" t="s">
        <v>1911</v>
      </c>
      <c r="E326" t="s">
        <v>2635</v>
      </c>
      <c r="F326" t="s">
        <v>2636</v>
      </c>
      <c r="G326">
        <v>165.46627796999999</v>
      </c>
      <c r="H326">
        <v>-34.704731189999997</v>
      </c>
      <c r="I326">
        <f t="shared" si="0"/>
        <v>-80.09</v>
      </c>
      <c r="J326">
        <v>18.62</v>
      </c>
      <c r="K326">
        <v>10.5</v>
      </c>
      <c r="L326">
        <v>8.2170000000000005</v>
      </c>
      <c r="M326">
        <v>7.2969999999999997</v>
      </c>
      <c r="N326" t="s">
        <v>2200</v>
      </c>
      <c r="O326">
        <v>1034</v>
      </c>
      <c r="P326">
        <v>1</v>
      </c>
      <c r="Q326" t="s">
        <v>2634</v>
      </c>
    </row>
    <row r="327" spans="1:17">
      <c r="A327">
        <v>325</v>
      </c>
      <c r="B327" t="s">
        <v>2634</v>
      </c>
      <c r="C327" t="s">
        <v>1758</v>
      </c>
      <c r="D327" t="s">
        <v>1911</v>
      </c>
      <c r="E327" t="s">
        <v>2635</v>
      </c>
      <c r="F327" t="s">
        <v>2636</v>
      </c>
      <c r="G327">
        <v>165.46627796999999</v>
      </c>
      <c r="H327">
        <v>-34.704731189999997</v>
      </c>
      <c r="I327">
        <f t="shared" si="0"/>
        <v>-80.09</v>
      </c>
      <c r="J327">
        <v>18.62</v>
      </c>
      <c r="K327">
        <v>10.5</v>
      </c>
      <c r="L327">
        <v>8.2170000000000005</v>
      </c>
      <c r="M327">
        <v>7.2969999999999997</v>
      </c>
      <c r="N327" t="s">
        <v>2200</v>
      </c>
      <c r="O327">
        <v>1034</v>
      </c>
      <c r="P327">
        <v>1</v>
      </c>
      <c r="Q327" t="s">
        <v>2634</v>
      </c>
    </row>
    <row r="328" spans="1:17">
      <c r="A328">
        <v>326</v>
      </c>
      <c r="B328" t="s">
        <v>2637</v>
      </c>
      <c r="C328" t="s">
        <v>1760</v>
      </c>
      <c r="D328" t="s">
        <v>1911</v>
      </c>
      <c r="E328" t="s">
        <v>2638</v>
      </c>
      <c r="F328" t="s">
        <v>2639</v>
      </c>
      <c r="G328">
        <v>167.30748800000001</v>
      </c>
      <c r="H328">
        <v>-30.027743999999998</v>
      </c>
      <c r="I328">
        <f>-90.1 -21.1</f>
        <v>-111.19999999999999</v>
      </c>
      <c r="J328" t="s">
        <v>1915</v>
      </c>
      <c r="K328">
        <v>11.13</v>
      </c>
      <c r="L328">
        <v>7.6289999999999996</v>
      </c>
      <c r="M328">
        <v>6.71</v>
      </c>
      <c r="N328" t="s">
        <v>2402</v>
      </c>
      <c r="O328">
        <v>88</v>
      </c>
      <c r="P328">
        <v>0</v>
      </c>
      <c r="Q328" t="s">
        <v>2637</v>
      </c>
    </row>
    <row r="329" spans="1:17">
      <c r="A329">
        <v>327</v>
      </c>
      <c r="B329" t="s">
        <v>1761</v>
      </c>
      <c r="C329" t="s">
        <v>1762</v>
      </c>
      <c r="D329" t="s">
        <v>2346</v>
      </c>
      <c r="E329" t="s">
        <v>2640</v>
      </c>
      <c r="F329" t="s">
        <v>2641</v>
      </c>
      <c r="G329">
        <v>167.61667</v>
      </c>
      <c r="H329">
        <v>-37.530830000000002</v>
      </c>
      <c r="I329" t="s">
        <v>2642</v>
      </c>
      <c r="J329" t="s">
        <v>1915</v>
      </c>
      <c r="K329">
        <v>12.57</v>
      </c>
      <c r="N329" t="s">
        <v>2018</v>
      </c>
      <c r="O329">
        <v>164</v>
      </c>
      <c r="P329">
        <v>0</v>
      </c>
      <c r="Q329" t="s">
        <v>1761</v>
      </c>
    </row>
    <row r="330" spans="1:17">
      <c r="A330">
        <v>328</v>
      </c>
      <c r="B330" t="s">
        <v>1763</v>
      </c>
      <c r="C330" t="s">
        <v>1764</v>
      </c>
      <c r="D330" t="s">
        <v>2217</v>
      </c>
      <c r="E330" t="s">
        <v>2643</v>
      </c>
      <c r="F330" t="s">
        <v>2644</v>
      </c>
      <c r="G330">
        <v>167.61582999999999</v>
      </c>
      <c r="H330">
        <v>-37.531390000000002</v>
      </c>
      <c r="I330" t="s">
        <v>2642</v>
      </c>
      <c r="J330" t="s">
        <v>1915</v>
      </c>
      <c r="K330">
        <v>13.7</v>
      </c>
      <c r="N330" t="s">
        <v>2018</v>
      </c>
      <c r="O330">
        <v>36</v>
      </c>
      <c r="P330">
        <v>0</v>
      </c>
      <c r="Q330" t="s">
        <v>1763</v>
      </c>
    </row>
    <row r="331" spans="1:17">
      <c r="A331">
        <v>329</v>
      </c>
      <c r="B331" t="s">
        <v>2645</v>
      </c>
      <c r="C331" t="s">
        <v>1766</v>
      </c>
      <c r="D331" t="s">
        <v>1911</v>
      </c>
      <c r="E331" t="s">
        <v>2646</v>
      </c>
      <c r="F331" t="s">
        <v>2647</v>
      </c>
      <c r="G331">
        <v>168.35925399999999</v>
      </c>
      <c r="H331">
        <v>-45.395206000000002</v>
      </c>
      <c r="I331">
        <f>-43.4 -7</f>
        <v>-50.4</v>
      </c>
      <c r="J331" t="s">
        <v>1915</v>
      </c>
      <c r="K331">
        <v>12.478</v>
      </c>
      <c r="L331">
        <v>9.4149999999999991</v>
      </c>
      <c r="M331">
        <v>8.4949999999999992</v>
      </c>
      <c r="N331" t="s">
        <v>219</v>
      </c>
      <c r="O331">
        <v>54</v>
      </c>
      <c r="P331">
        <v>0</v>
      </c>
      <c r="Q331" t="s">
        <v>2645</v>
      </c>
    </row>
    <row r="332" spans="1:17">
      <c r="A332">
        <v>330</v>
      </c>
      <c r="B332" t="s">
        <v>2648</v>
      </c>
      <c r="C332" t="s">
        <v>1768</v>
      </c>
      <c r="D332" t="s">
        <v>1911</v>
      </c>
      <c r="E332" t="s">
        <v>2649</v>
      </c>
      <c r="F332" t="s">
        <v>2650</v>
      </c>
      <c r="G332">
        <v>170.32174599999999</v>
      </c>
      <c r="H332">
        <v>-34.779297</v>
      </c>
      <c r="I332">
        <f>-67.4 -17</f>
        <v>-84.4</v>
      </c>
      <c r="J332" t="s">
        <v>1915</v>
      </c>
      <c r="K332">
        <v>11.46</v>
      </c>
      <c r="L332">
        <v>8.4309999999999992</v>
      </c>
      <c r="M332">
        <v>7.4909999999999997</v>
      </c>
      <c r="N332" t="s">
        <v>2226</v>
      </c>
      <c r="O332">
        <v>63</v>
      </c>
      <c r="P332">
        <v>0</v>
      </c>
      <c r="Q332" t="s">
        <v>2648</v>
      </c>
    </row>
    <row r="333" spans="1:17">
      <c r="A333">
        <v>331</v>
      </c>
      <c r="B333" t="s">
        <v>2648</v>
      </c>
      <c r="C333" t="s">
        <v>1768</v>
      </c>
      <c r="D333" t="s">
        <v>1911</v>
      </c>
      <c r="E333" t="s">
        <v>2649</v>
      </c>
      <c r="F333" t="s">
        <v>2650</v>
      </c>
      <c r="G333">
        <v>170.32174599999999</v>
      </c>
      <c r="H333">
        <v>-34.779297</v>
      </c>
      <c r="I333">
        <f>-67.4 -17</f>
        <v>-84.4</v>
      </c>
      <c r="J333" t="s">
        <v>1915</v>
      </c>
      <c r="K333">
        <v>11.46</v>
      </c>
      <c r="L333">
        <v>8.4309999999999992</v>
      </c>
      <c r="M333">
        <v>7.4909999999999997</v>
      </c>
      <c r="N333" t="s">
        <v>2226</v>
      </c>
      <c r="O333">
        <v>63</v>
      </c>
      <c r="P333">
        <v>0</v>
      </c>
      <c r="Q333" t="s">
        <v>2648</v>
      </c>
    </row>
    <row r="334" spans="1:17">
      <c r="A334">
        <v>332</v>
      </c>
      <c r="B334" t="s">
        <v>2651</v>
      </c>
      <c r="C334" t="s">
        <v>1770</v>
      </c>
      <c r="D334" t="s">
        <v>1911</v>
      </c>
      <c r="E334" t="s">
        <v>2652</v>
      </c>
      <c r="F334" t="s">
        <v>2653</v>
      </c>
      <c r="G334">
        <v>170.32269199999999</v>
      </c>
      <c r="H334">
        <v>-34.780507999999998</v>
      </c>
      <c r="I334">
        <f>-67.4 -17</f>
        <v>-84.4</v>
      </c>
      <c r="J334" t="s">
        <v>1915</v>
      </c>
      <c r="K334">
        <v>11.96</v>
      </c>
      <c r="L334">
        <v>8.4290000000000003</v>
      </c>
      <c r="M334">
        <v>7.46</v>
      </c>
      <c r="N334" t="s">
        <v>2226</v>
      </c>
      <c r="O334">
        <v>44</v>
      </c>
      <c r="P334">
        <v>0</v>
      </c>
      <c r="Q334" t="s">
        <v>2651</v>
      </c>
    </row>
    <row r="335" spans="1:17">
      <c r="A335">
        <v>333</v>
      </c>
      <c r="B335" t="s">
        <v>2651</v>
      </c>
      <c r="C335" t="s">
        <v>1770</v>
      </c>
      <c r="D335" t="s">
        <v>1911</v>
      </c>
      <c r="E335" t="s">
        <v>2652</v>
      </c>
      <c r="F335" t="s">
        <v>2653</v>
      </c>
      <c r="G335">
        <v>170.32269199999999</v>
      </c>
      <c r="H335">
        <v>-34.780507999999998</v>
      </c>
      <c r="I335">
        <f>-67.4 -17</f>
        <v>-84.4</v>
      </c>
      <c r="J335" t="s">
        <v>1915</v>
      </c>
      <c r="K335">
        <v>11.96</v>
      </c>
      <c r="L335">
        <v>8.4290000000000003</v>
      </c>
      <c r="M335">
        <v>7.46</v>
      </c>
      <c r="N335" t="s">
        <v>2226</v>
      </c>
      <c r="O335">
        <v>44</v>
      </c>
      <c r="P335">
        <v>0</v>
      </c>
      <c r="Q335" t="s">
        <v>2651</v>
      </c>
    </row>
    <row r="336" spans="1:17">
      <c r="A336">
        <v>334</v>
      </c>
      <c r="B336" t="s">
        <v>2654</v>
      </c>
      <c r="C336" t="s">
        <v>1773</v>
      </c>
      <c r="D336" t="s">
        <v>2655</v>
      </c>
      <c r="E336" t="s">
        <v>2656</v>
      </c>
      <c r="F336" t="s">
        <v>2657</v>
      </c>
      <c r="G336">
        <v>170.52204061</v>
      </c>
      <c r="H336">
        <v>-24.77771031</v>
      </c>
      <c r="I336">
        <f>-85.4 -33.1</f>
        <v>-118.5</v>
      </c>
      <c r="J336">
        <v>22.27</v>
      </c>
      <c r="K336">
        <v>8.9120000000000008</v>
      </c>
      <c r="L336">
        <v>6.3970000000000002</v>
      </c>
      <c r="M336">
        <v>5.5869999999999997</v>
      </c>
      <c r="N336" t="s">
        <v>2658</v>
      </c>
      <c r="O336">
        <v>294</v>
      </c>
      <c r="P336">
        <v>0</v>
      </c>
      <c r="Q336" t="s">
        <v>2654</v>
      </c>
    </row>
    <row r="337" spans="1:17">
      <c r="A337">
        <v>335</v>
      </c>
      <c r="B337" t="s">
        <v>1775</v>
      </c>
      <c r="C337" t="s">
        <v>1775</v>
      </c>
      <c r="D337" t="s">
        <v>1911</v>
      </c>
      <c r="E337" t="s">
        <v>2659</v>
      </c>
      <c r="F337" t="s">
        <v>2660</v>
      </c>
      <c r="G337">
        <v>172.98025000000001</v>
      </c>
      <c r="H337">
        <v>-34.607567000000003</v>
      </c>
      <c r="I337">
        <f>-81.6 -29.4</f>
        <v>-111</v>
      </c>
      <c r="J337" t="s">
        <v>1915</v>
      </c>
      <c r="K337">
        <v>11.523999999999999</v>
      </c>
      <c r="L337">
        <v>7.6689999999999996</v>
      </c>
      <c r="M337">
        <v>6.7450000000000001</v>
      </c>
      <c r="N337" t="s">
        <v>2402</v>
      </c>
      <c r="O337">
        <v>143</v>
      </c>
      <c r="P337">
        <v>0</v>
      </c>
      <c r="Q337" t="s">
        <v>1775</v>
      </c>
    </row>
    <row r="338" spans="1:17">
      <c r="A338">
        <v>336</v>
      </c>
      <c r="B338" t="s">
        <v>2661</v>
      </c>
      <c r="C338" t="s">
        <v>1777</v>
      </c>
      <c r="D338" t="s">
        <v>1911</v>
      </c>
      <c r="E338" t="s">
        <v>2662</v>
      </c>
      <c r="F338" t="s">
        <v>2663</v>
      </c>
      <c r="G338">
        <v>173.17150000000001</v>
      </c>
      <c r="H338">
        <v>-26.86917</v>
      </c>
      <c r="I338">
        <f>-72.3 -20.9</f>
        <v>-93.199999999999989</v>
      </c>
      <c r="J338">
        <v>21.22</v>
      </c>
      <c r="K338">
        <v>15.22</v>
      </c>
      <c r="L338">
        <v>9.8369999999999997</v>
      </c>
      <c r="M338">
        <v>9.0120000000000005</v>
      </c>
      <c r="N338" t="s">
        <v>49</v>
      </c>
      <c r="O338">
        <v>49</v>
      </c>
      <c r="P338">
        <v>0</v>
      </c>
      <c r="Q338" t="s">
        <v>2661</v>
      </c>
    </row>
    <row r="339" spans="1:17">
      <c r="A339">
        <v>337</v>
      </c>
      <c r="B339" t="s">
        <v>2661</v>
      </c>
      <c r="C339" t="s">
        <v>1777</v>
      </c>
      <c r="D339" t="s">
        <v>1911</v>
      </c>
      <c r="E339" t="s">
        <v>2662</v>
      </c>
      <c r="F339" t="s">
        <v>2663</v>
      </c>
      <c r="G339">
        <v>173.17150000000001</v>
      </c>
      <c r="H339">
        <v>-26.86917</v>
      </c>
      <c r="I339">
        <f>-72.3 -20.9</f>
        <v>-93.199999999999989</v>
      </c>
      <c r="J339">
        <v>21.22</v>
      </c>
      <c r="K339">
        <v>15.22</v>
      </c>
      <c r="L339">
        <v>9.8369999999999997</v>
      </c>
      <c r="M339">
        <v>9.0120000000000005</v>
      </c>
      <c r="N339" t="s">
        <v>49</v>
      </c>
      <c r="O339">
        <v>49</v>
      </c>
      <c r="P339">
        <v>0</v>
      </c>
      <c r="Q339" t="s">
        <v>2661</v>
      </c>
    </row>
    <row r="340" spans="1:17">
      <c r="A340">
        <v>338</v>
      </c>
      <c r="B340" t="s">
        <v>2661</v>
      </c>
      <c r="C340" t="s">
        <v>1777</v>
      </c>
      <c r="D340" t="s">
        <v>1911</v>
      </c>
      <c r="E340" t="s">
        <v>2662</v>
      </c>
      <c r="F340" t="s">
        <v>2663</v>
      </c>
      <c r="G340">
        <v>173.17150000000001</v>
      </c>
      <c r="H340">
        <v>-26.86917</v>
      </c>
      <c r="I340">
        <f>-72.3 -20.9</f>
        <v>-93.199999999999989</v>
      </c>
      <c r="J340">
        <v>21.22</v>
      </c>
      <c r="K340">
        <v>15.22</v>
      </c>
      <c r="L340">
        <v>9.8369999999999997</v>
      </c>
      <c r="M340">
        <v>9.0120000000000005</v>
      </c>
      <c r="N340" t="s">
        <v>49</v>
      </c>
      <c r="O340">
        <v>49</v>
      </c>
      <c r="P340">
        <v>0</v>
      </c>
      <c r="Q340" t="s">
        <v>2661</v>
      </c>
    </row>
    <row r="341" spans="1:17">
      <c r="A341">
        <v>339</v>
      </c>
      <c r="B341" t="s">
        <v>2661</v>
      </c>
      <c r="C341" t="s">
        <v>1777</v>
      </c>
      <c r="D341" t="s">
        <v>1911</v>
      </c>
      <c r="E341" t="s">
        <v>2662</v>
      </c>
      <c r="F341" t="s">
        <v>2663</v>
      </c>
      <c r="G341">
        <v>173.17150000000001</v>
      </c>
      <c r="H341">
        <v>-26.86917</v>
      </c>
      <c r="I341">
        <f>-72.3 -20.9</f>
        <v>-93.199999999999989</v>
      </c>
      <c r="J341">
        <v>21.22</v>
      </c>
      <c r="K341">
        <v>15.22</v>
      </c>
      <c r="L341">
        <v>9.8369999999999997</v>
      </c>
      <c r="M341">
        <v>9.0120000000000005</v>
      </c>
      <c r="N341" t="s">
        <v>49</v>
      </c>
      <c r="O341">
        <v>49</v>
      </c>
      <c r="P341">
        <v>0</v>
      </c>
      <c r="Q341" t="s">
        <v>2661</v>
      </c>
    </row>
    <row r="342" spans="1:17">
      <c r="A342">
        <v>340</v>
      </c>
      <c r="B342" t="s">
        <v>2664</v>
      </c>
      <c r="C342" t="s">
        <v>1779</v>
      </c>
      <c r="D342" t="s">
        <v>1911</v>
      </c>
      <c r="E342" t="s">
        <v>2665</v>
      </c>
      <c r="F342" t="s">
        <v>2666</v>
      </c>
      <c r="G342">
        <v>173.17187000000001</v>
      </c>
      <c r="H342">
        <v>-26.86553</v>
      </c>
      <c r="I342">
        <f>-99.3 -31.3</f>
        <v>-130.6</v>
      </c>
      <c r="J342">
        <v>21.33</v>
      </c>
      <c r="K342">
        <v>12.23</v>
      </c>
      <c r="L342">
        <v>8.3369999999999997</v>
      </c>
      <c r="M342">
        <v>7.43</v>
      </c>
      <c r="N342" t="s">
        <v>2129</v>
      </c>
      <c r="O342">
        <v>64</v>
      </c>
      <c r="P342">
        <v>0</v>
      </c>
      <c r="Q342" t="s">
        <v>2664</v>
      </c>
    </row>
    <row r="343" spans="1:17">
      <c r="A343">
        <v>341</v>
      </c>
      <c r="B343" t="s">
        <v>2664</v>
      </c>
      <c r="C343" t="s">
        <v>1779</v>
      </c>
      <c r="D343" t="s">
        <v>1911</v>
      </c>
      <c r="E343" t="s">
        <v>2665</v>
      </c>
      <c r="F343" t="s">
        <v>2666</v>
      </c>
      <c r="G343">
        <v>173.17187000000001</v>
      </c>
      <c r="H343">
        <v>-26.86553</v>
      </c>
      <c r="I343">
        <f>-99.3 -31.3</f>
        <v>-130.6</v>
      </c>
      <c r="J343">
        <v>21.33</v>
      </c>
      <c r="K343">
        <v>12.23</v>
      </c>
      <c r="L343">
        <v>8.3369999999999997</v>
      </c>
      <c r="M343">
        <v>7.43</v>
      </c>
      <c r="N343" t="s">
        <v>2129</v>
      </c>
      <c r="O343">
        <v>64</v>
      </c>
      <c r="P343">
        <v>0</v>
      </c>
      <c r="Q343" t="s">
        <v>2664</v>
      </c>
    </row>
    <row r="344" spans="1:17">
      <c r="A344">
        <v>342</v>
      </c>
      <c r="B344" t="s">
        <v>2664</v>
      </c>
      <c r="C344" t="s">
        <v>1779</v>
      </c>
      <c r="D344" t="s">
        <v>1911</v>
      </c>
      <c r="E344" t="s">
        <v>2665</v>
      </c>
      <c r="F344" t="s">
        <v>2666</v>
      </c>
      <c r="G344">
        <v>173.17187000000001</v>
      </c>
      <c r="H344">
        <v>-26.86553</v>
      </c>
      <c r="I344">
        <f>-99.3 -31.3</f>
        <v>-130.6</v>
      </c>
      <c r="J344">
        <v>21.33</v>
      </c>
      <c r="K344">
        <v>12.23</v>
      </c>
      <c r="L344">
        <v>8.3369999999999997</v>
      </c>
      <c r="M344">
        <v>7.43</v>
      </c>
      <c r="N344" t="s">
        <v>2129</v>
      </c>
      <c r="O344">
        <v>64</v>
      </c>
      <c r="P344">
        <v>0</v>
      </c>
      <c r="Q344" t="s">
        <v>2664</v>
      </c>
    </row>
    <row r="345" spans="1:17">
      <c r="A345">
        <v>343</v>
      </c>
      <c r="B345" t="s">
        <v>2667</v>
      </c>
      <c r="C345" t="s">
        <v>1782</v>
      </c>
      <c r="D345" t="s">
        <v>1911</v>
      </c>
      <c r="E345" t="s">
        <v>2668</v>
      </c>
      <c r="F345" t="s">
        <v>2669</v>
      </c>
      <c r="G345">
        <v>177.098883</v>
      </c>
      <c r="H345">
        <v>-37.480139000000001</v>
      </c>
      <c r="I345">
        <f>-54.1 -20</f>
        <v>-74.099999999999994</v>
      </c>
      <c r="J345">
        <v>19.899999999999999</v>
      </c>
      <c r="K345">
        <v>14</v>
      </c>
      <c r="L345">
        <v>9.9809999999999999</v>
      </c>
      <c r="M345">
        <v>9.1509999999999998</v>
      </c>
      <c r="N345" t="s">
        <v>2670</v>
      </c>
      <c r="O345">
        <v>52</v>
      </c>
      <c r="P345">
        <v>0</v>
      </c>
      <c r="Q345" t="s">
        <v>2667</v>
      </c>
    </row>
    <row r="346" spans="1:17">
      <c r="A346">
        <v>344</v>
      </c>
      <c r="B346" t="s">
        <v>2671</v>
      </c>
      <c r="C346" t="s">
        <v>1784</v>
      </c>
      <c r="D346" t="s">
        <v>1911</v>
      </c>
      <c r="E346" t="s">
        <v>2672</v>
      </c>
      <c r="F346" t="s">
        <v>2673</v>
      </c>
      <c r="G346">
        <v>177.10092900000001</v>
      </c>
      <c r="H346">
        <v>-37.480314</v>
      </c>
      <c r="I346">
        <f>-55.4 -17.7</f>
        <v>-73.099999999999994</v>
      </c>
      <c r="J346">
        <v>21.38</v>
      </c>
      <c r="K346">
        <v>11.17</v>
      </c>
      <c r="L346">
        <v>8.6839999999999993</v>
      </c>
      <c r="M346">
        <v>7.8479999999999999</v>
      </c>
      <c r="N346" t="s">
        <v>2674</v>
      </c>
      <c r="O346">
        <v>86</v>
      </c>
      <c r="P346">
        <v>0</v>
      </c>
      <c r="Q346" t="s">
        <v>2671</v>
      </c>
    </row>
    <row r="347" spans="1:17">
      <c r="A347">
        <v>345</v>
      </c>
      <c r="B347" t="s">
        <v>1786</v>
      </c>
      <c r="C347" t="s">
        <v>1786</v>
      </c>
      <c r="D347" t="s">
        <v>2217</v>
      </c>
      <c r="E347" t="s">
        <v>2675</v>
      </c>
      <c r="F347" t="s">
        <v>2676</v>
      </c>
      <c r="G347">
        <v>181.86408</v>
      </c>
      <c r="H347">
        <v>-32.78342</v>
      </c>
      <c r="I347">
        <f>-72.7 -29.3</f>
        <v>-102</v>
      </c>
      <c r="J347" t="s">
        <v>1915</v>
      </c>
      <c r="K347">
        <v>12.7</v>
      </c>
      <c r="L347">
        <v>8.6180000000000003</v>
      </c>
      <c r="M347">
        <v>7.7510000000000003</v>
      </c>
      <c r="N347" t="s">
        <v>45</v>
      </c>
      <c r="O347">
        <v>38</v>
      </c>
      <c r="P347">
        <v>0</v>
      </c>
      <c r="Q347" t="s">
        <v>1786</v>
      </c>
    </row>
    <row r="348" spans="1:17">
      <c r="A348">
        <v>346</v>
      </c>
      <c r="B348" t="s">
        <v>2677</v>
      </c>
      <c r="C348" t="s">
        <v>1788</v>
      </c>
      <c r="D348" t="s">
        <v>1984</v>
      </c>
      <c r="E348" t="s">
        <v>2678</v>
      </c>
      <c r="F348" t="s">
        <v>2679</v>
      </c>
      <c r="G348">
        <v>183.87799200000001</v>
      </c>
      <c r="H348">
        <v>-39.811821999999999</v>
      </c>
      <c r="I348">
        <f>-75.9 -26.3</f>
        <v>-102.2</v>
      </c>
      <c r="J348" t="s">
        <v>1915</v>
      </c>
      <c r="K348">
        <v>11.41</v>
      </c>
      <c r="L348">
        <v>8.1660000000000004</v>
      </c>
      <c r="M348">
        <v>7.306</v>
      </c>
      <c r="N348" t="s">
        <v>44</v>
      </c>
      <c r="O348">
        <v>48</v>
      </c>
      <c r="P348">
        <v>0</v>
      </c>
      <c r="Q348" t="s">
        <v>2677</v>
      </c>
    </row>
    <row r="349" spans="1:17">
      <c r="A349">
        <v>347</v>
      </c>
      <c r="B349" t="s">
        <v>1790</v>
      </c>
      <c r="C349" t="s">
        <v>1790</v>
      </c>
      <c r="D349" t="s">
        <v>2504</v>
      </c>
      <c r="E349" t="s">
        <v>2680</v>
      </c>
      <c r="F349" t="s">
        <v>2681</v>
      </c>
      <c r="G349">
        <v>189.00429585000001</v>
      </c>
      <c r="H349">
        <v>-39.869507499999997</v>
      </c>
      <c r="I349">
        <f>-56.66 -24.99</f>
        <v>-81.649999999999991</v>
      </c>
      <c r="J349">
        <v>13.74</v>
      </c>
      <c r="K349">
        <v>5.7830000000000004</v>
      </c>
      <c r="N349" t="s">
        <v>2682</v>
      </c>
      <c r="O349">
        <v>382</v>
      </c>
      <c r="P349">
        <v>1</v>
      </c>
      <c r="Q349" t="s">
        <v>1790</v>
      </c>
    </row>
    <row r="350" spans="1:17">
      <c r="A350">
        <v>348</v>
      </c>
      <c r="B350" t="s">
        <v>1791</v>
      </c>
      <c r="C350" t="s">
        <v>1792</v>
      </c>
      <c r="D350" t="s">
        <v>1917</v>
      </c>
      <c r="E350" t="s">
        <v>2683</v>
      </c>
      <c r="F350" t="s">
        <v>2684</v>
      </c>
      <c r="G350">
        <v>234.865692</v>
      </c>
      <c r="H350">
        <v>-34.771436000000001</v>
      </c>
      <c r="I350">
        <f>-43.6 -19.8</f>
        <v>-63.400000000000006</v>
      </c>
      <c r="J350" t="s">
        <v>1915</v>
      </c>
      <c r="K350">
        <v>12.13</v>
      </c>
      <c r="L350">
        <v>9.1890000000000001</v>
      </c>
      <c r="M350">
        <v>7.9820000000000002</v>
      </c>
      <c r="N350" t="s">
        <v>42</v>
      </c>
      <c r="O350">
        <v>44</v>
      </c>
      <c r="P350">
        <v>0</v>
      </c>
      <c r="Q350" t="s">
        <v>1791</v>
      </c>
    </row>
    <row r="351" spans="1:17">
      <c r="A351">
        <v>349</v>
      </c>
      <c r="B351" t="s">
        <v>1793</v>
      </c>
      <c r="C351" t="s">
        <v>1794</v>
      </c>
      <c r="D351" t="s">
        <v>1954</v>
      </c>
      <c r="E351" t="s">
        <v>2685</v>
      </c>
      <c r="F351" t="s">
        <v>2686</v>
      </c>
      <c r="G351">
        <v>234.86783700000001</v>
      </c>
      <c r="H351">
        <v>-34.771675000000002</v>
      </c>
      <c r="I351" t="s">
        <v>1920</v>
      </c>
      <c r="J351" t="s">
        <v>1915</v>
      </c>
      <c r="L351">
        <v>10.893000000000001</v>
      </c>
      <c r="M351">
        <v>9.2880000000000003</v>
      </c>
      <c r="N351" t="s">
        <v>46</v>
      </c>
      <c r="O351">
        <v>19</v>
      </c>
      <c r="P351">
        <v>0</v>
      </c>
      <c r="Q351" t="s">
        <v>1793</v>
      </c>
    </row>
    <row r="352" spans="1:17">
      <c r="A352">
        <v>350</v>
      </c>
      <c r="B352" t="s">
        <v>2687</v>
      </c>
      <c r="C352" t="s">
        <v>1796</v>
      </c>
      <c r="D352" t="s">
        <v>1911</v>
      </c>
      <c r="E352" t="s">
        <v>2688</v>
      </c>
      <c r="F352" t="s">
        <v>2689</v>
      </c>
      <c r="G352">
        <v>236.30362271999999</v>
      </c>
      <c r="H352">
        <v>-34.291831629999997</v>
      </c>
      <c r="I352">
        <f>-12.97 -17.21</f>
        <v>-30.18</v>
      </c>
      <c r="J352">
        <v>7.08</v>
      </c>
      <c r="K352">
        <v>10.224</v>
      </c>
      <c r="L352">
        <v>7.5730000000000004</v>
      </c>
      <c r="M352">
        <v>6.48</v>
      </c>
      <c r="N352" t="s">
        <v>1995</v>
      </c>
      <c r="O352">
        <v>165</v>
      </c>
      <c r="P352">
        <v>2</v>
      </c>
      <c r="Q352" t="s">
        <v>2687</v>
      </c>
    </row>
    <row r="353" spans="1:17">
      <c r="A353">
        <v>351</v>
      </c>
      <c r="B353" t="s">
        <v>2690</v>
      </c>
      <c r="C353" t="s">
        <v>1799</v>
      </c>
      <c r="D353" t="s">
        <v>1911</v>
      </c>
      <c r="E353" t="s">
        <v>2691</v>
      </c>
      <c r="F353" t="s">
        <v>2692</v>
      </c>
      <c r="G353">
        <v>236.68637899999999</v>
      </c>
      <c r="H353">
        <v>-34.509861000000001</v>
      </c>
      <c r="I353">
        <f>-1.9 -23.8</f>
        <v>-25.7</v>
      </c>
      <c r="J353" t="s">
        <v>1915</v>
      </c>
      <c r="K353">
        <v>13.54</v>
      </c>
      <c r="L353">
        <v>10.073</v>
      </c>
      <c r="M353">
        <v>8.6300000000000008</v>
      </c>
      <c r="N353" t="s">
        <v>2503</v>
      </c>
      <c r="O353">
        <v>42</v>
      </c>
      <c r="P353">
        <v>0</v>
      </c>
      <c r="Q353" t="s">
        <v>2690</v>
      </c>
    </row>
    <row r="354" spans="1:17">
      <c r="A354">
        <v>352</v>
      </c>
      <c r="B354" t="s">
        <v>2693</v>
      </c>
      <c r="C354" t="s">
        <v>1801</v>
      </c>
      <c r="D354" t="s">
        <v>1911</v>
      </c>
      <c r="E354" t="s">
        <v>2694</v>
      </c>
      <c r="F354" t="s">
        <v>2695</v>
      </c>
      <c r="G354">
        <v>236.96094199999999</v>
      </c>
      <c r="H354">
        <v>-35.476503000000001</v>
      </c>
      <c r="I354">
        <f>-16.4 -22.8</f>
        <v>-39.200000000000003</v>
      </c>
      <c r="J354" t="s">
        <v>1915</v>
      </c>
      <c r="K354">
        <v>14.79</v>
      </c>
      <c r="L354">
        <v>10.574</v>
      </c>
      <c r="M354">
        <v>9.3249999999999993</v>
      </c>
      <c r="N354" t="s">
        <v>2696</v>
      </c>
      <c r="O354">
        <v>37</v>
      </c>
      <c r="P354">
        <v>0</v>
      </c>
      <c r="Q354" t="s">
        <v>2693</v>
      </c>
    </row>
    <row r="355" spans="1:17">
      <c r="A355">
        <v>353</v>
      </c>
      <c r="B355" t="s">
        <v>2697</v>
      </c>
      <c r="C355" t="s">
        <v>1803</v>
      </c>
      <c r="D355" t="s">
        <v>1911</v>
      </c>
      <c r="E355" t="s">
        <v>2698</v>
      </c>
      <c r="F355" t="s">
        <v>2699</v>
      </c>
      <c r="G355">
        <v>236.987267</v>
      </c>
      <c r="H355">
        <v>-35.242989000000001</v>
      </c>
      <c r="I355">
        <f>-13.1 -26.3</f>
        <v>-39.4</v>
      </c>
      <c r="J355" t="s">
        <v>1915</v>
      </c>
      <c r="K355">
        <v>16.2</v>
      </c>
      <c r="L355">
        <v>10.739000000000001</v>
      </c>
      <c r="M355">
        <v>8.8260000000000005</v>
      </c>
      <c r="N355" t="s">
        <v>2090</v>
      </c>
      <c r="O355">
        <v>37</v>
      </c>
      <c r="P355">
        <v>0</v>
      </c>
      <c r="Q355" t="s">
        <v>2697</v>
      </c>
    </row>
    <row r="356" spans="1:17">
      <c r="A356">
        <v>354</v>
      </c>
      <c r="B356" t="s">
        <v>2700</v>
      </c>
      <c r="C356" t="s">
        <v>1805</v>
      </c>
      <c r="D356" t="s">
        <v>1911</v>
      </c>
      <c r="E356" t="s">
        <v>2701</v>
      </c>
      <c r="F356" t="s">
        <v>2702</v>
      </c>
      <c r="G356">
        <v>237.30042499999999</v>
      </c>
      <c r="H356">
        <v>-35.651421999999997</v>
      </c>
      <c r="I356">
        <f>-15.1 -23.4</f>
        <v>-38.5</v>
      </c>
      <c r="J356" t="s">
        <v>1915</v>
      </c>
      <c r="K356">
        <v>11.4</v>
      </c>
      <c r="L356">
        <v>8.6050000000000004</v>
      </c>
      <c r="M356">
        <v>7.0960000000000001</v>
      </c>
      <c r="N356" t="s">
        <v>2386</v>
      </c>
      <c r="O356">
        <v>189</v>
      </c>
      <c r="P356">
        <v>1</v>
      </c>
      <c r="Q356" t="s">
        <v>2700</v>
      </c>
    </row>
    <row r="357" spans="1:17">
      <c r="A357">
        <v>355</v>
      </c>
      <c r="B357" t="s">
        <v>1806</v>
      </c>
      <c r="C357" t="s">
        <v>1807</v>
      </c>
      <c r="D357" t="s">
        <v>1911</v>
      </c>
      <c r="E357" t="s">
        <v>2703</v>
      </c>
      <c r="F357" t="s">
        <v>2704</v>
      </c>
      <c r="G357">
        <v>237.378096</v>
      </c>
      <c r="H357">
        <v>-35.830956</v>
      </c>
      <c r="I357">
        <f>-15.9 -26.4</f>
        <v>-42.3</v>
      </c>
      <c r="J357" t="s">
        <v>1915</v>
      </c>
      <c r="L357">
        <v>10.96</v>
      </c>
      <c r="M357">
        <v>10.022</v>
      </c>
      <c r="N357" t="s">
        <v>45</v>
      </c>
      <c r="O357">
        <v>16</v>
      </c>
      <c r="P357">
        <v>0</v>
      </c>
      <c r="Q357" t="s">
        <v>1806</v>
      </c>
    </row>
    <row r="358" spans="1:17">
      <c r="A358">
        <v>356</v>
      </c>
      <c r="B358" t="s">
        <v>1808</v>
      </c>
      <c r="C358" t="s">
        <v>1809</v>
      </c>
      <c r="D358" t="s">
        <v>1911</v>
      </c>
      <c r="E358" t="s">
        <v>2705</v>
      </c>
      <c r="F358" t="s">
        <v>2706</v>
      </c>
      <c r="G358">
        <v>237.94564199999999</v>
      </c>
      <c r="H358">
        <v>-35.945580999999997</v>
      </c>
      <c r="I358">
        <f>-11.1 -25.4</f>
        <v>-36.5</v>
      </c>
      <c r="J358" t="s">
        <v>1915</v>
      </c>
      <c r="L358">
        <v>9.4440000000000008</v>
      </c>
      <c r="M358">
        <v>8.2710000000000008</v>
      </c>
      <c r="N358" t="s">
        <v>44</v>
      </c>
      <c r="O358">
        <v>39</v>
      </c>
      <c r="P358">
        <v>0</v>
      </c>
      <c r="Q358" t="s">
        <v>1808</v>
      </c>
    </row>
    <row r="359" spans="1:17">
      <c r="A359">
        <v>357</v>
      </c>
      <c r="B359" t="s">
        <v>2707</v>
      </c>
      <c r="C359" t="s">
        <v>1811</v>
      </c>
      <c r="D359" t="s">
        <v>1911</v>
      </c>
      <c r="E359" t="s">
        <v>2708</v>
      </c>
      <c r="F359" t="s">
        <v>2709</v>
      </c>
      <c r="G359">
        <v>238.95957999999999</v>
      </c>
      <c r="H359">
        <v>-38.025829999999999</v>
      </c>
      <c r="I359" t="s">
        <v>1920</v>
      </c>
      <c r="J359" t="s">
        <v>1915</v>
      </c>
      <c r="K359">
        <v>15.6</v>
      </c>
      <c r="L359">
        <v>10.177</v>
      </c>
      <c r="M359">
        <v>9.1709999999999994</v>
      </c>
      <c r="N359" t="s">
        <v>407</v>
      </c>
      <c r="O359">
        <v>21</v>
      </c>
      <c r="P359">
        <v>0</v>
      </c>
      <c r="Q359" t="s">
        <v>2707</v>
      </c>
    </row>
    <row r="360" spans="1:17">
      <c r="A360">
        <v>358</v>
      </c>
      <c r="B360" t="s">
        <v>1815</v>
      </c>
      <c r="C360" t="s">
        <v>1815</v>
      </c>
      <c r="D360" t="s">
        <v>1954</v>
      </c>
      <c r="E360" t="s">
        <v>2710</v>
      </c>
      <c r="F360" t="s">
        <v>2711</v>
      </c>
      <c r="G360">
        <v>239.008746</v>
      </c>
      <c r="H360">
        <v>-36.924522000000003</v>
      </c>
      <c r="I360">
        <f>-9.1 -25.6</f>
        <v>-34.700000000000003</v>
      </c>
      <c r="J360" t="s">
        <v>1915</v>
      </c>
      <c r="K360">
        <v>13.85</v>
      </c>
      <c r="L360">
        <v>10.396000000000001</v>
      </c>
      <c r="M360">
        <v>9.3030000000000008</v>
      </c>
      <c r="N360" t="s">
        <v>45</v>
      </c>
      <c r="O360">
        <v>11</v>
      </c>
      <c r="P360">
        <v>0</v>
      </c>
      <c r="Q360" t="s">
        <v>1815</v>
      </c>
    </row>
    <row r="361" spans="1:17">
      <c r="A361">
        <v>359</v>
      </c>
      <c r="B361" t="s">
        <v>2712</v>
      </c>
      <c r="C361" t="s">
        <v>1817</v>
      </c>
      <c r="D361" t="s">
        <v>1911</v>
      </c>
      <c r="E361" t="s">
        <v>2713</v>
      </c>
      <c r="F361" t="s">
        <v>2714</v>
      </c>
      <c r="G361">
        <v>239.03823573</v>
      </c>
      <c r="H361">
        <v>-37.935033140000002</v>
      </c>
      <c r="I361">
        <f>-35.5 -22.93</f>
        <v>-58.43</v>
      </c>
      <c r="J361">
        <v>-25.47</v>
      </c>
      <c r="L361">
        <v>8.7829999999999995</v>
      </c>
      <c r="M361">
        <v>7.7389999999999999</v>
      </c>
      <c r="N361" t="s">
        <v>2715</v>
      </c>
      <c r="O361">
        <v>115</v>
      </c>
      <c r="P361">
        <v>0</v>
      </c>
      <c r="Q361" t="s">
        <v>2712</v>
      </c>
    </row>
    <row r="362" spans="1:17">
      <c r="A362">
        <v>360</v>
      </c>
      <c r="B362" t="s">
        <v>1818</v>
      </c>
      <c r="C362" t="s">
        <v>1819</v>
      </c>
      <c r="D362" t="s">
        <v>1911</v>
      </c>
      <c r="E362" t="s">
        <v>2716</v>
      </c>
      <c r="F362" t="s">
        <v>2717</v>
      </c>
      <c r="G362">
        <v>239.51053999999999</v>
      </c>
      <c r="H362">
        <v>-37.600749999999998</v>
      </c>
      <c r="I362" t="s">
        <v>1920</v>
      </c>
      <c r="J362" t="s">
        <v>1915</v>
      </c>
      <c r="L362">
        <v>10.930999999999999</v>
      </c>
      <c r="M362">
        <v>9.8529999999999998</v>
      </c>
      <c r="N362" t="s">
        <v>2718</v>
      </c>
      <c r="O362">
        <v>24</v>
      </c>
      <c r="P362">
        <v>0</v>
      </c>
      <c r="Q362" t="s">
        <v>1818</v>
      </c>
    </row>
    <row r="363" spans="1:17">
      <c r="A363">
        <v>361</v>
      </c>
      <c r="B363" t="s">
        <v>1821</v>
      </c>
      <c r="C363" t="s">
        <v>1821</v>
      </c>
      <c r="D363" t="s">
        <v>2719</v>
      </c>
      <c r="E363" t="s">
        <v>2720</v>
      </c>
      <c r="F363" t="s">
        <v>2721</v>
      </c>
      <c r="G363">
        <v>239.62422100000001</v>
      </c>
      <c r="H363">
        <v>-23.168811000000002</v>
      </c>
      <c r="I363">
        <f>-8 -18</f>
        <v>-26</v>
      </c>
      <c r="J363" t="s">
        <v>1915</v>
      </c>
      <c r="L363">
        <v>12.297000000000001</v>
      </c>
      <c r="M363">
        <v>11.3</v>
      </c>
      <c r="N363" t="s">
        <v>47</v>
      </c>
      <c r="O363">
        <v>18</v>
      </c>
      <c r="P363">
        <v>0</v>
      </c>
      <c r="Q363" t="s">
        <v>1821</v>
      </c>
    </row>
    <row r="364" spans="1:17">
      <c r="A364">
        <v>362</v>
      </c>
      <c r="B364" t="s">
        <v>1822</v>
      </c>
      <c r="C364" t="s">
        <v>1823</v>
      </c>
      <c r="D364" t="s">
        <v>1911</v>
      </c>
      <c r="E364" t="s">
        <v>2722</v>
      </c>
      <c r="F364" t="s">
        <v>2723</v>
      </c>
      <c r="G364">
        <v>239.65380400000001</v>
      </c>
      <c r="H364">
        <v>-22.954236000000002</v>
      </c>
      <c r="I364">
        <f>-10.8 -20.5</f>
        <v>-31.3</v>
      </c>
      <c r="J364" t="s">
        <v>1915</v>
      </c>
      <c r="K364">
        <v>10.14</v>
      </c>
      <c r="L364">
        <v>8.3580000000000005</v>
      </c>
      <c r="M364">
        <v>7.0529999999999999</v>
      </c>
      <c r="N364" t="s">
        <v>2724</v>
      </c>
      <c r="O364">
        <v>94</v>
      </c>
      <c r="P364">
        <v>0</v>
      </c>
      <c r="Q364" t="s">
        <v>1822</v>
      </c>
    </row>
    <row r="365" spans="1:17">
      <c r="A365">
        <v>363</v>
      </c>
      <c r="B365" t="s">
        <v>1822</v>
      </c>
      <c r="C365" t="s">
        <v>1823</v>
      </c>
      <c r="D365" t="s">
        <v>1911</v>
      </c>
      <c r="E365" t="s">
        <v>2722</v>
      </c>
      <c r="F365" t="s">
        <v>2723</v>
      </c>
      <c r="G365">
        <v>239.65380400000001</v>
      </c>
      <c r="H365">
        <v>-22.954236000000002</v>
      </c>
      <c r="I365">
        <f>-10.8 -20.5</f>
        <v>-31.3</v>
      </c>
      <c r="J365" t="s">
        <v>1915</v>
      </c>
      <c r="K365">
        <v>10.14</v>
      </c>
      <c r="L365">
        <v>8.3580000000000005</v>
      </c>
      <c r="M365">
        <v>7.0529999999999999</v>
      </c>
      <c r="N365" t="s">
        <v>2724</v>
      </c>
      <c r="O365">
        <v>94</v>
      </c>
      <c r="P365">
        <v>0</v>
      </c>
      <c r="Q365" t="s">
        <v>1822</v>
      </c>
    </row>
    <row r="366" spans="1:17">
      <c r="A366">
        <v>364</v>
      </c>
      <c r="B366" t="s">
        <v>1825</v>
      </c>
      <c r="C366" t="s">
        <v>1825</v>
      </c>
      <c r="D366" t="s">
        <v>1911</v>
      </c>
      <c r="E366" t="s">
        <v>2725</v>
      </c>
      <c r="F366" t="s">
        <v>2726</v>
      </c>
      <c r="G366">
        <v>239.698837</v>
      </c>
      <c r="H366">
        <v>-17.966577999999998</v>
      </c>
      <c r="I366">
        <f>-14.8 -18.4</f>
        <v>-33.200000000000003</v>
      </c>
      <c r="J366" t="s">
        <v>1915</v>
      </c>
      <c r="K366">
        <v>12.09</v>
      </c>
      <c r="L366">
        <v>9.2609999999999992</v>
      </c>
      <c r="M366">
        <v>8.3249999999999993</v>
      </c>
      <c r="N366" t="s">
        <v>40</v>
      </c>
      <c r="O366">
        <v>27</v>
      </c>
      <c r="P366">
        <v>0</v>
      </c>
      <c r="Q366" t="s">
        <v>1825</v>
      </c>
    </row>
    <row r="367" spans="1:17">
      <c r="A367">
        <v>365</v>
      </c>
      <c r="B367" t="s">
        <v>1827</v>
      </c>
      <c r="C367" t="s">
        <v>1827</v>
      </c>
      <c r="D367" t="s">
        <v>2236</v>
      </c>
      <c r="E367" t="s">
        <v>2727</v>
      </c>
      <c r="F367" t="s">
        <v>2728</v>
      </c>
      <c r="G367">
        <v>239.79732899999999</v>
      </c>
      <c r="H367">
        <v>-23.633400000000002</v>
      </c>
      <c r="I367" t="s">
        <v>1920</v>
      </c>
      <c r="J367" t="s">
        <v>1915</v>
      </c>
      <c r="L367">
        <v>14.395</v>
      </c>
      <c r="M367">
        <v>13.207000000000001</v>
      </c>
      <c r="N367" t="s">
        <v>51</v>
      </c>
      <c r="O367">
        <v>31</v>
      </c>
      <c r="P367">
        <v>0</v>
      </c>
      <c r="Q367" t="s">
        <v>1827</v>
      </c>
    </row>
    <row r="368" spans="1:17">
      <c r="A368">
        <v>366</v>
      </c>
      <c r="B368" t="s">
        <v>1830</v>
      </c>
      <c r="C368" t="s">
        <v>1830</v>
      </c>
      <c r="D368" t="s">
        <v>1951</v>
      </c>
      <c r="E368" t="s">
        <v>2729</v>
      </c>
      <c r="F368" t="s">
        <v>2730</v>
      </c>
      <c r="G368">
        <v>240.11124599999999</v>
      </c>
      <c r="H368">
        <v>-20.942114</v>
      </c>
      <c r="I368" s="15">
        <v>42468</v>
      </c>
      <c r="J368" t="s">
        <v>1915</v>
      </c>
      <c r="K368">
        <v>18.600000000000001</v>
      </c>
      <c r="L368">
        <v>13.462999999999999</v>
      </c>
      <c r="M368">
        <v>12.507</v>
      </c>
      <c r="N368" t="s">
        <v>343</v>
      </c>
      <c r="O368">
        <v>26</v>
      </c>
      <c r="P368">
        <v>0</v>
      </c>
      <c r="Q368" t="s">
        <v>1830</v>
      </c>
    </row>
    <row r="369" spans="1:17">
      <c r="A369">
        <v>367</v>
      </c>
      <c r="B369" t="s">
        <v>1832</v>
      </c>
      <c r="C369" t="s">
        <v>1832</v>
      </c>
      <c r="D369" t="s">
        <v>2236</v>
      </c>
      <c r="E369" t="s">
        <v>2731</v>
      </c>
      <c r="F369" t="s">
        <v>2732</v>
      </c>
      <c r="G369">
        <v>240.5179</v>
      </c>
      <c r="H369">
        <v>-20.845158000000001</v>
      </c>
      <c r="I369">
        <f>-2 -20</f>
        <v>-22</v>
      </c>
      <c r="J369" t="s">
        <v>1915</v>
      </c>
      <c r="K369">
        <v>18.600000000000001</v>
      </c>
      <c r="L369">
        <v>12.84</v>
      </c>
      <c r="M369">
        <v>11.827</v>
      </c>
      <c r="N369" t="s">
        <v>51</v>
      </c>
      <c r="O369">
        <v>25</v>
      </c>
      <c r="P369">
        <v>0</v>
      </c>
      <c r="Q369" t="s">
        <v>1832</v>
      </c>
    </row>
    <row r="370" spans="1:17">
      <c r="A370">
        <v>368</v>
      </c>
      <c r="B370" t="s">
        <v>1835</v>
      </c>
      <c r="C370" t="s">
        <v>1835</v>
      </c>
      <c r="D370" t="s">
        <v>1951</v>
      </c>
      <c r="E370" t="s">
        <v>2733</v>
      </c>
      <c r="F370" t="s">
        <v>2734</v>
      </c>
      <c r="G370">
        <v>241.38396700000001</v>
      </c>
      <c r="H370">
        <v>-19.554442000000002</v>
      </c>
      <c r="I370">
        <f>-4 -18</f>
        <v>-22</v>
      </c>
      <c r="J370" t="s">
        <v>1915</v>
      </c>
      <c r="L370">
        <v>12.587</v>
      </c>
      <c r="M370">
        <v>11.358000000000001</v>
      </c>
      <c r="N370" t="s">
        <v>49</v>
      </c>
      <c r="O370">
        <v>15</v>
      </c>
      <c r="P370">
        <v>0</v>
      </c>
      <c r="Q370" t="s">
        <v>1835</v>
      </c>
    </row>
    <row r="371" spans="1:17">
      <c r="A371">
        <v>369</v>
      </c>
      <c r="B371" t="s">
        <v>1837</v>
      </c>
      <c r="C371" t="s">
        <v>1837</v>
      </c>
      <c r="D371" t="s">
        <v>1951</v>
      </c>
      <c r="E371" t="s">
        <v>2735</v>
      </c>
      <c r="F371" t="s">
        <v>2736</v>
      </c>
      <c r="G371">
        <v>241.51629199999999</v>
      </c>
      <c r="H371">
        <v>-20.945658000000002</v>
      </c>
      <c r="I371" t="s">
        <v>1920</v>
      </c>
      <c r="J371" t="s">
        <v>1915</v>
      </c>
      <c r="L371">
        <v>13.528</v>
      </c>
      <c r="M371">
        <v>12.475</v>
      </c>
      <c r="N371" t="s">
        <v>51</v>
      </c>
      <c r="O371">
        <v>16</v>
      </c>
      <c r="P371">
        <v>0</v>
      </c>
      <c r="Q371" t="s">
        <v>1837</v>
      </c>
    </row>
    <row r="372" spans="1:17">
      <c r="A372">
        <v>370</v>
      </c>
      <c r="B372" t="s">
        <v>2737</v>
      </c>
      <c r="C372" t="s">
        <v>1840</v>
      </c>
      <c r="D372" t="s">
        <v>1911</v>
      </c>
      <c r="E372" t="s">
        <v>2738</v>
      </c>
      <c r="F372" t="s">
        <v>2739</v>
      </c>
      <c r="G372">
        <v>241.79830000000001</v>
      </c>
      <c r="H372">
        <v>-39.063206000000001</v>
      </c>
      <c r="I372">
        <f>-20.3 -18.4</f>
        <v>-38.700000000000003</v>
      </c>
      <c r="J372" t="s">
        <v>1915</v>
      </c>
      <c r="K372">
        <v>14.58</v>
      </c>
      <c r="L372">
        <v>11.055</v>
      </c>
      <c r="M372">
        <v>9.8480000000000008</v>
      </c>
      <c r="N372" t="s">
        <v>219</v>
      </c>
      <c r="O372">
        <v>34</v>
      </c>
      <c r="P372">
        <v>0</v>
      </c>
      <c r="Q372" t="s">
        <v>2737</v>
      </c>
    </row>
    <row r="373" spans="1:17">
      <c r="A373">
        <v>371</v>
      </c>
      <c r="B373" t="s">
        <v>1841</v>
      </c>
      <c r="C373" t="s">
        <v>1842</v>
      </c>
      <c r="D373" t="s">
        <v>1911</v>
      </c>
      <c r="E373" t="s">
        <v>2740</v>
      </c>
      <c r="F373" t="s">
        <v>2741</v>
      </c>
      <c r="G373">
        <v>242.05264600000001</v>
      </c>
      <c r="H373">
        <v>-39.142632999999996</v>
      </c>
      <c r="I373">
        <f>-9.1 -22.2</f>
        <v>-31.299999999999997</v>
      </c>
      <c r="J373" t="s">
        <v>1915</v>
      </c>
      <c r="K373">
        <v>13.43</v>
      </c>
      <c r="L373">
        <v>10.128</v>
      </c>
      <c r="M373">
        <v>8.9570000000000007</v>
      </c>
      <c r="N373" t="s">
        <v>252</v>
      </c>
      <c r="O373">
        <v>41</v>
      </c>
      <c r="P373">
        <v>0</v>
      </c>
      <c r="Q373" t="s">
        <v>1841</v>
      </c>
    </row>
    <row r="374" spans="1:17">
      <c r="A374">
        <v>372</v>
      </c>
      <c r="B374" t="s">
        <v>2742</v>
      </c>
      <c r="C374" t="s">
        <v>1844</v>
      </c>
      <c r="D374" t="s">
        <v>1917</v>
      </c>
      <c r="E374" t="s">
        <v>2743</v>
      </c>
      <c r="F374" t="s">
        <v>2744</v>
      </c>
      <c r="G374">
        <v>242.09372099999999</v>
      </c>
      <c r="H374">
        <v>-39.079571999999999</v>
      </c>
      <c r="I374">
        <f>-8.7 -23.8</f>
        <v>-32.5</v>
      </c>
      <c r="J374" t="s">
        <v>1915</v>
      </c>
      <c r="K374">
        <v>13.66</v>
      </c>
      <c r="L374">
        <v>9.5299999999999994</v>
      </c>
      <c r="M374">
        <v>8.0139999999999993</v>
      </c>
      <c r="N374" t="s">
        <v>70</v>
      </c>
      <c r="O374">
        <v>47</v>
      </c>
      <c r="P374">
        <v>1</v>
      </c>
      <c r="Q374" t="s">
        <v>2742</v>
      </c>
    </row>
    <row r="375" spans="1:17">
      <c r="A375">
        <v>373</v>
      </c>
      <c r="B375" t="s">
        <v>2745</v>
      </c>
      <c r="C375" t="s">
        <v>1846</v>
      </c>
      <c r="D375" t="s">
        <v>1911</v>
      </c>
      <c r="E375" t="s">
        <v>2746</v>
      </c>
      <c r="F375" t="s">
        <v>2747</v>
      </c>
      <c r="G375">
        <v>242.12387100000001</v>
      </c>
      <c r="H375">
        <v>-39.053058</v>
      </c>
      <c r="I375" t="s">
        <v>2748</v>
      </c>
      <c r="J375" t="s">
        <v>1915</v>
      </c>
      <c r="K375">
        <v>15.91</v>
      </c>
      <c r="L375">
        <v>14.558</v>
      </c>
      <c r="M375">
        <v>12.58</v>
      </c>
      <c r="N375" t="s">
        <v>2749</v>
      </c>
      <c r="O375">
        <v>125</v>
      </c>
      <c r="P375">
        <v>1</v>
      </c>
      <c r="Q375" t="s">
        <v>2745</v>
      </c>
    </row>
    <row r="376" spans="1:17">
      <c r="A376">
        <v>374</v>
      </c>
      <c r="B376" t="s">
        <v>2750</v>
      </c>
      <c r="C376" t="s">
        <v>1848</v>
      </c>
      <c r="D376" t="s">
        <v>1954</v>
      </c>
      <c r="E376" t="s">
        <v>2751</v>
      </c>
      <c r="F376" t="s">
        <v>2752</v>
      </c>
      <c r="G376">
        <v>242.12839600000001</v>
      </c>
      <c r="H376">
        <v>-39.096907999999999</v>
      </c>
      <c r="I376" t="s">
        <v>1920</v>
      </c>
      <c r="J376" t="s">
        <v>1915</v>
      </c>
      <c r="K376">
        <v>15.25</v>
      </c>
      <c r="L376">
        <v>11.664999999999999</v>
      </c>
      <c r="M376">
        <v>10.654</v>
      </c>
      <c r="N376" t="s">
        <v>49</v>
      </c>
      <c r="O376">
        <v>22</v>
      </c>
      <c r="P376">
        <v>0</v>
      </c>
      <c r="Q376" t="s">
        <v>2750</v>
      </c>
    </row>
    <row r="377" spans="1:17">
      <c r="A377">
        <v>375</v>
      </c>
      <c r="B377" t="s">
        <v>2753</v>
      </c>
      <c r="C377" t="s">
        <v>1850</v>
      </c>
      <c r="D377" t="s">
        <v>1954</v>
      </c>
      <c r="E377" t="s">
        <v>2754</v>
      </c>
      <c r="F377" t="s">
        <v>2755</v>
      </c>
      <c r="G377">
        <v>242.22786300000001</v>
      </c>
      <c r="H377">
        <v>-39.628641999999999</v>
      </c>
      <c r="I377">
        <f>-10.6 -21.6</f>
        <v>-32.200000000000003</v>
      </c>
      <c r="J377" t="s">
        <v>1915</v>
      </c>
      <c r="K377">
        <v>13.98</v>
      </c>
      <c r="L377">
        <v>10.62</v>
      </c>
      <c r="M377">
        <v>9.5389999999999997</v>
      </c>
      <c r="N377" t="s">
        <v>2756</v>
      </c>
      <c r="O377">
        <v>29</v>
      </c>
      <c r="P377">
        <v>0</v>
      </c>
      <c r="Q377" t="s">
        <v>2753</v>
      </c>
    </row>
    <row r="378" spans="1:17">
      <c r="A378">
        <v>376</v>
      </c>
      <c r="B378" t="s">
        <v>2757</v>
      </c>
      <c r="C378" t="s">
        <v>1852</v>
      </c>
      <c r="D378" t="s">
        <v>1923</v>
      </c>
      <c r="E378" t="s">
        <v>2758</v>
      </c>
      <c r="F378" t="s">
        <v>2759</v>
      </c>
      <c r="G378">
        <v>242.88079999999999</v>
      </c>
      <c r="H378">
        <v>-18.640599999999999</v>
      </c>
      <c r="I378" t="s">
        <v>1920</v>
      </c>
      <c r="J378" t="s">
        <v>1915</v>
      </c>
      <c r="K378">
        <v>14.3</v>
      </c>
      <c r="N378" t="s">
        <v>47</v>
      </c>
      <c r="O378">
        <v>16</v>
      </c>
      <c r="P378">
        <v>1</v>
      </c>
      <c r="Q378" t="s">
        <v>2757</v>
      </c>
    </row>
    <row r="379" spans="1:17">
      <c r="A379">
        <v>377</v>
      </c>
      <c r="B379" t="s">
        <v>2760</v>
      </c>
      <c r="C379" t="s">
        <v>1854</v>
      </c>
      <c r="D379" t="s">
        <v>1911</v>
      </c>
      <c r="E379" t="s">
        <v>2761</v>
      </c>
      <c r="F379" t="s">
        <v>2762</v>
      </c>
      <c r="G379">
        <v>242.880842</v>
      </c>
      <c r="H379">
        <v>-18.640149999999998</v>
      </c>
      <c r="I379">
        <f>-17 -31</f>
        <v>-48</v>
      </c>
      <c r="J379" t="s">
        <v>1915</v>
      </c>
      <c r="K379">
        <v>12.05</v>
      </c>
      <c r="L379">
        <v>8.0559999999999992</v>
      </c>
      <c r="M379">
        <v>5.7839999999999998</v>
      </c>
      <c r="N379" t="s">
        <v>2177</v>
      </c>
      <c r="O379">
        <v>192</v>
      </c>
      <c r="P379">
        <v>0</v>
      </c>
      <c r="Q379" t="s">
        <v>2760</v>
      </c>
    </row>
    <row r="380" spans="1:17">
      <c r="A380">
        <v>378</v>
      </c>
      <c r="B380" t="s">
        <v>1856</v>
      </c>
      <c r="C380" t="s">
        <v>1856</v>
      </c>
      <c r="D380" t="s">
        <v>2236</v>
      </c>
      <c r="E380" t="s">
        <v>2763</v>
      </c>
      <c r="F380" t="s">
        <v>2764</v>
      </c>
      <c r="G380">
        <v>242.99915799999999</v>
      </c>
      <c r="H380">
        <v>-38.393982999999999</v>
      </c>
      <c r="I380" t="s">
        <v>1920</v>
      </c>
      <c r="J380" t="s">
        <v>1915</v>
      </c>
      <c r="K380">
        <v>16.55</v>
      </c>
      <c r="L380">
        <v>12.196999999999999</v>
      </c>
      <c r="M380">
        <v>11.204000000000001</v>
      </c>
      <c r="N380" t="s">
        <v>2718</v>
      </c>
      <c r="O380">
        <v>14</v>
      </c>
      <c r="P380">
        <v>0</v>
      </c>
      <c r="Q380" t="s">
        <v>1856</v>
      </c>
    </row>
    <row r="381" spans="1:17">
      <c r="A381">
        <v>379</v>
      </c>
      <c r="B381" t="s">
        <v>2765</v>
      </c>
      <c r="C381" t="s">
        <v>1858</v>
      </c>
      <c r="D381" t="s">
        <v>1911</v>
      </c>
      <c r="E381" t="s">
        <v>2766</v>
      </c>
      <c r="F381" t="s">
        <v>2767</v>
      </c>
      <c r="G381">
        <v>243.546154</v>
      </c>
      <c r="H381">
        <v>-23.093399999999999</v>
      </c>
      <c r="I381">
        <f>-11.9 -22.9</f>
        <v>-34.799999999999997</v>
      </c>
      <c r="J381" t="s">
        <v>1915</v>
      </c>
      <c r="K381">
        <v>10.7</v>
      </c>
      <c r="L381">
        <v>8.2799999999999994</v>
      </c>
      <c r="M381">
        <v>7.4580000000000002</v>
      </c>
      <c r="N381" t="s">
        <v>2768</v>
      </c>
      <c r="O381">
        <v>46</v>
      </c>
      <c r="P381">
        <v>0</v>
      </c>
      <c r="Q381" t="s">
        <v>2765</v>
      </c>
    </row>
    <row r="382" spans="1:17">
      <c r="A382">
        <v>380</v>
      </c>
      <c r="B382" t="s">
        <v>2769</v>
      </c>
      <c r="C382" t="s">
        <v>1860</v>
      </c>
      <c r="D382" t="s">
        <v>1917</v>
      </c>
      <c r="E382" t="s">
        <v>2770</v>
      </c>
      <c r="F382" t="s">
        <v>2771</v>
      </c>
      <c r="G382">
        <v>243.56125</v>
      </c>
      <c r="H382">
        <v>-22.990829999999999</v>
      </c>
      <c r="I382" t="s">
        <v>1920</v>
      </c>
      <c r="J382" t="s">
        <v>1915</v>
      </c>
      <c r="L382">
        <v>11.076000000000001</v>
      </c>
      <c r="M382">
        <v>10.246</v>
      </c>
      <c r="N382" t="s">
        <v>1915</v>
      </c>
      <c r="O382">
        <v>7</v>
      </c>
      <c r="P382">
        <v>0</v>
      </c>
      <c r="Q382" t="s">
        <v>2769</v>
      </c>
    </row>
    <row r="383" spans="1:17">
      <c r="A383">
        <v>381</v>
      </c>
      <c r="B383" t="s">
        <v>2772</v>
      </c>
      <c r="C383" t="s">
        <v>1862</v>
      </c>
      <c r="D383" t="s">
        <v>1911</v>
      </c>
      <c r="E383" t="s">
        <v>2773</v>
      </c>
      <c r="F383" t="s">
        <v>2774</v>
      </c>
      <c r="G383">
        <v>246.512596</v>
      </c>
      <c r="H383">
        <v>-24.393343999999999</v>
      </c>
      <c r="I383" t="s">
        <v>1920</v>
      </c>
      <c r="J383" t="s">
        <v>1915</v>
      </c>
      <c r="K383">
        <v>14.01</v>
      </c>
      <c r="L383">
        <v>8.09</v>
      </c>
      <c r="M383">
        <v>6.2270000000000003</v>
      </c>
      <c r="N383" t="s">
        <v>35</v>
      </c>
      <c r="O383">
        <v>174</v>
      </c>
      <c r="P383">
        <v>1</v>
      </c>
      <c r="Q383" t="s">
        <v>2772</v>
      </c>
    </row>
    <row r="384" spans="1:17">
      <c r="A384">
        <v>382</v>
      </c>
      <c r="B384" t="s">
        <v>2775</v>
      </c>
      <c r="C384" t="s">
        <v>1864</v>
      </c>
      <c r="D384" t="s">
        <v>1911</v>
      </c>
      <c r="E384" t="s">
        <v>2776</v>
      </c>
      <c r="F384" t="s">
        <v>2777</v>
      </c>
      <c r="G384">
        <v>246.79282499999999</v>
      </c>
      <c r="H384">
        <v>-24.320205999999999</v>
      </c>
      <c r="I384" t="s">
        <v>1920</v>
      </c>
      <c r="J384" t="s">
        <v>1915</v>
      </c>
      <c r="K384">
        <v>14.1</v>
      </c>
      <c r="L384">
        <v>8.7449999999999992</v>
      </c>
      <c r="M384">
        <v>6.7190000000000003</v>
      </c>
      <c r="N384" t="s">
        <v>28</v>
      </c>
      <c r="O384">
        <v>170</v>
      </c>
      <c r="P384">
        <v>1</v>
      </c>
      <c r="Q384" t="s">
        <v>2775</v>
      </c>
    </row>
    <row r="385" spans="1:17">
      <c r="A385">
        <v>383</v>
      </c>
      <c r="B385" t="s">
        <v>2775</v>
      </c>
      <c r="C385" t="s">
        <v>1864</v>
      </c>
      <c r="D385" t="s">
        <v>1911</v>
      </c>
      <c r="E385" t="s">
        <v>2776</v>
      </c>
      <c r="F385" t="s">
        <v>2777</v>
      </c>
      <c r="G385">
        <v>246.79282499999999</v>
      </c>
      <c r="H385">
        <v>-24.320205999999999</v>
      </c>
      <c r="I385" t="s">
        <v>1920</v>
      </c>
      <c r="J385" t="s">
        <v>1915</v>
      </c>
      <c r="K385">
        <v>14.1</v>
      </c>
      <c r="L385">
        <v>8.7449999999999992</v>
      </c>
      <c r="M385">
        <v>6.7190000000000003</v>
      </c>
      <c r="N385" t="s">
        <v>28</v>
      </c>
      <c r="O385">
        <v>170</v>
      </c>
      <c r="P385">
        <v>1</v>
      </c>
      <c r="Q385" t="s">
        <v>2775</v>
      </c>
    </row>
    <row r="386" spans="1:17">
      <c r="A386">
        <v>384</v>
      </c>
      <c r="B386" t="s">
        <v>2778</v>
      </c>
      <c r="C386" t="s">
        <v>1866</v>
      </c>
      <c r="D386" t="s">
        <v>1923</v>
      </c>
      <c r="E386" t="s">
        <v>2779</v>
      </c>
      <c r="F386" t="s">
        <v>2780</v>
      </c>
      <c r="G386">
        <v>246.79295999999999</v>
      </c>
      <c r="H386">
        <v>-24.321919999999999</v>
      </c>
      <c r="I386" t="s">
        <v>1920</v>
      </c>
      <c r="J386" t="s">
        <v>1915</v>
      </c>
      <c r="L386">
        <v>11.972</v>
      </c>
      <c r="M386">
        <v>9.4600000000000009</v>
      </c>
      <c r="N386" t="s">
        <v>48</v>
      </c>
      <c r="O386">
        <v>5</v>
      </c>
      <c r="P386">
        <v>1</v>
      </c>
      <c r="Q386" t="s">
        <v>2778</v>
      </c>
    </row>
    <row r="387" spans="1:17">
      <c r="A387">
        <v>385</v>
      </c>
      <c r="B387" t="s">
        <v>1869</v>
      </c>
      <c r="C387" t="s">
        <v>1869</v>
      </c>
      <c r="D387" t="s">
        <v>1954</v>
      </c>
      <c r="E387" t="s">
        <v>2781</v>
      </c>
      <c r="F387" t="s">
        <v>2782</v>
      </c>
      <c r="G387">
        <v>246.90495799999999</v>
      </c>
      <c r="H387">
        <v>-24.509730999999999</v>
      </c>
      <c r="I387" t="s">
        <v>1920</v>
      </c>
      <c r="J387" t="s">
        <v>1915</v>
      </c>
      <c r="K387">
        <v>14.8</v>
      </c>
      <c r="L387">
        <v>10.566000000000001</v>
      </c>
      <c r="M387">
        <v>7.5819999999999999</v>
      </c>
      <c r="N387" t="s">
        <v>5</v>
      </c>
      <c r="O387">
        <v>130</v>
      </c>
      <c r="P387">
        <v>0</v>
      </c>
      <c r="Q387" t="s">
        <v>1869</v>
      </c>
    </row>
    <row r="388" spans="1:17">
      <c r="A388">
        <v>386</v>
      </c>
      <c r="B388" t="s">
        <v>2783</v>
      </c>
      <c r="C388" t="s">
        <v>1872</v>
      </c>
      <c r="D388" t="s">
        <v>1911</v>
      </c>
      <c r="E388" t="s">
        <v>2784</v>
      </c>
      <c r="F388" t="s">
        <v>2785</v>
      </c>
      <c r="G388">
        <v>246.917858</v>
      </c>
      <c r="H388">
        <v>-24.367785999999999</v>
      </c>
      <c r="I388">
        <f>-10.5 -32.3</f>
        <v>-42.8</v>
      </c>
      <c r="J388" t="s">
        <v>1915</v>
      </c>
      <c r="K388">
        <v>11.532999999999999</v>
      </c>
      <c r="L388">
        <v>8.44</v>
      </c>
      <c r="M388">
        <v>7.2069999999999999</v>
      </c>
      <c r="N388" t="s">
        <v>2391</v>
      </c>
      <c r="O388">
        <v>213</v>
      </c>
      <c r="P388">
        <v>0</v>
      </c>
      <c r="Q388" t="s">
        <v>2783</v>
      </c>
    </row>
    <row r="389" spans="1:17">
      <c r="A389">
        <v>387</v>
      </c>
      <c r="B389" t="s">
        <v>2783</v>
      </c>
      <c r="C389" t="s">
        <v>1872</v>
      </c>
      <c r="D389" t="s">
        <v>1911</v>
      </c>
      <c r="E389" t="s">
        <v>2784</v>
      </c>
      <c r="F389" t="s">
        <v>2785</v>
      </c>
      <c r="G389">
        <v>246.917858</v>
      </c>
      <c r="H389">
        <v>-24.367785999999999</v>
      </c>
      <c r="I389">
        <f>-10.5 -32.3</f>
        <v>-42.8</v>
      </c>
      <c r="J389" t="s">
        <v>1915</v>
      </c>
      <c r="K389">
        <v>11.532999999999999</v>
      </c>
      <c r="L389">
        <v>8.44</v>
      </c>
      <c r="M389">
        <v>7.2069999999999999</v>
      </c>
      <c r="N389" t="s">
        <v>2391</v>
      </c>
      <c r="O389">
        <v>213</v>
      </c>
      <c r="P389">
        <v>0</v>
      </c>
      <c r="Q389" t="s">
        <v>2783</v>
      </c>
    </row>
    <row r="390" spans="1:17">
      <c r="A390">
        <v>388</v>
      </c>
      <c r="B390" t="s">
        <v>1874</v>
      </c>
      <c r="C390" t="s">
        <v>1874</v>
      </c>
      <c r="D390" t="s">
        <v>1954</v>
      </c>
      <c r="E390" t="s">
        <v>2786</v>
      </c>
      <c r="F390" t="s">
        <v>2787</v>
      </c>
      <c r="G390">
        <v>248.62217000000001</v>
      </c>
      <c r="H390">
        <v>-15.783720000000001</v>
      </c>
      <c r="I390" t="s">
        <v>1920</v>
      </c>
      <c r="J390" t="s">
        <v>1915</v>
      </c>
      <c r="M390">
        <v>8.2799999999999994</v>
      </c>
      <c r="N390" t="s">
        <v>2788</v>
      </c>
      <c r="O390">
        <v>156</v>
      </c>
      <c r="P390">
        <v>2</v>
      </c>
      <c r="Q390" t="s">
        <v>1874</v>
      </c>
    </row>
    <row r="391" spans="1:17">
      <c r="A391">
        <v>389</v>
      </c>
      <c r="B391" t="s">
        <v>1877</v>
      </c>
      <c r="C391" t="s">
        <v>1877</v>
      </c>
      <c r="D391" t="s">
        <v>1911</v>
      </c>
      <c r="E391" t="s">
        <v>2789</v>
      </c>
      <c r="F391" t="s">
        <v>2790</v>
      </c>
      <c r="G391">
        <v>280.74144999999999</v>
      </c>
      <c r="H391">
        <v>-35.545192</v>
      </c>
      <c r="I391">
        <f>-4 -23.1</f>
        <v>-27.1</v>
      </c>
      <c r="J391" t="s">
        <v>1915</v>
      </c>
      <c r="K391">
        <v>11.77</v>
      </c>
      <c r="L391">
        <v>9.4990000000000006</v>
      </c>
      <c r="M391">
        <v>8.17</v>
      </c>
      <c r="N391" t="s">
        <v>37</v>
      </c>
      <c r="O391">
        <v>28</v>
      </c>
      <c r="P391">
        <v>0</v>
      </c>
      <c r="Q391" t="s">
        <v>1877</v>
      </c>
    </row>
    <row r="392" spans="1:17">
      <c r="A392">
        <v>390</v>
      </c>
      <c r="B392" t="s">
        <v>1879</v>
      </c>
      <c r="C392" t="s">
        <v>1879</v>
      </c>
      <c r="D392" t="s">
        <v>1911</v>
      </c>
      <c r="E392" t="s">
        <v>2791</v>
      </c>
      <c r="F392" t="s">
        <v>2792</v>
      </c>
      <c r="G392">
        <v>283.07207899999997</v>
      </c>
      <c r="H392">
        <v>-37.003318999999998</v>
      </c>
      <c r="I392" t="s">
        <v>2793</v>
      </c>
      <c r="J392" t="s">
        <v>1915</v>
      </c>
      <c r="K392">
        <v>12.194000000000001</v>
      </c>
      <c r="L392">
        <v>9.7720000000000002</v>
      </c>
      <c r="M392">
        <v>9.0069999999999997</v>
      </c>
      <c r="N392" t="s">
        <v>2316</v>
      </c>
      <c r="O392">
        <v>30</v>
      </c>
      <c r="P392">
        <v>0</v>
      </c>
      <c r="Q392" t="s">
        <v>1879</v>
      </c>
    </row>
    <row r="393" spans="1:17">
      <c r="A393">
        <v>391</v>
      </c>
      <c r="B393" t="s">
        <v>2794</v>
      </c>
      <c r="C393" t="s">
        <v>1881</v>
      </c>
      <c r="D393" t="s">
        <v>1917</v>
      </c>
      <c r="E393" t="s">
        <v>2795</v>
      </c>
      <c r="F393" t="s">
        <v>2796</v>
      </c>
      <c r="G393">
        <v>285.48015700000002</v>
      </c>
      <c r="H393">
        <v>-37.394665000000003</v>
      </c>
      <c r="I393" t="s">
        <v>1920</v>
      </c>
      <c r="J393" t="s">
        <v>1915</v>
      </c>
      <c r="K393">
        <v>13.4</v>
      </c>
      <c r="L393">
        <v>10.75</v>
      </c>
      <c r="M393">
        <v>8.42</v>
      </c>
      <c r="N393" t="s">
        <v>1915</v>
      </c>
      <c r="O393">
        <v>30</v>
      </c>
      <c r="P393">
        <v>0</v>
      </c>
      <c r="Q393" t="s">
        <v>2794</v>
      </c>
    </row>
    <row r="394" spans="1:17">
      <c r="A394">
        <v>392</v>
      </c>
      <c r="B394" t="s">
        <v>1883</v>
      </c>
      <c r="C394" t="s">
        <v>1883</v>
      </c>
      <c r="D394" t="s">
        <v>1911</v>
      </c>
      <c r="E394" t="s">
        <v>2797</v>
      </c>
      <c r="F394" t="s">
        <v>2798</v>
      </c>
      <c r="G394">
        <v>285.61287099999998</v>
      </c>
      <c r="H394">
        <v>-36.970336000000003</v>
      </c>
      <c r="I394" t="s">
        <v>2799</v>
      </c>
      <c r="J394" t="s">
        <v>1915</v>
      </c>
      <c r="K394">
        <v>13.59</v>
      </c>
      <c r="L394">
        <v>9.3070000000000004</v>
      </c>
      <c r="M394">
        <v>7.9</v>
      </c>
      <c r="N394" t="s">
        <v>63</v>
      </c>
      <c r="O394">
        <v>28</v>
      </c>
      <c r="P394">
        <v>0</v>
      </c>
      <c r="Q394" t="s">
        <v>1883</v>
      </c>
    </row>
    <row r="395" spans="1:17">
      <c r="A395">
        <v>393</v>
      </c>
      <c r="B395" t="s">
        <v>2800</v>
      </c>
      <c r="C395" t="s">
        <v>1885</v>
      </c>
      <c r="D395" t="s">
        <v>1911</v>
      </c>
      <c r="E395" t="s">
        <v>2801</v>
      </c>
      <c r="F395" t="s">
        <v>2802</v>
      </c>
      <c r="G395">
        <v>285.77807899999999</v>
      </c>
      <c r="H395">
        <v>-37.213799999999999</v>
      </c>
      <c r="I395" t="s">
        <v>2803</v>
      </c>
      <c r="J395" t="s">
        <v>1915</v>
      </c>
      <c r="K395">
        <v>14.67</v>
      </c>
      <c r="L395">
        <v>9.8559999999999999</v>
      </c>
      <c r="M395">
        <v>6.2409999999999997</v>
      </c>
      <c r="N395" t="s">
        <v>42</v>
      </c>
      <c r="O395">
        <v>97</v>
      </c>
      <c r="P395">
        <v>1</v>
      </c>
      <c r="Q395" t="s">
        <v>2800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6" workbookViewId="0"/>
  </sheetViews>
  <sheetFormatPr baseColWidth="10" defaultRowHeight="15" x14ac:dyDescent="0"/>
  <cols>
    <col min="1" max="1" width="19.6640625" bestFit="1" customWidth="1"/>
    <col min="2" max="2" width="6.5" bestFit="1" customWidth="1"/>
    <col min="3" max="3" width="6.1640625" bestFit="1" customWidth="1"/>
    <col min="4" max="7" width="12.1640625" bestFit="1" customWidth="1"/>
  </cols>
  <sheetData>
    <row r="1" spans="1:7">
      <c r="A1" t="s">
        <v>1107</v>
      </c>
      <c r="B1" t="s">
        <v>1108</v>
      </c>
      <c r="C1">
        <v>42.5</v>
      </c>
      <c r="D1">
        <v>4645.9309049100002</v>
      </c>
      <c r="E1">
        <v>1.38960493</v>
      </c>
      <c r="F1">
        <v>1.27598561598</v>
      </c>
      <c r="G1">
        <v>1.48641780953</v>
      </c>
    </row>
    <row r="2" spans="1:7">
      <c r="A2" t="s">
        <v>1093</v>
      </c>
      <c r="B2" t="s">
        <v>38</v>
      </c>
      <c r="C2">
        <v>43</v>
      </c>
      <c r="D2">
        <v>4566.3255793999997</v>
      </c>
      <c r="E2">
        <v>1.27598561598</v>
      </c>
      <c r="F2">
        <v>1.15754942428</v>
      </c>
      <c r="G2">
        <v>1.38960493</v>
      </c>
    </row>
    <row r="3" spans="1:7">
      <c r="A3" t="s">
        <v>1104</v>
      </c>
      <c r="B3" t="s">
        <v>38</v>
      </c>
      <c r="C3">
        <v>43</v>
      </c>
      <c r="D3">
        <v>4566.3255793999997</v>
      </c>
      <c r="E3">
        <v>1.27598561598</v>
      </c>
      <c r="F3">
        <v>1.15754942428</v>
      </c>
      <c r="G3">
        <v>1.38960493</v>
      </c>
    </row>
    <row r="4" spans="1:7">
      <c r="A4" t="s">
        <v>1116</v>
      </c>
      <c r="B4" t="s">
        <v>38</v>
      </c>
      <c r="C4">
        <v>43</v>
      </c>
      <c r="D4">
        <v>4566.3255793999997</v>
      </c>
      <c r="E4">
        <v>1.27598561598</v>
      </c>
      <c r="F4">
        <v>1.15754942428</v>
      </c>
      <c r="G4">
        <v>1.38960493</v>
      </c>
    </row>
    <row r="5" spans="1:7">
      <c r="A5" t="s">
        <v>1119</v>
      </c>
      <c r="B5" t="s">
        <v>38</v>
      </c>
      <c r="C5">
        <v>43</v>
      </c>
      <c r="D5">
        <v>4566.3255793999997</v>
      </c>
      <c r="E5">
        <v>1.27598561598</v>
      </c>
      <c r="F5">
        <v>1.15754942428</v>
      </c>
      <c r="G5">
        <v>1.38960493</v>
      </c>
    </row>
    <row r="6" spans="1:7">
      <c r="A6" t="s">
        <v>1100</v>
      </c>
      <c r="B6" t="s">
        <v>1101</v>
      </c>
      <c r="C6">
        <v>44.5</v>
      </c>
      <c r="D6">
        <v>4292.6790454600005</v>
      </c>
      <c r="E6">
        <v>0.94200860425499999</v>
      </c>
      <c r="F6">
        <v>0.85665544198800003</v>
      </c>
      <c r="G6">
        <v>1.0438882435700001</v>
      </c>
    </row>
    <row r="7" spans="1:7">
      <c r="A7" t="s">
        <v>1061</v>
      </c>
      <c r="B7" t="s">
        <v>40</v>
      </c>
      <c r="C7">
        <v>45</v>
      </c>
      <c r="D7">
        <v>4209.98654188</v>
      </c>
      <c r="E7">
        <v>0.85665544198800003</v>
      </c>
      <c r="F7">
        <v>0.79006635318399998</v>
      </c>
      <c r="G7">
        <v>0.94200860425499999</v>
      </c>
    </row>
    <row r="8" spans="1:7">
      <c r="A8" t="s">
        <v>1067</v>
      </c>
      <c r="B8" t="s">
        <v>40</v>
      </c>
      <c r="C8">
        <v>45</v>
      </c>
      <c r="D8">
        <v>4209.98654188</v>
      </c>
      <c r="E8">
        <v>0.85665544198800003</v>
      </c>
      <c r="F8">
        <v>0.79006635318399998</v>
      </c>
      <c r="G8">
        <v>0.94200860425499999</v>
      </c>
    </row>
    <row r="9" spans="1:7">
      <c r="A9" t="s">
        <v>1077</v>
      </c>
      <c r="B9" t="s">
        <v>40</v>
      </c>
      <c r="C9">
        <v>45</v>
      </c>
      <c r="D9">
        <v>4209.98654188</v>
      </c>
      <c r="E9">
        <v>0.85665544198800003</v>
      </c>
      <c r="F9">
        <v>0.79006635318399998</v>
      </c>
      <c r="G9">
        <v>0.94200860425499999</v>
      </c>
    </row>
    <row r="10" spans="1:7">
      <c r="A10" t="s">
        <v>1080</v>
      </c>
      <c r="B10" t="s">
        <v>40</v>
      </c>
      <c r="C10">
        <v>45</v>
      </c>
      <c r="D10">
        <v>4209.98654188</v>
      </c>
      <c r="E10">
        <v>0.85665544198800003</v>
      </c>
      <c r="F10">
        <v>0.79006635318399998</v>
      </c>
      <c r="G10">
        <v>0.94200860425499999</v>
      </c>
    </row>
    <row r="11" spans="1:7">
      <c r="A11" t="s">
        <v>1090</v>
      </c>
      <c r="B11" t="s">
        <v>40</v>
      </c>
      <c r="C11">
        <v>45</v>
      </c>
      <c r="D11">
        <v>4209.98654188</v>
      </c>
      <c r="E11">
        <v>0.85665544198800003</v>
      </c>
      <c r="F11">
        <v>0.79006635318399998</v>
      </c>
      <c r="G11">
        <v>0.94200860425499999</v>
      </c>
    </row>
    <row r="12" spans="1:7">
      <c r="A12" t="s">
        <v>1096</v>
      </c>
      <c r="B12" t="s">
        <v>40</v>
      </c>
      <c r="C12">
        <v>45</v>
      </c>
      <c r="D12">
        <v>4209.98654188</v>
      </c>
      <c r="E12">
        <v>0.85665544198800003</v>
      </c>
      <c r="F12">
        <v>0.79006635318399998</v>
      </c>
      <c r="G12">
        <v>0.94200860425499999</v>
      </c>
    </row>
    <row r="13" spans="1:7">
      <c r="A13" t="s">
        <v>1097</v>
      </c>
      <c r="B13" t="s">
        <v>40</v>
      </c>
      <c r="C13">
        <v>45</v>
      </c>
      <c r="D13">
        <v>4209.98654188</v>
      </c>
      <c r="E13">
        <v>0.85665544198800003</v>
      </c>
      <c r="F13">
        <v>0.79006635318399998</v>
      </c>
      <c r="G13">
        <v>0.94200860425499999</v>
      </c>
    </row>
    <row r="14" spans="1:7">
      <c r="A14" t="s">
        <v>1158</v>
      </c>
      <c r="B14" t="s">
        <v>1159</v>
      </c>
      <c r="C14">
        <v>45.5</v>
      </c>
      <c r="D14">
        <v>4140.6451542200002</v>
      </c>
      <c r="E14">
        <v>0.79006635318399998</v>
      </c>
      <c r="F14">
        <v>0.74044207991900002</v>
      </c>
      <c r="G14">
        <v>0.85665544198800003</v>
      </c>
    </row>
    <row r="15" spans="1:7">
      <c r="A15" t="s">
        <v>1083</v>
      </c>
      <c r="B15" t="s">
        <v>41</v>
      </c>
      <c r="C15">
        <v>46</v>
      </c>
      <c r="D15">
        <v>4085.8099170199998</v>
      </c>
      <c r="E15">
        <v>0.74044207991900002</v>
      </c>
      <c r="F15">
        <v>0.70572412574099996</v>
      </c>
      <c r="G15">
        <v>0.79006635318399998</v>
      </c>
    </row>
    <row r="16" spans="1:7">
      <c r="A16" t="s">
        <v>1087</v>
      </c>
      <c r="B16" t="s">
        <v>41</v>
      </c>
      <c r="C16">
        <v>46</v>
      </c>
      <c r="D16">
        <v>4085.8099170199998</v>
      </c>
      <c r="E16">
        <v>0.74044207991900002</v>
      </c>
      <c r="F16">
        <v>0.70572412574099996</v>
      </c>
      <c r="G16">
        <v>0.79006635318399998</v>
      </c>
    </row>
    <row r="17" spans="1:7">
      <c r="A17" t="s">
        <v>1151</v>
      </c>
      <c r="B17" t="s">
        <v>41</v>
      </c>
      <c r="C17">
        <v>46</v>
      </c>
      <c r="D17">
        <v>4085.8099170199998</v>
      </c>
      <c r="E17">
        <v>0.74044207991900002</v>
      </c>
      <c r="F17">
        <v>0.70572412574099996</v>
      </c>
      <c r="G17">
        <v>0.79006635318399998</v>
      </c>
    </row>
    <row r="18" spans="1:7">
      <c r="A18" t="s">
        <v>1243</v>
      </c>
      <c r="B18" t="s">
        <v>41</v>
      </c>
      <c r="C18">
        <v>46</v>
      </c>
      <c r="D18">
        <v>4085.8099170199998</v>
      </c>
      <c r="E18">
        <v>0.74044207991900002</v>
      </c>
      <c r="F18">
        <v>0.70572412574099996</v>
      </c>
      <c r="G18">
        <v>0.79006635318399998</v>
      </c>
    </row>
    <row r="19" spans="1:7">
      <c r="A19" t="s">
        <v>1035</v>
      </c>
      <c r="B19" t="s">
        <v>42</v>
      </c>
      <c r="C19">
        <v>47</v>
      </c>
      <c r="D19">
        <v>4020.3700933</v>
      </c>
      <c r="E19">
        <v>0.68453316507499995</v>
      </c>
      <c r="F19">
        <v>0.67498137817699999</v>
      </c>
      <c r="G19">
        <v>0.70572412574099996</v>
      </c>
    </row>
    <row r="20" spans="1:7">
      <c r="A20" t="s">
        <v>1038</v>
      </c>
      <c r="B20" t="s">
        <v>42</v>
      </c>
      <c r="C20">
        <v>47</v>
      </c>
      <c r="D20">
        <v>4020.3700933</v>
      </c>
      <c r="E20">
        <v>0.68453316507499995</v>
      </c>
      <c r="F20">
        <v>0.67498137817699999</v>
      </c>
      <c r="G20">
        <v>0.70572412574099996</v>
      </c>
    </row>
    <row r="21" spans="1:7">
      <c r="A21" t="s">
        <v>1039</v>
      </c>
      <c r="B21" t="s">
        <v>42</v>
      </c>
      <c r="C21">
        <v>47</v>
      </c>
      <c r="D21">
        <v>4020.3700933</v>
      </c>
      <c r="E21">
        <v>0.68453316507499995</v>
      </c>
      <c r="F21">
        <v>0.67498137817699999</v>
      </c>
      <c r="G21">
        <v>0.70572412574099996</v>
      </c>
    </row>
    <row r="22" spans="1:7">
      <c r="A22" t="s">
        <v>1047</v>
      </c>
      <c r="B22" t="s">
        <v>42</v>
      </c>
      <c r="C22">
        <v>47</v>
      </c>
      <c r="D22">
        <v>4020.3700933</v>
      </c>
      <c r="E22">
        <v>0.68453316507499995</v>
      </c>
      <c r="F22">
        <v>0.67498137817699999</v>
      </c>
      <c r="G22">
        <v>0.70572412574099996</v>
      </c>
    </row>
    <row r="23" spans="1:7">
      <c r="A23" t="s">
        <v>1050</v>
      </c>
      <c r="B23" t="s">
        <v>42</v>
      </c>
      <c r="C23">
        <v>47</v>
      </c>
      <c r="D23">
        <v>4020.3700933</v>
      </c>
      <c r="E23">
        <v>0.68453316507499995</v>
      </c>
      <c r="F23">
        <v>0.67498137817699999</v>
      </c>
      <c r="G23">
        <v>0.70572412574099996</v>
      </c>
    </row>
    <row r="24" spans="1:7">
      <c r="A24" t="s">
        <v>1053</v>
      </c>
      <c r="B24" t="s">
        <v>42</v>
      </c>
      <c r="C24">
        <v>47</v>
      </c>
      <c r="D24">
        <v>4020.3700933</v>
      </c>
      <c r="E24">
        <v>0.68453316507499995</v>
      </c>
      <c r="F24">
        <v>0.67498137817699999</v>
      </c>
      <c r="G24">
        <v>0.70572412574099996</v>
      </c>
    </row>
    <row r="25" spans="1:7">
      <c r="A25" t="s">
        <v>1056</v>
      </c>
      <c r="B25" t="s">
        <v>42</v>
      </c>
      <c r="C25">
        <v>47</v>
      </c>
      <c r="D25">
        <v>4020.3700933</v>
      </c>
      <c r="E25">
        <v>0.68453316507499995</v>
      </c>
      <c r="F25">
        <v>0.67498137817699999</v>
      </c>
      <c r="G25">
        <v>0.70572412574099996</v>
      </c>
    </row>
    <row r="26" spans="1:7">
      <c r="A26" t="s">
        <v>1057</v>
      </c>
      <c r="B26" t="s">
        <v>42</v>
      </c>
      <c r="C26">
        <v>47</v>
      </c>
      <c r="D26">
        <v>4020.3700933</v>
      </c>
      <c r="E26">
        <v>0.68453316507499995</v>
      </c>
      <c r="F26">
        <v>0.67498137817699999</v>
      </c>
      <c r="G26">
        <v>0.70572412574099996</v>
      </c>
    </row>
    <row r="27" spans="1:7">
      <c r="A27" t="s">
        <v>1064</v>
      </c>
      <c r="B27" t="s">
        <v>42</v>
      </c>
      <c r="C27">
        <v>47</v>
      </c>
      <c r="D27">
        <v>4020.3700933</v>
      </c>
      <c r="E27">
        <v>0.68453316507499995</v>
      </c>
      <c r="F27">
        <v>0.67498137817699999</v>
      </c>
      <c r="G27">
        <v>0.70572412574099996</v>
      </c>
    </row>
    <row r="28" spans="1:7">
      <c r="A28" t="s">
        <v>1070</v>
      </c>
      <c r="B28" t="s">
        <v>42</v>
      </c>
      <c r="C28">
        <v>47</v>
      </c>
      <c r="D28">
        <v>4020.3700933</v>
      </c>
      <c r="E28">
        <v>0.68453316507499995</v>
      </c>
      <c r="F28">
        <v>0.67498137817699999</v>
      </c>
      <c r="G28">
        <v>0.70572412574099996</v>
      </c>
    </row>
    <row r="29" spans="1:7">
      <c r="A29" t="s">
        <v>1073</v>
      </c>
      <c r="B29" t="s">
        <v>42</v>
      </c>
      <c r="C29">
        <v>47</v>
      </c>
      <c r="D29">
        <v>4020.3700933</v>
      </c>
      <c r="E29">
        <v>0.68453316507499995</v>
      </c>
      <c r="F29">
        <v>0.67498137817699999</v>
      </c>
      <c r="G29">
        <v>0.70572412574099996</v>
      </c>
    </row>
    <row r="30" spans="1:7">
      <c r="A30" t="s">
        <v>936</v>
      </c>
      <c r="B30" t="s">
        <v>70</v>
      </c>
      <c r="C30">
        <v>48</v>
      </c>
      <c r="D30">
        <v>4004.2607371899999</v>
      </c>
      <c r="E30">
        <v>0.67129942766700001</v>
      </c>
      <c r="F30">
        <v>0.66694393932200002</v>
      </c>
      <c r="G30">
        <v>0.67498137817699999</v>
      </c>
    </row>
    <row r="31" spans="1:7">
      <c r="A31" t="s">
        <v>1060</v>
      </c>
      <c r="B31" t="s">
        <v>70</v>
      </c>
      <c r="C31">
        <v>48</v>
      </c>
      <c r="D31">
        <v>4004.2607371899999</v>
      </c>
      <c r="E31">
        <v>0.67129942766700001</v>
      </c>
      <c r="F31">
        <v>0.66694393932200002</v>
      </c>
      <c r="G31">
        <v>0.67498137817699999</v>
      </c>
    </row>
    <row r="32" spans="1:7">
      <c r="A32" t="s">
        <v>962</v>
      </c>
      <c r="B32" t="s">
        <v>44</v>
      </c>
      <c r="C32">
        <v>50</v>
      </c>
      <c r="D32">
        <v>3898.28564757</v>
      </c>
      <c r="E32">
        <v>0.58913770238700003</v>
      </c>
      <c r="F32">
        <v>0.53021428969399997</v>
      </c>
      <c r="G32">
        <v>0.63118962224800002</v>
      </c>
    </row>
    <row r="33" spans="1:7">
      <c r="A33" t="s">
        <v>977</v>
      </c>
      <c r="B33" t="s">
        <v>44</v>
      </c>
      <c r="C33">
        <v>50</v>
      </c>
      <c r="D33">
        <v>3898.28564757</v>
      </c>
      <c r="E33">
        <v>0.58913770238700003</v>
      </c>
      <c r="F33">
        <v>0.53021428969399997</v>
      </c>
      <c r="G33">
        <v>0.63118962224800002</v>
      </c>
    </row>
    <row r="34" spans="1:7">
      <c r="A34" t="s">
        <v>981</v>
      </c>
      <c r="B34" t="s">
        <v>44</v>
      </c>
      <c r="C34">
        <v>50</v>
      </c>
      <c r="D34">
        <v>3898.28564757</v>
      </c>
      <c r="E34">
        <v>0.58913770238700003</v>
      </c>
      <c r="F34">
        <v>0.53021428969399997</v>
      </c>
      <c r="G34">
        <v>0.63118962224800002</v>
      </c>
    </row>
    <row r="35" spans="1:7">
      <c r="A35" t="s">
        <v>990</v>
      </c>
      <c r="B35" t="s">
        <v>44</v>
      </c>
      <c r="C35">
        <v>50</v>
      </c>
      <c r="D35">
        <v>3898.28564757</v>
      </c>
      <c r="E35">
        <v>0.58913770238700003</v>
      </c>
      <c r="F35">
        <v>0.53021428969399997</v>
      </c>
      <c r="G35">
        <v>0.63118962224800002</v>
      </c>
    </row>
    <row r="36" spans="1:7">
      <c r="A36" t="s">
        <v>993</v>
      </c>
      <c r="B36" t="s">
        <v>44</v>
      </c>
      <c r="C36">
        <v>50</v>
      </c>
      <c r="D36">
        <v>3898.28564757</v>
      </c>
      <c r="E36">
        <v>0.58913770238700003</v>
      </c>
      <c r="F36">
        <v>0.53021428969399997</v>
      </c>
      <c r="G36">
        <v>0.63118962224800002</v>
      </c>
    </row>
    <row r="37" spans="1:7">
      <c r="A37" t="s">
        <v>996</v>
      </c>
      <c r="B37" t="s">
        <v>44</v>
      </c>
      <c r="C37">
        <v>50</v>
      </c>
      <c r="D37">
        <v>3898.28564757</v>
      </c>
      <c r="E37">
        <v>0.58913770238700003</v>
      </c>
      <c r="F37">
        <v>0.53021428969399997</v>
      </c>
      <c r="G37">
        <v>0.63118962224800002</v>
      </c>
    </row>
    <row r="38" spans="1:7">
      <c r="A38" t="s">
        <v>1012</v>
      </c>
      <c r="B38" t="s">
        <v>44</v>
      </c>
      <c r="C38">
        <v>50</v>
      </c>
      <c r="D38">
        <v>3898.28564757</v>
      </c>
      <c r="E38">
        <v>0.58913770238700003</v>
      </c>
      <c r="F38">
        <v>0.53021428969399997</v>
      </c>
      <c r="G38">
        <v>0.63118962224800002</v>
      </c>
    </row>
    <row r="39" spans="1:7">
      <c r="A39" t="s">
        <v>1015</v>
      </c>
      <c r="B39" t="s">
        <v>44</v>
      </c>
      <c r="C39">
        <v>50</v>
      </c>
      <c r="D39">
        <v>3898.28564757</v>
      </c>
      <c r="E39">
        <v>0.58913770238700003</v>
      </c>
      <c r="F39">
        <v>0.53021428969399997</v>
      </c>
      <c r="G39">
        <v>0.63118962224800002</v>
      </c>
    </row>
    <row r="40" spans="1:7">
      <c r="A40" t="s">
        <v>1018</v>
      </c>
      <c r="B40" t="s">
        <v>44</v>
      </c>
      <c r="C40">
        <v>50</v>
      </c>
      <c r="D40">
        <v>3898.28564757</v>
      </c>
      <c r="E40">
        <v>0.58913770238700003</v>
      </c>
      <c r="F40">
        <v>0.53021428969399997</v>
      </c>
      <c r="G40">
        <v>0.63118962224800002</v>
      </c>
    </row>
    <row r="41" spans="1:7">
      <c r="A41" t="s">
        <v>1019</v>
      </c>
      <c r="B41" t="s">
        <v>44</v>
      </c>
      <c r="C41">
        <v>50</v>
      </c>
      <c r="D41">
        <v>3898.28564757</v>
      </c>
      <c r="E41">
        <v>0.58913770238700003</v>
      </c>
      <c r="F41">
        <v>0.53021428969399997</v>
      </c>
      <c r="G41">
        <v>0.63118962224800002</v>
      </c>
    </row>
    <row r="42" spans="1:7">
      <c r="A42" t="s">
        <v>1020</v>
      </c>
      <c r="B42" t="s">
        <v>44</v>
      </c>
      <c r="C42">
        <v>50</v>
      </c>
      <c r="D42">
        <v>3898.28564757</v>
      </c>
      <c r="E42">
        <v>0.58913770238700003</v>
      </c>
      <c r="F42">
        <v>0.53021428969399997</v>
      </c>
      <c r="G42">
        <v>0.63118962224800002</v>
      </c>
    </row>
    <row r="43" spans="1:7">
      <c r="A43" t="s">
        <v>1023</v>
      </c>
      <c r="B43" t="s">
        <v>44</v>
      </c>
      <c r="C43">
        <v>50</v>
      </c>
      <c r="D43">
        <v>3898.28564757</v>
      </c>
      <c r="E43">
        <v>0.58913770238700003</v>
      </c>
      <c r="F43">
        <v>0.53021428969399997</v>
      </c>
      <c r="G43">
        <v>0.63118962224800002</v>
      </c>
    </row>
    <row r="44" spans="1:7">
      <c r="A44" t="s">
        <v>1026</v>
      </c>
      <c r="B44" t="s">
        <v>44</v>
      </c>
      <c r="C44">
        <v>50</v>
      </c>
      <c r="D44">
        <v>3898.28564757</v>
      </c>
      <c r="E44">
        <v>0.58913770238700003</v>
      </c>
      <c r="F44">
        <v>0.53021428969399997</v>
      </c>
      <c r="G44">
        <v>0.63118962224800002</v>
      </c>
    </row>
    <row r="45" spans="1:7">
      <c r="A45" t="s">
        <v>1029</v>
      </c>
      <c r="B45" t="s">
        <v>44</v>
      </c>
      <c r="C45">
        <v>50</v>
      </c>
      <c r="D45">
        <v>3898.28564757</v>
      </c>
      <c r="E45">
        <v>0.58913770238700003</v>
      </c>
      <c r="F45">
        <v>0.53021428969399997</v>
      </c>
      <c r="G45">
        <v>0.63118962224800002</v>
      </c>
    </row>
    <row r="46" spans="1:7">
      <c r="A46" t="s">
        <v>1043</v>
      </c>
      <c r="B46" t="s">
        <v>44</v>
      </c>
      <c r="C46">
        <v>50</v>
      </c>
      <c r="D46">
        <v>3898.28564757</v>
      </c>
      <c r="E46">
        <v>0.58913770238700003</v>
      </c>
      <c r="F46">
        <v>0.53021428969399997</v>
      </c>
      <c r="G46">
        <v>0.63118962224800002</v>
      </c>
    </row>
    <row r="47" spans="1:7">
      <c r="A47" t="s">
        <v>1154</v>
      </c>
      <c r="B47" t="s">
        <v>44</v>
      </c>
      <c r="C47">
        <v>50</v>
      </c>
      <c r="D47">
        <v>3898.28564757</v>
      </c>
      <c r="E47">
        <v>0.58913770238700003</v>
      </c>
      <c r="F47">
        <v>0.53021428969399997</v>
      </c>
      <c r="G47">
        <v>0.63118962224800002</v>
      </c>
    </row>
    <row r="48" spans="1:7">
      <c r="A48" t="s">
        <v>939</v>
      </c>
      <c r="B48" t="s">
        <v>219</v>
      </c>
      <c r="C48">
        <v>50.5</v>
      </c>
      <c r="D48">
        <v>3815.1552345499999</v>
      </c>
      <c r="E48">
        <v>0.53021428969399997</v>
      </c>
      <c r="F48">
        <v>0.46929012237000001</v>
      </c>
      <c r="G48">
        <v>0.58913770238700003</v>
      </c>
    </row>
    <row r="49" spans="1:7">
      <c r="A49" t="s">
        <v>953</v>
      </c>
      <c r="B49" t="s">
        <v>219</v>
      </c>
      <c r="C49">
        <v>50.5</v>
      </c>
      <c r="D49">
        <v>3815.1552345499999</v>
      </c>
      <c r="E49">
        <v>0.53021428969399997</v>
      </c>
      <c r="F49">
        <v>0.46929012237000001</v>
      </c>
      <c r="G49">
        <v>0.58913770238700003</v>
      </c>
    </row>
    <row r="50" spans="1:7">
      <c r="A50" t="s">
        <v>971</v>
      </c>
      <c r="B50" t="s">
        <v>219</v>
      </c>
      <c r="C50">
        <v>50.5</v>
      </c>
      <c r="D50">
        <v>3815.1552345499999</v>
      </c>
      <c r="E50">
        <v>0.53021428969399997</v>
      </c>
      <c r="F50">
        <v>0.46929012237000001</v>
      </c>
      <c r="G50">
        <v>0.58913770238700003</v>
      </c>
    </row>
    <row r="51" spans="1:7">
      <c r="A51" t="s">
        <v>984</v>
      </c>
      <c r="B51" t="s">
        <v>219</v>
      </c>
      <c r="C51">
        <v>50.5</v>
      </c>
      <c r="D51">
        <v>3815.1552345499999</v>
      </c>
      <c r="E51">
        <v>0.53021428969399997</v>
      </c>
      <c r="F51">
        <v>0.46929012237000001</v>
      </c>
      <c r="G51">
        <v>0.58913770238700003</v>
      </c>
    </row>
    <row r="52" spans="1:7">
      <c r="A52" t="s">
        <v>987</v>
      </c>
      <c r="B52" t="s">
        <v>219</v>
      </c>
      <c r="C52">
        <v>50.5</v>
      </c>
      <c r="D52">
        <v>3815.1552345499999</v>
      </c>
      <c r="E52">
        <v>0.53021428969399997</v>
      </c>
      <c r="F52">
        <v>0.46929012237000001</v>
      </c>
      <c r="G52">
        <v>0.58913770238700003</v>
      </c>
    </row>
    <row r="53" spans="1:7">
      <c r="A53" t="s">
        <v>1003</v>
      </c>
      <c r="B53" t="s">
        <v>219</v>
      </c>
      <c r="C53">
        <v>50.5</v>
      </c>
      <c r="D53">
        <v>3815.1552345499999</v>
      </c>
      <c r="E53">
        <v>0.53021428969399997</v>
      </c>
      <c r="F53">
        <v>0.46929012237000001</v>
      </c>
      <c r="G53">
        <v>0.58913770238700003</v>
      </c>
    </row>
    <row r="54" spans="1:7">
      <c r="A54" t="s">
        <v>1008</v>
      </c>
      <c r="B54" t="s">
        <v>219</v>
      </c>
      <c r="C54">
        <v>50.5</v>
      </c>
      <c r="D54">
        <v>3815.1552345499999</v>
      </c>
      <c r="E54">
        <v>0.53021428969399997</v>
      </c>
      <c r="F54">
        <v>0.46929012237000001</v>
      </c>
      <c r="G54">
        <v>0.58913770238700003</v>
      </c>
    </row>
    <row r="55" spans="1:7">
      <c r="A55" t="s">
        <v>1032</v>
      </c>
      <c r="B55" t="s">
        <v>219</v>
      </c>
      <c r="C55">
        <v>50.5</v>
      </c>
      <c r="D55">
        <v>3815.1552345499999</v>
      </c>
      <c r="E55">
        <v>0.53021428969399997</v>
      </c>
      <c r="F55">
        <v>0.46929012237000001</v>
      </c>
      <c r="G55">
        <v>0.58913770238700003</v>
      </c>
    </row>
    <row r="56" spans="1:7">
      <c r="A56" t="s">
        <v>945</v>
      </c>
      <c r="B56" t="s">
        <v>45</v>
      </c>
      <c r="C56">
        <v>51</v>
      </c>
      <c r="D56">
        <v>3721.9007291200001</v>
      </c>
      <c r="E56">
        <v>0.46929012237000001</v>
      </c>
      <c r="F56">
        <v>0.417926770542</v>
      </c>
      <c r="G56">
        <v>0.53021428969399997</v>
      </c>
    </row>
    <row r="57" spans="1:7">
      <c r="A57" t="s">
        <v>956</v>
      </c>
      <c r="B57" t="s">
        <v>45</v>
      </c>
      <c r="C57">
        <v>51</v>
      </c>
      <c r="D57">
        <v>3721.9007291200001</v>
      </c>
      <c r="E57">
        <v>0.46929012237000001</v>
      </c>
      <c r="F57">
        <v>0.417926770542</v>
      </c>
      <c r="G57">
        <v>0.53021428969399997</v>
      </c>
    </row>
    <row r="58" spans="1:7">
      <c r="A58" t="s">
        <v>959</v>
      </c>
      <c r="B58" t="s">
        <v>45</v>
      </c>
      <c r="C58">
        <v>51</v>
      </c>
      <c r="D58">
        <v>3721.9007291200001</v>
      </c>
      <c r="E58">
        <v>0.46929012237000001</v>
      </c>
      <c r="F58">
        <v>0.417926770542</v>
      </c>
      <c r="G58">
        <v>0.53021428969399997</v>
      </c>
    </row>
    <row r="59" spans="1:7">
      <c r="A59" t="s">
        <v>965</v>
      </c>
      <c r="B59" t="s">
        <v>45</v>
      </c>
      <c r="C59">
        <v>51</v>
      </c>
      <c r="D59">
        <v>3721.9007291200001</v>
      </c>
      <c r="E59">
        <v>0.46929012237000001</v>
      </c>
      <c r="F59">
        <v>0.417926770542</v>
      </c>
      <c r="G59">
        <v>0.53021428969399997</v>
      </c>
    </row>
    <row r="60" spans="1:7">
      <c r="A60" t="s">
        <v>969</v>
      </c>
      <c r="B60" t="s">
        <v>45</v>
      </c>
      <c r="C60">
        <v>51</v>
      </c>
      <c r="D60">
        <v>3721.9007291200001</v>
      </c>
      <c r="E60">
        <v>0.46929012237000001</v>
      </c>
      <c r="F60">
        <v>0.417926770542</v>
      </c>
      <c r="G60">
        <v>0.53021428969399997</v>
      </c>
    </row>
    <row r="61" spans="1:7">
      <c r="A61" t="s">
        <v>972</v>
      </c>
      <c r="B61" t="s">
        <v>45</v>
      </c>
      <c r="C61">
        <v>51</v>
      </c>
      <c r="D61">
        <v>3721.9007291200001</v>
      </c>
      <c r="E61">
        <v>0.46929012237000001</v>
      </c>
      <c r="F61">
        <v>0.417926770542</v>
      </c>
      <c r="G61">
        <v>0.53021428969399997</v>
      </c>
    </row>
    <row r="62" spans="1:7">
      <c r="A62" t="s">
        <v>973</v>
      </c>
      <c r="B62" t="s">
        <v>45</v>
      </c>
      <c r="C62">
        <v>51</v>
      </c>
      <c r="D62">
        <v>3721.9007291200001</v>
      </c>
      <c r="E62">
        <v>0.46929012237000001</v>
      </c>
      <c r="F62">
        <v>0.417926770542</v>
      </c>
      <c r="G62">
        <v>0.53021428969399997</v>
      </c>
    </row>
    <row r="63" spans="1:7">
      <c r="A63" t="s">
        <v>974</v>
      </c>
      <c r="B63" t="s">
        <v>45</v>
      </c>
      <c r="C63">
        <v>51</v>
      </c>
      <c r="D63">
        <v>3721.9007291200001</v>
      </c>
      <c r="E63">
        <v>0.46929012237000001</v>
      </c>
      <c r="F63">
        <v>0.417926770542</v>
      </c>
      <c r="G63">
        <v>0.53021428969399997</v>
      </c>
    </row>
    <row r="64" spans="1:7">
      <c r="A64" t="s">
        <v>980</v>
      </c>
      <c r="B64" t="s">
        <v>45</v>
      </c>
      <c r="C64">
        <v>51</v>
      </c>
      <c r="D64">
        <v>3721.9007291200001</v>
      </c>
      <c r="E64">
        <v>0.46929012237000001</v>
      </c>
      <c r="F64">
        <v>0.417926770542</v>
      </c>
      <c r="G64">
        <v>0.53021428969399997</v>
      </c>
    </row>
    <row r="65" spans="1:7">
      <c r="A65" t="s">
        <v>1143</v>
      </c>
      <c r="B65" t="s">
        <v>45</v>
      </c>
      <c r="C65">
        <v>51</v>
      </c>
      <c r="D65">
        <v>3721.9007291200001</v>
      </c>
      <c r="E65">
        <v>0.46929012237000001</v>
      </c>
      <c r="F65">
        <v>0.417926770542</v>
      </c>
      <c r="G65">
        <v>0.53021428969399997</v>
      </c>
    </row>
    <row r="66" spans="1:7">
      <c r="A66" t="s">
        <v>949</v>
      </c>
      <c r="B66" t="s">
        <v>950</v>
      </c>
      <c r="C66">
        <v>51.25</v>
      </c>
      <c r="D66">
        <v>3677.9766832700002</v>
      </c>
      <c r="E66">
        <v>0.44231615277399999</v>
      </c>
      <c r="F66">
        <v>0.39567898142000002</v>
      </c>
      <c r="G66">
        <v>0.499012953634</v>
      </c>
    </row>
    <row r="67" spans="1:7">
      <c r="A67" t="s">
        <v>927</v>
      </c>
      <c r="B67" t="s">
        <v>252</v>
      </c>
      <c r="C67">
        <v>51.5</v>
      </c>
      <c r="D67">
        <v>3636.76165851</v>
      </c>
      <c r="E67">
        <v>0.417926770542</v>
      </c>
      <c r="F67">
        <v>0.37518607504899998</v>
      </c>
      <c r="G67">
        <v>0.46929012237000001</v>
      </c>
    </row>
    <row r="68" spans="1:7">
      <c r="A68" t="s">
        <v>934</v>
      </c>
      <c r="B68" t="s">
        <v>252</v>
      </c>
      <c r="C68">
        <v>51.5</v>
      </c>
      <c r="D68">
        <v>3636.76165851</v>
      </c>
      <c r="E68">
        <v>0.417926770542</v>
      </c>
      <c r="F68">
        <v>0.37518607504899998</v>
      </c>
      <c r="G68">
        <v>0.46929012237000001</v>
      </c>
    </row>
    <row r="69" spans="1:7">
      <c r="A69" t="s">
        <v>942</v>
      </c>
      <c r="B69" t="s">
        <v>252</v>
      </c>
      <c r="C69">
        <v>51.5</v>
      </c>
      <c r="D69">
        <v>3636.76165851</v>
      </c>
      <c r="E69">
        <v>0.417926770542</v>
      </c>
      <c r="F69">
        <v>0.37518607504899998</v>
      </c>
      <c r="G69">
        <v>0.46929012237000001</v>
      </c>
    </row>
    <row r="70" spans="1:7">
      <c r="A70" t="s">
        <v>900</v>
      </c>
      <c r="B70" t="s">
        <v>252</v>
      </c>
      <c r="C70">
        <v>51.5</v>
      </c>
      <c r="D70">
        <v>3636.76165851</v>
      </c>
      <c r="E70">
        <v>0.417926770542</v>
      </c>
      <c r="F70">
        <v>0.37518607504899998</v>
      </c>
      <c r="G70">
        <v>0.46929012237000001</v>
      </c>
    </row>
    <row r="71" spans="1:7">
      <c r="A71" t="s">
        <v>894</v>
      </c>
      <c r="B71" t="s">
        <v>895</v>
      </c>
      <c r="C71">
        <v>51.75</v>
      </c>
      <c r="D71">
        <v>3597.86929822</v>
      </c>
      <c r="E71">
        <v>0.39567898142000002</v>
      </c>
      <c r="F71">
        <v>0.35596376285199999</v>
      </c>
      <c r="G71">
        <v>0.44231615277399999</v>
      </c>
    </row>
    <row r="72" spans="1:7">
      <c r="A72" t="s">
        <v>879</v>
      </c>
      <c r="B72" t="s">
        <v>46</v>
      </c>
      <c r="C72">
        <v>52</v>
      </c>
      <c r="D72">
        <v>3560.9132457699998</v>
      </c>
      <c r="E72">
        <v>0.37518607504899998</v>
      </c>
      <c r="F72">
        <v>0.33702168814299999</v>
      </c>
      <c r="G72">
        <v>0.417926770542</v>
      </c>
    </row>
    <row r="73" spans="1:7">
      <c r="A73" t="s">
        <v>907</v>
      </c>
      <c r="B73" t="s">
        <v>46</v>
      </c>
      <c r="C73">
        <v>52</v>
      </c>
      <c r="D73">
        <v>3560.9132457699998</v>
      </c>
      <c r="E73">
        <v>0.37518607504899998</v>
      </c>
      <c r="F73">
        <v>0.33702168814299999</v>
      </c>
      <c r="G73">
        <v>0.417926770542</v>
      </c>
    </row>
    <row r="74" spans="1:7">
      <c r="A74" t="s">
        <v>908</v>
      </c>
      <c r="B74" t="s">
        <v>46</v>
      </c>
      <c r="C74">
        <v>52</v>
      </c>
      <c r="D74">
        <v>3560.9132457699998</v>
      </c>
      <c r="E74">
        <v>0.37518607504899998</v>
      </c>
      <c r="F74">
        <v>0.33702168814299999</v>
      </c>
      <c r="G74">
        <v>0.417926770542</v>
      </c>
    </row>
    <row r="75" spans="1:7">
      <c r="A75" t="s">
        <v>914</v>
      </c>
      <c r="B75" t="s">
        <v>46</v>
      </c>
      <c r="C75">
        <v>52</v>
      </c>
      <c r="D75">
        <v>3560.9132457699998</v>
      </c>
      <c r="E75">
        <v>0.37518607504899998</v>
      </c>
      <c r="F75">
        <v>0.33702168814299999</v>
      </c>
      <c r="G75">
        <v>0.417926770542</v>
      </c>
    </row>
    <row r="76" spans="1:7">
      <c r="A76" t="s">
        <v>918</v>
      </c>
      <c r="B76" t="s">
        <v>46</v>
      </c>
      <c r="C76">
        <v>52</v>
      </c>
      <c r="D76">
        <v>3560.9132457699998</v>
      </c>
      <c r="E76">
        <v>0.37518607504899998</v>
      </c>
      <c r="F76">
        <v>0.33702168814299999</v>
      </c>
      <c r="G76">
        <v>0.417926770542</v>
      </c>
    </row>
    <row r="77" spans="1:7">
      <c r="A77" t="s">
        <v>922</v>
      </c>
      <c r="B77" t="s">
        <v>46</v>
      </c>
      <c r="C77">
        <v>52</v>
      </c>
      <c r="D77">
        <v>3560.9132457699998</v>
      </c>
      <c r="E77">
        <v>0.37518607504899998</v>
      </c>
      <c r="F77">
        <v>0.33702168814299999</v>
      </c>
      <c r="G77">
        <v>0.417926770542</v>
      </c>
    </row>
    <row r="78" spans="1:7">
      <c r="A78" t="s">
        <v>924</v>
      </c>
      <c r="B78" t="s">
        <v>46</v>
      </c>
      <c r="C78">
        <v>52</v>
      </c>
      <c r="D78">
        <v>3560.9132457699998</v>
      </c>
      <c r="E78">
        <v>0.37518607504899998</v>
      </c>
      <c r="F78">
        <v>0.33702168814299999</v>
      </c>
      <c r="G78">
        <v>0.417926770542</v>
      </c>
    </row>
    <row r="79" spans="1:7">
      <c r="A79" t="s">
        <v>1148</v>
      </c>
      <c r="B79" t="s">
        <v>46</v>
      </c>
      <c r="C79">
        <v>52</v>
      </c>
      <c r="D79">
        <v>3560.9132457699998</v>
      </c>
      <c r="E79">
        <v>0.37518607504899998</v>
      </c>
      <c r="F79">
        <v>0.33702168814299999</v>
      </c>
      <c r="G79">
        <v>0.417926770542</v>
      </c>
    </row>
    <row r="80" spans="1:7">
      <c r="A80" t="s">
        <v>872</v>
      </c>
      <c r="B80" t="s">
        <v>873</v>
      </c>
      <c r="C80">
        <v>52.5</v>
      </c>
      <c r="D80">
        <v>3489.1093980000001</v>
      </c>
      <c r="E80">
        <v>0.33702168814299999</v>
      </c>
      <c r="F80">
        <v>0.29597442812300001</v>
      </c>
      <c r="G80">
        <v>0.37518607504899998</v>
      </c>
    </row>
    <row r="81" spans="1:7">
      <c r="A81" t="s">
        <v>887</v>
      </c>
      <c r="B81" t="s">
        <v>873</v>
      </c>
      <c r="C81">
        <v>52.5</v>
      </c>
      <c r="D81">
        <v>3489.1093980000001</v>
      </c>
      <c r="E81">
        <v>0.33702168814299999</v>
      </c>
      <c r="F81">
        <v>0.29597442812300001</v>
      </c>
      <c r="G81">
        <v>0.37518607504899998</v>
      </c>
    </row>
    <row r="82" spans="1:7">
      <c r="A82" t="s">
        <v>890</v>
      </c>
      <c r="B82" t="s">
        <v>873</v>
      </c>
      <c r="C82">
        <v>52.5</v>
      </c>
      <c r="D82">
        <v>3489.1093980000001</v>
      </c>
      <c r="E82">
        <v>0.33702168814299999</v>
      </c>
      <c r="F82">
        <v>0.29597442812300001</v>
      </c>
      <c r="G82">
        <v>0.37518607504899998</v>
      </c>
    </row>
    <row r="83" spans="1:7">
      <c r="A83" t="s">
        <v>897</v>
      </c>
      <c r="B83" t="s">
        <v>873</v>
      </c>
      <c r="C83">
        <v>52.5</v>
      </c>
      <c r="D83">
        <v>3489.1093980000001</v>
      </c>
      <c r="E83">
        <v>0.33702168814299999</v>
      </c>
      <c r="F83">
        <v>0.29597442812300001</v>
      </c>
      <c r="G83">
        <v>0.37518607504899998</v>
      </c>
    </row>
    <row r="84" spans="1:7">
      <c r="A84" t="s">
        <v>905</v>
      </c>
      <c r="B84" t="s">
        <v>873</v>
      </c>
      <c r="C84">
        <v>52.5</v>
      </c>
      <c r="D84">
        <v>3489.1093980000001</v>
      </c>
      <c r="E84">
        <v>0.33702168814299999</v>
      </c>
      <c r="F84">
        <v>0.29597442812300001</v>
      </c>
      <c r="G84">
        <v>0.37518607504899998</v>
      </c>
    </row>
    <row r="85" spans="1:7">
      <c r="A85" t="s">
        <v>906</v>
      </c>
      <c r="B85" t="s">
        <v>873</v>
      </c>
      <c r="C85">
        <v>52.5</v>
      </c>
      <c r="D85">
        <v>3489.1093980000001</v>
      </c>
      <c r="E85">
        <v>0.33702168814299999</v>
      </c>
      <c r="F85">
        <v>0.29597442812300001</v>
      </c>
      <c r="G85">
        <v>0.37518607504899998</v>
      </c>
    </row>
    <row r="86" spans="1:7">
      <c r="A86" t="s">
        <v>930</v>
      </c>
      <c r="B86" t="s">
        <v>873</v>
      </c>
      <c r="C86">
        <v>52.5</v>
      </c>
      <c r="D86">
        <v>3489.1093980000001</v>
      </c>
      <c r="E86">
        <v>0.33702168814299999</v>
      </c>
      <c r="F86">
        <v>0.29597442812300001</v>
      </c>
      <c r="G86">
        <v>0.37518607504899998</v>
      </c>
    </row>
    <row r="87" spans="1:7">
      <c r="A87" t="s">
        <v>882</v>
      </c>
      <c r="B87" t="s">
        <v>873</v>
      </c>
      <c r="C87">
        <v>52.5</v>
      </c>
      <c r="D87">
        <v>3489.1093980000001</v>
      </c>
      <c r="E87">
        <v>0.33702168814299999</v>
      </c>
      <c r="F87">
        <v>0.29597442812300001</v>
      </c>
      <c r="G87">
        <v>0.37518607504899998</v>
      </c>
    </row>
    <row r="88" spans="1:7">
      <c r="A88" t="s">
        <v>911</v>
      </c>
      <c r="B88" t="s">
        <v>46</v>
      </c>
      <c r="C88">
        <v>52</v>
      </c>
      <c r="D88">
        <v>3560.9132457699998</v>
      </c>
      <c r="E88">
        <v>0.37518607504899998</v>
      </c>
      <c r="F88">
        <v>0.33702168814299999</v>
      </c>
      <c r="G88">
        <v>0.417926770542</v>
      </c>
    </row>
    <row r="89" spans="1:7">
      <c r="A89" t="s">
        <v>856</v>
      </c>
      <c r="B89" t="s">
        <v>47</v>
      </c>
      <c r="C89">
        <v>53</v>
      </c>
      <c r="D89">
        <v>3407.48306267</v>
      </c>
      <c r="E89">
        <v>0.29597442812300001</v>
      </c>
      <c r="F89">
        <v>0.24733031606</v>
      </c>
      <c r="G89">
        <v>0.33702168814299999</v>
      </c>
    </row>
    <row r="90" spans="1:7">
      <c r="A90" t="s">
        <v>860</v>
      </c>
      <c r="B90" t="s">
        <v>47</v>
      </c>
      <c r="C90">
        <v>53</v>
      </c>
      <c r="D90">
        <v>3407.48306267</v>
      </c>
      <c r="E90">
        <v>0.29597442812300001</v>
      </c>
      <c r="F90">
        <v>0.24733031606</v>
      </c>
      <c r="G90">
        <v>0.33702168814299999</v>
      </c>
    </row>
    <row r="91" spans="1:7">
      <c r="A91" t="s">
        <v>862</v>
      </c>
      <c r="B91" t="s">
        <v>47</v>
      </c>
      <c r="C91">
        <v>53</v>
      </c>
      <c r="D91">
        <v>3407.48306267</v>
      </c>
      <c r="E91">
        <v>0.29597442812300001</v>
      </c>
      <c r="F91">
        <v>0.24733031606</v>
      </c>
      <c r="G91">
        <v>0.33702168814299999</v>
      </c>
    </row>
    <row r="92" spans="1:7">
      <c r="A92" t="s">
        <v>865</v>
      </c>
      <c r="B92" t="s">
        <v>47</v>
      </c>
      <c r="C92">
        <v>53</v>
      </c>
      <c r="D92">
        <v>3407.48306267</v>
      </c>
      <c r="E92">
        <v>0.29597442812300001</v>
      </c>
      <c r="F92">
        <v>0.24733031606</v>
      </c>
      <c r="G92">
        <v>0.33702168814299999</v>
      </c>
    </row>
    <row r="93" spans="1:7">
      <c r="A93" t="s">
        <v>876</v>
      </c>
      <c r="B93" t="s">
        <v>47</v>
      </c>
      <c r="C93">
        <v>53</v>
      </c>
      <c r="D93">
        <v>3407.48306267</v>
      </c>
      <c r="E93">
        <v>0.29597442812300001</v>
      </c>
      <c r="F93">
        <v>0.24733031606</v>
      </c>
      <c r="G93">
        <v>0.33702168814299999</v>
      </c>
    </row>
    <row r="94" spans="1:7">
      <c r="A94" t="s">
        <v>1162</v>
      </c>
      <c r="B94" t="s">
        <v>47</v>
      </c>
      <c r="C94">
        <v>53</v>
      </c>
      <c r="D94">
        <v>3407.48306267</v>
      </c>
      <c r="E94">
        <v>0.29597442812300001</v>
      </c>
      <c r="F94">
        <v>0.24733031606</v>
      </c>
      <c r="G94">
        <v>0.33702168814299999</v>
      </c>
    </row>
    <row r="95" spans="1:7">
      <c r="A95" t="s">
        <v>801</v>
      </c>
      <c r="B95" t="s">
        <v>294</v>
      </c>
      <c r="C95">
        <v>53.5</v>
      </c>
      <c r="D95">
        <v>3305.0022850300002</v>
      </c>
      <c r="E95">
        <v>0.24733031606</v>
      </c>
      <c r="F95">
        <v>0.195857461096</v>
      </c>
      <c r="G95">
        <v>0.29597442812300001</v>
      </c>
    </row>
    <row r="96" spans="1:7">
      <c r="A96" t="s">
        <v>805</v>
      </c>
      <c r="B96" t="s">
        <v>294</v>
      </c>
      <c r="C96">
        <v>53.5</v>
      </c>
      <c r="D96">
        <v>3305.0022850300002</v>
      </c>
      <c r="E96">
        <v>0.24733031606</v>
      </c>
      <c r="F96">
        <v>0.195857461096</v>
      </c>
      <c r="G96">
        <v>0.29597442812300001</v>
      </c>
    </row>
    <row r="97" spans="1:7">
      <c r="A97" t="s">
        <v>810</v>
      </c>
      <c r="B97" t="s">
        <v>294</v>
      </c>
      <c r="C97">
        <v>53.5</v>
      </c>
      <c r="D97">
        <v>3305.0022850300002</v>
      </c>
      <c r="E97">
        <v>0.24733031606</v>
      </c>
      <c r="F97">
        <v>0.195857461096</v>
      </c>
      <c r="G97">
        <v>0.29597442812300001</v>
      </c>
    </row>
    <row r="98" spans="1:7">
      <c r="A98" t="s">
        <v>814</v>
      </c>
      <c r="B98" t="s">
        <v>294</v>
      </c>
      <c r="C98">
        <v>53.5</v>
      </c>
      <c r="D98">
        <v>3305.0022850300002</v>
      </c>
      <c r="E98">
        <v>0.24733031606</v>
      </c>
      <c r="F98">
        <v>0.195857461096</v>
      </c>
      <c r="G98">
        <v>0.29597442812300001</v>
      </c>
    </row>
    <row r="99" spans="1:7">
      <c r="A99" t="s">
        <v>821</v>
      </c>
      <c r="B99" t="s">
        <v>294</v>
      </c>
      <c r="C99">
        <v>53.5</v>
      </c>
      <c r="D99">
        <v>3305.0022850300002</v>
      </c>
      <c r="E99">
        <v>0.24733031606</v>
      </c>
      <c r="F99">
        <v>0.195857461096</v>
      </c>
      <c r="G99">
        <v>0.29597442812300001</v>
      </c>
    </row>
    <row r="100" spans="1:7">
      <c r="A100" t="s">
        <v>824</v>
      </c>
      <c r="B100" t="s">
        <v>294</v>
      </c>
      <c r="C100">
        <v>53.5</v>
      </c>
      <c r="D100">
        <v>3305.0022850300002</v>
      </c>
      <c r="E100">
        <v>0.24733031606</v>
      </c>
      <c r="F100">
        <v>0.195857461096</v>
      </c>
      <c r="G100">
        <v>0.29597442812300001</v>
      </c>
    </row>
    <row r="101" spans="1:7">
      <c r="A101" t="s">
        <v>828</v>
      </c>
      <c r="B101" t="s">
        <v>294</v>
      </c>
      <c r="C101">
        <v>53.5</v>
      </c>
      <c r="D101">
        <v>3305.0022850300002</v>
      </c>
      <c r="E101">
        <v>0.24733031606</v>
      </c>
      <c r="F101">
        <v>0.195857461096</v>
      </c>
      <c r="G101">
        <v>0.29597442812300001</v>
      </c>
    </row>
    <row r="102" spans="1:7">
      <c r="A102" t="s">
        <v>836</v>
      </c>
      <c r="B102" t="s">
        <v>294</v>
      </c>
      <c r="C102">
        <v>53.5</v>
      </c>
      <c r="D102">
        <v>3305.0022850300002</v>
      </c>
      <c r="E102">
        <v>0.24733031606</v>
      </c>
      <c r="F102">
        <v>0.195857461096</v>
      </c>
      <c r="G102">
        <v>0.29597442812300001</v>
      </c>
    </row>
    <row r="103" spans="1:7">
      <c r="A103" t="s">
        <v>844</v>
      </c>
      <c r="B103" t="s">
        <v>294</v>
      </c>
      <c r="C103">
        <v>53.5</v>
      </c>
      <c r="D103">
        <v>3305.0022850300002</v>
      </c>
      <c r="E103">
        <v>0.24733031606</v>
      </c>
      <c r="F103">
        <v>0.195857461096</v>
      </c>
      <c r="G103">
        <v>0.29597442812300001</v>
      </c>
    </row>
    <row r="104" spans="1:7">
      <c r="A104" t="s">
        <v>848</v>
      </c>
      <c r="B104" t="s">
        <v>294</v>
      </c>
      <c r="C104">
        <v>53.5</v>
      </c>
      <c r="D104">
        <v>3305.0022850300002</v>
      </c>
      <c r="E104">
        <v>0.24733031606</v>
      </c>
      <c r="F104">
        <v>0.195857461096</v>
      </c>
      <c r="G104">
        <v>0.29597442812300001</v>
      </c>
    </row>
    <row r="105" spans="1:7">
      <c r="A105" t="s">
        <v>851</v>
      </c>
      <c r="B105" t="s">
        <v>294</v>
      </c>
      <c r="C105">
        <v>53.5</v>
      </c>
      <c r="D105">
        <v>3305.0022850300002</v>
      </c>
      <c r="E105">
        <v>0.24733031606</v>
      </c>
      <c r="F105">
        <v>0.195857461096</v>
      </c>
      <c r="G105">
        <v>0.29597442812300001</v>
      </c>
    </row>
    <row r="106" spans="1:7">
      <c r="A106" t="s">
        <v>855</v>
      </c>
      <c r="B106" t="s">
        <v>294</v>
      </c>
      <c r="C106">
        <v>53.5</v>
      </c>
      <c r="D106">
        <v>3305.0022850300002</v>
      </c>
      <c r="E106">
        <v>0.24733031606</v>
      </c>
      <c r="F106">
        <v>0.195857461096</v>
      </c>
      <c r="G106">
        <v>0.29597442812300001</v>
      </c>
    </row>
    <row r="107" spans="1:7">
      <c r="A107" t="s">
        <v>857</v>
      </c>
      <c r="B107" t="s">
        <v>294</v>
      </c>
      <c r="C107">
        <v>53.5</v>
      </c>
      <c r="D107">
        <v>3305.0022850300002</v>
      </c>
      <c r="E107">
        <v>0.24733031606</v>
      </c>
      <c r="F107">
        <v>0.195857461096</v>
      </c>
      <c r="G107">
        <v>0.29597442812300001</v>
      </c>
    </row>
    <row r="108" spans="1:7">
      <c r="A108" t="s">
        <v>861</v>
      </c>
      <c r="B108" t="s">
        <v>294</v>
      </c>
      <c r="C108">
        <v>53.5</v>
      </c>
      <c r="D108">
        <v>3305.0022850300002</v>
      </c>
      <c r="E108">
        <v>0.24733031606</v>
      </c>
      <c r="F108">
        <v>0.195857461096</v>
      </c>
      <c r="G108">
        <v>0.29597442812300001</v>
      </c>
    </row>
    <row r="109" spans="1:7">
      <c r="A109" t="s">
        <v>869</v>
      </c>
      <c r="B109" t="s">
        <v>294</v>
      </c>
      <c r="C109">
        <v>53.5</v>
      </c>
      <c r="D109">
        <v>3305.0022850300002</v>
      </c>
      <c r="E109">
        <v>0.24733031606</v>
      </c>
      <c r="F109">
        <v>0.195857461096</v>
      </c>
      <c r="G109">
        <v>0.29597442812300001</v>
      </c>
    </row>
    <row r="110" spans="1:7">
      <c r="A110" t="s">
        <v>1240</v>
      </c>
      <c r="B110" t="s">
        <v>294</v>
      </c>
      <c r="C110">
        <v>53.5</v>
      </c>
      <c r="D110">
        <v>3305.0022850300002</v>
      </c>
      <c r="E110">
        <v>0.24733031606</v>
      </c>
      <c r="F110">
        <v>0.195857461096</v>
      </c>
      <c r="G110">
        <v>0.29597442812300001</v>
      </c>
    </row>
    <row r="111" spans="1:7">
      <c r="A111" t="s">
        <v>840</v>
      </c>
      <c r="B111" t="s">
        <v>557</v>
      </c>
      <c r="C111">
        <v>53.75</v>
      </c>
      <c r="D111">
        <v>3248.4200205000002</v>
      </c>
      <c r="E111">
        <v>0.221567852964</v>
      </c>
      <c r="F111">
        <v>0.17083635106100001</v>
      </c>
      <c r="G111">
        <v>0.27241627820999997</v>
      </c>
    </row>
    <row r="112" spans="1:7">
      <c r="A112" t="s">
        <v>777</v>
      </c>
      <c r="B112" t="s">
        <v>48</v>
      </c>
      <c r="C112">
        <v>54</v>
      </c>
      <c r="D112">
        <v>3190.5964611300001</v>
      </c>
      <c r="E112">
        <v>0.195857461096</v>
      </c>
      <c r="F112">
        <v>0.147093029609</v>
      </c>
      <c r="G112">
        <v>0.24733031606</v>
      </c>
    </row>
    <row r="113" spans="1:7">
      <c r="A113" t="s">
        <v>787</v>
      </c>
      <c r="B113" t="s">
        <v>48</v>
      </c>
      <c r="C113">
        <v>54</v>
      </c>
      <c r="D113">
        <v>3190.5964611300001</v>
      </c>
      <c r="E113">
        <v>0.195857461096</v>
      </c>
      <c r="F113">
        <v>0.147093029609</v>
      </c>
      <c r="G113">
        <v>0.24733031606</v>
      </c>
    </row>
    <row r="114" spans="1:7">
      <c r="A114" t="s">
        <v>790</v>
      </c>
      <c r="B114" t="s">
        <v>48</v>
      </c>
      <c r="C114">
        <v>54</v>
      </c>
      <c r="D114">
        <v>3190.5964611300001</v>
      </c>
      <c r="E114">
        <v>0.195857461096</v>
      </c>
      <c r="F114">
        <v>0.147093029609</v>
      </c>
      <c r="G114">
        <v>0.24733031606</v>
      </c>
    </row>
    <row r="115" spans="1:7">
      <c r="A115" t="s">
        <v>794</v>
      </c>
      <c r="B115" t="s">
        <v>48</v>
      </c>
      <c r="C115">
        <v>54</v>
      </c>
      <c r="D115">
        <v>3190.5964611300001</v>
      </c>
      <c r="E115">
        <v>0.195857461096</v>
      </c>
      <c r="F115">
        <v>0.147093029609</v>
      </c>
      <c r="G115">
        <v>0.24733031606</v>
      </c>
    </row>
    <row r="116" spans="1:7">
      <c r="A116" t="s">
        <v>817</v>
      </c>
      <c r="B116" t="s">
        <v>48</v>
      </c>
      <c r="C116">
        <v>54</v>
      </c>
      <c r="D116">
        <v>3190.5964611300001</v>
      </c>
      <c r="E116">
        <v>0.195857461096</v>
      </c>
      <c r="F116">
        <v>0.147093029609</v>
      </c>
      <c r="G116">
        <v>0.24733031606</v>
      </c>
    </row>
    <row r="117" spans="1:7">
      <c r="A117" t="s">
        <v>832</v>
      </c>
      <c r="B117" t="s">
        <v>48</v>
      </c>
      <c r="C117">
        <v>54</v>
      </c>
      <c r="D117">
        <v>3190.5964611300001</v>
      </c>
      <c r="E117">
        <v>0.195857461096</v>
      </c>
      <c r="F117">
        <v>0.147093029609</v>
      </c>
      <c r="G117">
        <v>0.24733031606</v>
      </c>
    </row>
    <row r="118" spans="1:7">
      <c r="A118" t="s">
        <v>797</v>
      </c>
      <c r="B118" t="s">
        <v>335</v>
      </c>
      <c r="C118">
        <v>54.25</v>
      </c>
      <c r="D118">
        <v>3133.2715736300001</v>
      </c>
      <c r="E118">
        <v>0.17083635106100001</v>
      </c>
      <c r="F118">
        <v>0.125211961437</v>
      </c>
      <c r="G118">
        <v>0.221567852964</v>
      </c>
    </row>
    <row r="119" spans="1:7">
      <c r="A119" t="s">
        <v>780</v>
      </c>
      <c r="B119" t="s">
        <v>343</v>
      </c>
      <c r="C119">
        <v>54.5</v>
      </c>
      <c r="D119">
        <v>3078.1853247200002</v>
      </c>
      <c r="E119">
        <v>0.147093029609</v>
      </c>
      <c r="F119">
        <v>0.105811291015</v>
      </c>
      <c r="G119">
        <v>0.195857461096</v>
      </c>
    </row>
    <row r="120" spans="1:7">
      <c r="A120" t="s">
        <v>1237</v>
      </c>
      <c r="B120" t="s">
        <v>343</v>
      </c>
      <c r="C120">
        <v>54.5</v>
      </c>
      <c r="D120">
        <v>3078.1853247200002</v>
      </c>
      <c r="E120">
        <v>0.147093029609</v>
      </c>
      <c r="F120">
        <v>0.105811291015</v>
      </c>
      <c r="G120">
        <v>0.195857461096</v>
      </c>
    </row>
    <row r="121" spans="1:7">
      <c r="A121" t="s">
        <v>688</v>
      </c>
      <c r="B121" t="s">
        <v>343</v>
      </c>
      <c r="C121">
        <v>54.5</v>
      </c>
      <c r="D121">
        <v>3078.1853247200002</v>
      </c>
      <c r="E121">
        <v>0.147093029609</v>
      </c>
      <c r="F121">
        <v>0.105811291015</v>
      </c>
      <c r="G121">
        <v>0.195857461096</v>
      </c>
    </row>
    <row r="122" spans="1:7">
      <c r="A122" t="s">
        <v>756</v>
      </c>
      <c r="B122" t="s">
        <v>343</v>
      </c>
      <c r="C122">
        <v>54.5</v>
      </c>
      <c r="D122">
        <v>3078.1853247200002</v>
      </c>
      <c r="E122">
        <v>0.147093029609</v>
      </c>
      <c r="F122">
        <v>0.105811291015</v>
      </c>
      <c r="G122">
        <v>0.195857461096</v>
      </c>
    </row>
    <row r="123" spans="1:7">
      <c r="A123" t="s">
        <v>701</v>
      </c>
      <c r="B123" t="s">
        <v>360</v>
      </c>
      <c r="C123">
        <v>54.75</v>
      </c>
      <c r="D123">
        <v>3027.0776811199999</v>
      </c>
      <c r="E123">
        <v>0.125211961437</v>
      </c>
      <c r="F123">
        <v>8.9340595437699996E-2</v>
      </c>
      <c r="G123">
        <v>0.17083635106100001</v>
      </c>
    </row>
    <row r="124" spans="1:7">
      <c r="A124" t="s">
        <v>748</v>
      </c>
      <c r="B124" t="s">
        <v>360</v>
      </c>
      <c r="C124">
        <v>54.75</v>
      </c>
      <c r="D124">
        <v>3027.0776811199999</v>
      </c>
      <c r="E124">
        <v>0.125211961437</v>
      </c>
      <c r="F124">
        <v>8.9340595437699996E-2</v>
      </c>
      <c r="G124">
        <v>0.17083635106100001</v>
      </c>
    </row>
    <row r="125" spans="1:7">
      <c r="A125" t="s">
        <v>772</v>
      </c>
      <c r="B125" t="s">
        <v>48</v>
      </c>
      <c r="C125">
        <v>54</v>
      </c>
      <c r="D125">
        <v>3190.5964611300001</v>
      </c>
      <c r="E125">
        <v>0.195857461096</v>
      </c>
      <c r="F125">
        <v>0.147093029609</v>
      </c>
      <c r="G125">
        <v>0.24733031606</v>
      </c>
    </row>
    <row r="126" spans="1:7">
      <c r="A126" t="s">
        <v>697</v>
      </c>
      <c r="B126" t="s">
        <v>49</v>
      </c>
      <c r="C126">
        <v>55</v>
      </c>
      <c r="D126">
        <v>2981.68860954</v>
      </c>
      <c r="E126">
        <v>0.105811291015</v>
      </c>
      <c r="F126">
        <v>7.3994144969199996E-2</v>
      </c>
      <c r="G126">
        <v>0.147093029609</v>
      </c>
    </row>
    <row r="127" spans="1:7">
      <c r="A127" t="s">
        <v>709</v>
      </c>
      <c r="B127" t="s">
        <v>49</v>
      </c>
      <c r="C127">
        <v>55</v>
      </c>
      <c r="D127">
        <v>2981.68860954</v>
      </c>
      <c r="E127">
        <v>0.105811291015</v>
      </c>
      <c r="F127">
        <v>7.3994144969199996E-2</v>
      </c>
      <c r="G127">
        <v>0.147093029609</v>
      </c>
    </row>
    <row r="128" spans="1:7">
      <c r="A128" t="s">
        <v>760</v>
      </c>
      <c r="B128" t="s">
        <v>49</v>
      </c>
      <c r="C128">
        <v>55</v>
      </c>
      <c r="D128">
        <v>2981.68860954</v>
      </c>
      <c r="E128">
        <v>0.105811291015</v>
      </c>
      <c r="F128">
        <v>7.3994144969199996E-2</v>
      </c>
      <c r="G128">
        <v>0.147093029609</v>
      </c>
    </row>
    <row r="129" spans="1:7">
      <c r="A129" t="s">
        <v>764</v>
      </c>
      <c r="B129" t="s">
        <v>49</v>
      </c>
      <c r="C129">
        <v>55</v>
      </c>
      <c r="D129">
        <v>2981.68860954</v>
      </c>
      <c r="E129">
        <v>0.105811291015</v>
      </c>
      <c r="F129">
        <v>7.3994144969199996E-2</v>
      </c>
      <c r="G129">
        <v>0.147093029609</v>
      </c>
    </row>
    <row r="130" spans="1:7">
      <c r="A130" t="s">
        <v>768</v>
      </c>
      <c r="B130" t="s">
        <v>49</v>
      </c>
      <c r="C130">
        <v>55</v>
      </c>
      <c r="D130">
        <v>2981.68860954</v>
      </c>
      <c r="E130">
        <v>0.105811291015</v>
      </c>
      <c r="F130">
        <v>7.3994144969199996E-2</v>
      </c>
      <c r="G130">
        <v>0.147093029609</v>
      </c>
    </row>
    <row r="131" spans="1:7">
      <c r="A131" t="s">
        <v>784</v>
      </c>
      <c r="B131" t="s">
        <v>49</v>
      </c>
      <c r="C131">
        <v>55</v>
      </c>
      <c r="D131">
        <v>2981.68860954</v>
      </c>
      <c r="E131">
        <v>0.105811291015</v>
      </c>
      <c r="F131">
        <v>7.3994144969199996E-2</v>
      </c>
      <c r="G131">
        <v>0.147093029609</v>
      </c>
    </row>
    <row r="132" spans="1:7">
      <c r="A132" t="s">
        <v>693</v>
      </c>
      <c r="B132" t="s">
        <v>389</v>
      </c>
      <c r="C132">
        <v>55.25</v>
      </c>
      <c r="D132">
        <v>2943.2323873599998</v>
      </c>
      <c r="E132">
        <v>8.9340595437699996E-2</v>
      </c>
      <c r="F132">
        <v>6.5374347954800002E-2</v>
      </c>
      <c r="G132">
        <v>0.125211961437</v>
      </c>
    </row>
    <row r="133" spans="1:7">
      <c r="A133" t="s">
        <v>712</v>
      </c>
      <c r="B133" t="s">
        <v>389</v>
      </c>
      <c r="C133">
        <v>55.25</v>
      </c>
      <c r="D133">
        <v>2943.2323873599998</v>
      </c>
      <c r="E133">
        <v>8.9340595437699996E-2</v>
      </c>
      <c r="F133">
        <v>6.5374347954800002E-2</v>
      </c>
      <c r="G133">
        <v>0.125211961437</v>
      </c>
    </row>
    <row r="134" spans="1:7">
      <c r="A134" t="s">
        <v>716</v>
      </c>
      <c r="B134" t="s">
        <v>389</v>
      </c>
      <c r="C134">
        <v>55.25</v>
      </c>
      <c r="D134">
        <v>2943.2323873599998</v>
      </c>
      <c r="E134">
        <v>8.9340595437699996E-2</v>
      </c>
      <c r="F134">
        <v>6.5374347954800002E-2</v>
      </c>
      <c r="G134">
        <v>0.125211961437</v>
      </c>
    </row>
    <row r="135" spans="1:7">
      <c r="A135" t="s">
        <v>744</v>
      </c>
      <c r="B135" t="s">
        <v>389</v>
      </c>
      <c r="C135">
        <v>55.25</v>
      </c>
      <c r="D135">
        <v>2943.2323873599998</v>
      </c>
      <c r="E135">
        <v>8.9340595437699996E-2</v>
      </c>
      <c r="F135">
        <v>6.5374347954800002E-2</v>
      </c>
      <c r="G135">
        <v>0.125211961437</v>
      </c>
    </row>
    <row r="136" spans="1:7">
      <c r="A136" t="s">
        <v>671</v>
      </c>
      <c r="B136" t="s">
        <v>407</v>
      </c>
      <c r="C136">
        <v>55.5</v>
      </c>
      <c r="D136">
        <v>2910.8205345299998</v>
      </c>
      <c r="E136">
        <v>7.3994144969199996E-2</v>
      </c>
      <c r="F136">
        <v>5.7198404187300003E-2</v>
      </c>
      <c r="G136">
        <v>0.105811291015</v>
      </c>
    </row>
    <row r="137" spans="1:7">
      <c r="A137" t="s">
        <v>679</v>
      </c>
      <c r="B137" t="s">
        <v>407</v>
      </c>
      <c r="C137">
        <v>55.5</v>
      </c>
      <c r="D137">
        <v>2910.8205345299998</v>
      </c>
      <c r="E137">
        <v>7.3994144969199996E-2</v>
      </c>
      <c r="F137">
        <v>5.7198404187300003E-2</v>
      </c>
      <c r="G137">
        <v>0.105811291015</v>
      </c>
    </row>
    <row r="138" spans="1:7">
      <c r="A138" t="s">
        <v>705</v>
      </c>
      <c r="B138" t="s">
        <v>407</v>
      </c>
      <c r="C138">
        <v>55.5</v>
      </c>
      <c r="D138">
        <v>2910.8205345299998</v>
      </c>
      <c r="E138">
        <v>7.3994144969199996E-2</v>
      </c>
      <c r="F138">
        <v>5.7198404187300003E-2</v>
      </c>
      <c r="G138">
        <v>0.105811291015</v>
      </c>
    </row>
    <row r="139" spans="1:7">
      <c r="A139" t="s">
        <v>719</v>
      </c>
      <c r="B139" t="s">
        <v>407</v>
      </c>
      <c r="C139">
        <v>55.5</v>
      </c>
      <c r="D139">
        <v>2910.8205345299998</v>
      </c>
      <c r="E139">
        <v>7.3994144969199996E-2</v>
      </c>
      <c r="F139">
        <v>5.7198404187300003E-2</v>
      </c>
      <c r="G139">
        <v>0.105811291015</v>
      </c>
    </row>
    <row r="140" spans="1:7">
      <c r="A140" t="s">
        <v>723</v>
      </c>
      <c r="B140" t="s">
        <v>407</v>
      </c>
      <c r="C140">
        <v>55.5</v>
      </c>
      <c r="D140">
        <v>2910.8205345299998</v>
      </c>
      <c r="E140">
        <v>7.3994144969199996E-2</v>
      </c>
      <c r="F140">
        <v>5.7198404187300003E-2</v>
      </c>
      <c r="G140">
        <v>0.105811291015</v>
      </c>
    </row>
    <row r="141" spans="1:7">
      <c r="A141" t="s">
        <v>735</v>
      </c>
      <c r="B141" t="s">
        <v>407</v>
      </c>
      <c r="C141">
        <v>55.5</v>
      </c>
      <c r="D141">
        <v>2910.8205345299998</v>
      </c>
      <c r="E141">
        <v>7.3994144969199996E-2</v>
      </c>
      <c r="F141">
        <v>5.7198404187300003E-2</v>
      </c>
      <c r="G141">
        <v>0.105811291015</v>
      </c>
    </row>
    <row r="142" spans="1:7">
      <c r="A142" t="s">
        <v>739</v>
      </c>
      <c r="B142" t="s">
        <v>407</v>
      </c>
      <c r="C142">
        <v>55.5</v>
      </c>
      <c r="D142">
        <v>2910.8205345299998</v>
      </c>
      <c r="E142">
        <v>7.3994144969199996E-2</v>
      </c>
      <c r="F142">
        <v>5.7198404187300003E-2</v>
      </c>
      <c r="G142">
        <v>0.105811291015</v>
      </c>
    </row>
    <row r="143" spans="1:7">
      <c r="A143" t="s">
        <v>659</v>
      </c>
      <c r="B143" t="s">
        <v>436</v>
      </c>
      <c r="C143">
        <v>55.75</v>
      </c>
      <c r="D143">
        <v>2883.03888168</v>
      </c>
      <c r="E143">
        <v>6.5374347954800002E-2</v>
      </c>
      <c r="F143">
        <v>5.1703751492000002E-2</v>
      </c>
      <c r="G143">
        <v>8.9340595437699996E-2</v>
      </c>
    </row>
    <row r="144" spans="1:7">
      <c r="A144" t="s">
        <v>663</v>
      </c>
      <c r="B144" t="s">
        <v>436</v>
      </c>
      <c r="C144">
        <v>55.75</v>
      </c>
      <c r="D144">
        <v>2883.03888168</v>
      </c>
      <c r="E144">
        <v>6.5374347954800002E-2</v>
      </c>
      <c r="F144">
        <v>5.1703751492000002E-2</v>
      </c>
      <c r="G144">
        <v>8.9340595437699996E-2</v>
      </c>
    </row>
    <row r="145" spans="1:7">
      <c r="A145" t="s">
        <v>651</v>
      </c>
      <c r="B145" t="s">
        <v>50</v>
      </c>
      <c r="C145">
        <v>56</v>
      </c>
      <c r="D145">
        <v>2858.47325942</v>
      </c>
      <c r="E145">
        <v>5.7198404187300003E-2</v>
      </c>
      <c r="F145">
        <v>4.6937741435999998E-2</v>
      </c>
      <c r="G145">
        <v>7.3994144969199996E-2</v>
      </c>
    </row>
    <row r="146" spans="1:7">
      <c r="A146" t="s">
        <v>667</v>
      </c>
      <c r="B146" t="s">
        <v>50</v>
      </c>
      <c r="C146">
        <v>56</v>
      </c>
      <c r="D146">
        <v>2858.47325942</v>
      </c>
      <c r="E146">
        <v>5.7198404187300003E-2</v>
      </c>
      <c r="F146">
        <v>4.6937741435999998E-2</v>
      </c>
      <c r="G146">
        <v>7.3994144969199996E-2</v>
      </c>
    </row>
    <row r="147" spans="1:7">
      <c r="A147" t="s">
        <v>727</v>
      </c>
      <c r="B147" t="s">
        <v>50</v>
      </c>
      <c r="C147">
        <v>56</v>
      </c>
      <c r="D147">
        <v>2858.47325942</v>
      </c>
      <c r="E147">
        <v>5.7198404187300003E-2</v>
      </c>
      <c r="F147">
        <v>4.6937741435999998E-2</v>
      </c>
      <c r="G147">
        <v>7.3994144969199996E-2</v>
      </c>
    </row>
    <row r="148" spans="1:7">
      <c r="A148" t="s">
        <v>630</v>
      </c>
      <c r="B148" t="s">
        <v>470</v>
      </c>
      <c r="C148">
        <v>56.5</v>
      </c>
      <c r="D148">
        <v>2814.1020845100002</v>
      </c>
      <c r="E148">
        <v>4.6937741435999998E-2</v>
      </c>
      <c r="F148">
        <v>3.86794523424E-2</v>
      </c>
      <c r="G148">
        <v>5.7198404187300003E-2</v>
      </c>
    </row>
    <row r="149" spans="1:7">
      <c r="A149" t="s">
        <v>634</v>
      </c>
      <c r="B149" t="s">
        <v>470</v>
      </c>
      <c r="C149">
        <v>56.5</v>
      </c>
      <c r="D149">
        <v>2814.1020845100002</v>
      </c>
      <c r="E149">
        <v>4.6937741435999998E-2</v>
      </c>
      <c r="F149">
        <v>3.86794523424E-2</v>
      </c>
      <c r="G149">
        <v>5.7198404187300003E-2</v>
      </c>
    </row>
    <row r="150" spans="1:7">
      <c r="A150" t="s">
        <v>638</v>
      </c>
      <c r="B150" t="s">
        <v>50</v>
      </c>
      <c r="C150">
        <v>56</v>
      </c>
      <c r="D150">
        <v>2858.47325942</v>
      </c>
      <c r="E150">
        <v>5.7198404187300003E-2</v>
      </c>
      <c r="F150">
        <v>4.6937741435999998E-2</v>
      </c>
      <c r="G150">
        <v>7.3994144969199996E-2</v>
      </c>
    </row>
    <row r="151" spans="1:7">
      <c r="A151" t="s">
        <v>683</v>
      </c>
      <c r="B151" t="s">
        <v>50</v>
      </c>
      <c r="C151">
        <v>56</v>
      </c>
      <c r="D151">
        <v>2858.47325942</v>
      </c>
      <c r="E151">
        <v>5.7198404187300003E-2</v>
      </c>
      <c r="F151">
        <v>4.6937741435999998E-2</v>
      </c>
      <c r="G151">
        <v>7.3994144969199996E-2</v>
      </c>
    </row>
    <row r="152" spans="1:7">
      <c r="A152" t="s">
        <v>731</v>
      </c>
      <c r="B152" t="s">
        <v>51</v>
      </c>
      <c r="C152">
        <v>57</v>
      </c>
      <c r="D152">
        <v>2770.2369316099998</v>
      </c>
      <c r="E152">
        <v>3.86794523424E-2</v>
      </c>
      <c r="F152">
        <v>3.1488645435600003E-2</v>
      </c>
      <c r="G152">
        <v>4.6937741435999998E-2</v>
      </c>
    </row>
    <row r="153" spans="1:7">
      <c r="A153" t="s">
        <v>674</v>
      </c>
      <c r="B153" t="s">
        <v>488</v>
      </c>
      <c r="C153">
        <v>57.25</v>
      </c>
      <c r="D153">
        <v>2746.6032516099999</v>
      </c>
      <c r="E153">
        <v>3.4934097473599997E-2</v>
      </c>
      <c r="F153">
        <v>2.84154488954E-2</v>
      </c>
      <c r="G153">
        <v>4.2654260065300001E-2</v>
      </c>
    </row>
    <row r="154" spans="1:7">
      <c r="A154" t="s">
        <v>741</v>
      </c>
      <c r="B154" t="s">
        <v>488</v>
      </c>
      <c r="C154">
        <v>57.25</v>
      </c>
      <c r="D154">
        <v>2746.6032516099999</v>
      </c>
      <c r="E154">
        <v>3.4934097473599997E-2</v>
      </c>
      <c r="F154">
        <v>2.84154488954E-2</v>
      </c>
      <c r="G154">
        <v>4.2654260065300001E-2</v>
      </c>
    </row>
    <row r="155" spans="1:7">
      <c r="A155" t="s">
        <v>626</v>
      </c>
      <c r="B155" t="s">
        <v>494</v>
      </c>
      <c r="C155">
        <v>57.5</v>
      </c>
      <c r="D155">
        <v>2721.8030404800002</v>
      </c>
      <c r="E155">
        <v>3.1488645435600003E-2</v>
      </c>
      <c r="F155">
        <v>2.5752374781399998E-2</v>
      </c>
      <c r="G155">
        <v>3.86794523424E-2</v>
      </c>
    </row>
    <row r="156" spans="1:7">
      <c r="A156" t="s">
        <v>655</v>
      </c>
      <c r="B156" t="s">
        <v>494</v>
      </c>
      <c r="C156">
        <v>57.5</v>
      </c>
      <c r="D156">
        <v>2721.8030404800002</v>
      </c>
      <c r="E156">
        <v>3.1488645435600003E-2</v>
      </c>
      <c r="F156">
        <v>2.5752374781399998E-2</v>
      </c>
      <c r="G156">
        <v>3.86794523424E-2</v>
      </c>
    </row>
    <row r="157" spans="1:7">
      <c r="A157" t="s">
        <v>646</v>
      </c>
      <c r="B157" t="s">
        <v>51</v>
      </c>
      <c r="C157">
        <v>57</v>
      </c>
      <c r="D157">
        <v>2770.2369316099998</v>
      </c>
      <c r="E157">
        <v>3.86794523424E-2</v>
      </c>
      <c r="F157">
        <v>3.1488645435600003E-2</v>
      </c>
      <c r="G157">
        <v>4.6937741435999998E-2</v>
      </c>
    </row>
    <row r="158" spans="1:7">
      <c r="A158" t="s">
        <v>622</v>
      </c>
      <c r="B158" t="s">
        <v>526</v>
      </c>
      <c r="C158">
        <v>58.25</v>
      </c>
      <c r="D158">
        <v>2644.2264109900002</v>
      </c>
      <c r="E158">
        <v>2.35068739129E-2</v>
      </c>
      <c r="F158">
        <v>2.0181105259299999E-2</v>
      </c>
      <c r="G158">
        <v>2.84154488954E-2</v>
      </c>
    </row>
    <row r="159" spans="1:7">
      <c r="A159" t="s">
        <v>1192</v>
      </c>
      <c r="B159" t="s">
        <v>526</v>
      </c>
      <c r="C159">
        <v>58.25</v>
      </c>
      <c r="D159">
        <v>2644.2264109900002</v>
      </c>
      <c r="E159">
        <v>2.35068739129E-2</v>
      </c>
      <c r="F159">
        <v>2.0181105259299999E-2</v>
      </c>
      <c r="G159">
        <v>2.84154488954E-2</v>
      </c>
    </row>
    <row r="160" spans="1:7">
      <c r="A160" t="s">
        <v>614</v>
      </c>
      <c r="B160" t="s">
        <v>535</v>
      </c>
      <c r="C160">
        <v>58.5</v>
      </c>
      <c r="D160">
        <v>2618.5832660199999</v>
      </c>
      <c r="E160">
        <v>2.1661623531700001E-2</v>
      </c>
      <c r="F160">
        <v>1.90184790117E-2</v>
      </c>
      <c r="G160">
        <v>2.5752374781399998E-2</v>
      </c>
    </row>
    <row r="161" spans="1:7">
      <c r="A161" t="s">
        <v>618</v>
      </c>
      <c r="B161" t="s">
        <v>535</v>
      </c>
      <c r="C161">
        <v>58.5</v>
      </c>
      <c r="D161">
        <v>2618.5832660199999</v>
      </c>
      <c r="E161">
        <v>2.1661623531700001E-2</v>
      </c>
      <c r="F161">
        <v>1.90184790117E-2</v>
      </c>
      <c r="G161">
        <v>2.5752374781399998E-2</v>
      </c>
    </row>
    <row r="162" spans="1:7">
      <c r="A162" t="s">
        <v>1232</v>
      </c>
      <c r="B162" t="s">
        <v>535</v>
      </c>
      <c r="C162">
        <v>58.5</v>
      </c>
      <c r="D162">
        <v>2618.5832660199999</v>
      </c>
      <c r="E162">
        <v>2.1661623531700001E-2</v>
      </c>
      <c r="F162">
        <v>1.90184790117E-2</v>
      </c>
      <c r="G162">
        <v>2.5752374781399998E-2</v>
      </c>
    </row>
    <row r="163" spans="1:7">
      <c r="A163" t="s">
        <v>603</v>
      </c>
      <c r="B163" t="s">
        <v>53</v>
      </c>
      <c r="C163">
        <v>59</v>
      </c>
      <c r="D163">
        <v>2569.9144877600002</v>
      </c>
      <c r="E163">
        <v>1.90184790117E-2</v>
      </c>
      <c r="F163">
        <v>1.7441499664699999E-2</v>
      </c>
      <c r="G163">
        <v>2.1661623531700001E-2</v>
      </c>
    </row>
    <row r="164" spans="1:7">
      <c r="A164" t="s">
        <v>610</v>
      </c>
      <c r="B164" t="s">
        <v>549</v>
      </c>
      <c r="C164">
        <v>59.25</v>
      </c>
      <c r="D164">
        <v>2547.6534926200002</v>
      </c>
      <c r="E164">
        <v>1.8122149858400001E-2</v>
      </c>
      <c r="F164">
        <v>1.6931368615100001E-2</v>
      </c>
      <c r="G164">
        <v>2.0181105259299999E-2</v>
      </c>
    </row>
    <row r="165" spans="1:7">
      <c r="A165" t="s">
        <v>1139</v>
      </c>
      <c r="B165" t="s">
        <v>33</v>
      </c>
      <c r="C165">
        <v>38</v>
      </c>
      <c r="D165">
        <v>5179.6698407499998</v>
      </c>
      <c r="E165">
        <v>1.38960493</v>
      </c>
      <c r="F165">
        <v>1.27598561598</v>
      </c>
      <c r="G165">
        <v>1.48641780953</v>
      </c>
    </row>
    <row r="166" spans="1:7">
      <c r="A166" t="s">
        <v>1136</v>
      </c>
      <c r="B166" t="s">
        <v>35</v>
      </c>
      <c r="C166">
        <v>40</v>
      </c>
      <c r="D166">
        <v>4870.5008768199996</v>
      </c>
      <c r="E166">
        <v>1.27598561598</v>
      </c>
      <c r="F166">
        <v>1.15754942428</v>
      </c>
      <c r="G166">
        <v>1.38960493</v>
      </c>
    </row>
    <row r="167" spans="1:7">
      <c r="A167" t="s">
        <v>1133</v>
      </c>
      <c r="B167" t="s">
        <v>36</v>
      </c>
      <c r="C167">
        <v>41</v>
      </c>
      <c r="D167">
        <v>4788.5341424899998</v>
      </c>
      <c r="E167">
        <v>1.27598561598</v>
      </c>
      <c r="F167">
        <v>1.15754942428</v>
      </c>
      <c r="G167">
        <v>1.38960493</v>
      </c>
    </row>
    <row r="168" spans="1:7">
      <c r="A168" t="s">
        <v>1122</v>
      </c>
      <c r="B168" t="s">
        <v>37</v>
      </c>
      <c r="C168">
        <v>42</v>
      </c>
      <c r="D168">
        <v>4709.6645407400001</v>
      </c>
      <c r="E168">
        <v>1.27598561598</v>
      </c>
      <c r="F168">
        <v>1.15754942428</v>
      </c>
      <c r="G168">
        <v>1.38960493</v>
      </c>
    </row>
    <row r="169" spans="1:7">
      <c r="A169" t="s">
        <v>1130</v>
      </c>
      <c r="B169" t="s">
        <v>37</v>
      </c>
      <c r="C169">
        <v>42</v>
      </c>
      <c r="D169">
        <v>4709.6645407400001</v>
      </c>
      <c r="E169">
        <v>1.27598561598</v>
      </c>
      <c r="F169">
        <v>1.15754942428</v>
      </c>
      <c r="G169">
        <v>1.38960493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2" sqref="E2"/>
    </sheetView>
  </sheetViews>
  <sheetFormatPr baseColWidth="10" defaultRowHeight="15" x14ac:dyDescent="0"/>
  <cols>
    <col min="1" max="1" width="19.1640625" bestFit="1" customWidth="1"/>
    <col min="2" max="2" width="6.5" bestFit="1" customWidth="1"/>
    <col min="3" max="3" width="9.1640625" bestFit="1" customWidth="1"/>
    <col min="4" max="4" width="8.33203125" bestFit="1" customWidth="1"/>
    <col min="5" max="5" width="9" bestFit="1" customWidth="1"/>
  </cols>
  <sheetData>
    <row r="1" spans="1:9">
      <c r="A1" s="17" t="s">
        <v>2821</v>
      </c>
      <c r="B1" t="s">
        <v>0</v>
      </c>
      <c r="C1" t="s">
        <v>2822</v>
      </c>
      <c r="D1" t="s">
        <v>2823</v>
      </c>
      <c r="E1" t="s">
        <v>1252</v>
      </c>
      <c r="G1" t="s">
        <v>78</v>
      </c>
      <c r="H1" t="s">
        <v>0</v>
      </c>
      <c r="I1" t="s">
        <v>1252</v>
      </c>
    </row>
    <row r="2" spans="1:9">
      <c r="A2" s="18" t="s">
        <v>2810</v>
      </c>
      <c r="B2" t="str">
        <f>VLOOKUP(A2,[3]Testi16!$N:$Q,4,FALSE)</f>
        <v>M7</v>
      </c>
      <c r="C2" t="s">
        <v>63</v>
      </c>
      <c r="D2">
        <v>7</v>
      </c>
      <c r="E2" s="7">
        <f t="shared" ref="E2:E12" si="0">IF(C2="B",0+D2,IF(C2="A",D2+10,IF(C2="F",D2+20,IF(C2="G",D2+30,IF(C2="K",D2+40,IF(C2="M",D2+50,"Err"))))))</f>
        <v>57</v>
      </c>
      <c r="G2" t="s">
        <v>2810</v>
      </c>
      <c r="H2" t="s">
        <v>51</v>
      </c>
      <c r="I2">
        <v>57</v>
      </c>
    </row>
    <row r="3" spans="1:9">
      <c r="A3" s="18" t="s">
        <v>2811</v>
      </c>
      <c r="B3" t="str">
        <f>VLOOKUP(A3,[3]Testi16!$N:$Q,4,FALSE)</f>
        <v>M7</v>
      </c>
      <c r="C3" t="s">
        <v>63</v>
      </c>
      <c r="D3">
        <v>7</v>
      </c>
      <c r="E3" s="7">
        <f t="shared" si="0"/>
        <v>57</v>
      </c>
      <c r="G3" t="s">
        <v>2811</v>
      </c>
      <c r="H3" t="s">
        <v>51</v>
      </c>
      <c r="I3">
        <v>57</v>
      </c>
    </row>
    <row r="4" spans="1:9">
      <c r="A4" s="18" t="s">
        <v>2812</v>
      </c>
      <c r="B4" t="str">
        <f>VLOOKUP(A4,[3]Testi16!$N:$Q,4,FALSE)</f>
        <v>M7</v>
      </c>
      <c r="C4" t="s">
        <v>63</v>
      </c>
      <c r="D4">
        <v>7</v>
      </c>
      <c r="E4" s="7">
        <f t="shared" si="0"/>
        <v>57</v>
      </c>
      <c r="G4" t="s">
        <v>2812</v>
      </c>
      <c r="H4" t="s">
        <v>51</v>
      </c>
      <c r="I4">
        <v>57</v>
      </c>
    </row>
    <row r="5" spans="1:9">
      <c r="A5" s="18" t="s">
        <v>2813</v>
      </c>
      <c r="B5" t="str">
        <f>VLOOKUP(A5,[3]Testi16!$N:$Q,4,FALSE)</f>
        <v>M6.5</v>
      </c>
      <c r="C5" t="s">
        <v>63</v>
      </c>
      <c r="D5">
        <v>6.5</v>
      </c>
      <c r="E5" s="7">
        <f t="shared" si="0"/>
        <v>56.5</v>
      </c>
      <c r="G5" t="s">
        <v>2813</v>
      </c>
      <c r="H5" t="s">
        <v>470</v>
      </c>
      <c r="I5">
        <v>56.5</v>
      </c>
    </row>
    <row r="6" spans="1:9">
      <c r="A6" s="18" t="s">
        <v>2814</v>
      </c>
      <c r="B6" t="str">
        <f>VLOOKUP(A6,[3]Testi16!$N:$Q,4,FALSE)</f>
        <v>M8</v>
      </c>
      <c r="C6" t="s">
        <v>63</v>
      </c>
      <c r="D6">
        <v>8</v>
      </c>
      <c r="E6" s="7">
        <f t="shared" si="0"/>
        <v>58</v>
      </c>
      <c r="G6" t="s">
        <v>2814</v>
      </c>
      <c r="H6" t="s">
        <v>52</v>
      </c>
      <c r="I6">
        <v>58</v>
      </c>
    </row>
    <row r="7" spans="1:9">
      <c r="A7" s="18" t="s">
        <v>2815</v>
      </c>
      <c r="B7" t="str">
        <f>VLOOKUP(A7,[3]Testi16!$N:$Q,4,FALSE)</f>
        <v>M5</v>
      </c>
      <c r="C7" t="s">
        <v>63</v>
      </c>
      <c r="D7">
        <v>5</v>
      </c>
      <c r="E7" s="7">
        <f t="shared" si="0"/>
        <v>55</v>
      </c>
      <c r="G7" t="s">
        <v>2815</v>
      </c>
      <c r="H7" t="s">
        <v>49</v>
      </c>
      <c r="I7">
        <v>55</v>
      </c>
    </row>
    <row r="8" spans="1:9">
      <c r="A8" s="18" t="s">
        <v>2816</v>
      </c>
      <c r="B8" t="str">
        <f>VLOOKUP(A8,[3]Testi16!$N:$Q,4,FALSE)</f>
        <v>M5</v>
      </c>
      <c r="C8" t="s">
        <v>63</v>
      </c>
      <c r="D8">
        <v>5</v>
      </c>
      <c r="E8" s="7">
        <f t="shared" si="0"/>
        <v>55</v>
      </c>
      <c r="G8" t="s">
        <v>2816</v>
      </c>
      <c r="H8" t="s">
        <v>49</v>
      </c>
      <c r="I8">
        <v>55</v>
      </c>
    </row>
    <row r="9" spans="1:9">
      <c r="A9" s="18" t="s">
        <v>2817</v>
      </c>
      <c r="B9" t="str">
        <f>VLOOKUP(A9,[3]Testi16!$N:$Q,4,FALSE)</f>
        <v>M7.75</v>
      </c>
      <c r="C9" t="s">
        <v>63</v>
      </c>
      <c r="D9">
        <v>7.75</v>
      </c>
      <c r="E9" s="7">
        <f t="shared" si="0"/>
        <v>57.75</v>
      </c>
      <c r="G9" t="s">
        <v>2817</v>
      </c>
      <c r="H9" t="s">
        <v>513</v>
      </c>
      <c r="I9">
        <v>57.75</v>
      </c>
    </row>
    <row r="10" spans="1:9">
      <c r="A10" s="18" t="s">
        <v>2818</v>
      </c>
      <c r="B10" t="str">
        <f>VLOOKUP(A10,[3]Testi16!$N:$Q,4,FALSE)</f>
        <v>M8</v>
      </c>
      <c r="C10" t="s">
        <v>63</v>
      </c>
      <c r="D10">
        <v>8</v>
      </c>
      <c r="E10" s="7">
        <f t="shared" si="0"/>
        <v>58</v>
      </c>
      <c r="G10" t="s">
        <v>2818</v>
      </c>
      <c r="H10" t="s">
        <v>52</v>
      </c>
      <c r="I10">
        <v>58</v>
      </c>
    </row>
    <row r="11" spans="1:9">
      <c r="A11" s="18" t="s">
        <v>2819</v>
      </c>
      <c r="B11" t="str">
        <f>VLOOKUP(A11,[3]Testi16!$N:$Q,4,FALSE)</f>
        <v>M7.5</v>
      </c>
      <c r="C11" t="s">
        <v>63</v>
      </c>
      <c r="D11">
        <v>7.5</v>
      </c>
      <c r="E11" s="7">
        <f t="shared" si="0"/>
        <v>57.5</v>
      </c>
      <c r="G11" t="s">
        <v>2819</v>
      </c>
      <c r="H11" t="s">
        <v>494</v>
      </c>
      <c r="I11">
        <v>57.5</v>
      </c>
    </row>
    <row r="12" spans="1:9">
      <c r="A12" s="18" t="s">
        <v>2820</v>
      </c>
      <c r="B12" t="str">
        <f>VLOOKUP(A12,[3]Testi16!$N:$Q,4,FALSE)</f>
        <v>M6</v>
      </c>
      <c r="C12" t="s">
        <v>63</v>
      </c>
      <c r="D12">
        <v>6</v>
      </c>
      <c r="E12" s="7">
        <f t="shared" si="0"/>
        <v>56</v>
      </c>
      <c r="G12" t="s">
        <v>2820</v>
      </c>
      <c r="H12" t="s">
        <v>50</v>
      </c>
      <c r="I12">
        <v>56</v>
      </c>
    </row>
    <row r="14" spans="1:9">
      <c r="A14" s="17" t="s">
        <v>3046</v>
      </c>
      <c r="B14" t="s">
        <v>0</v>
      </c>
      <c r="C14" t="s">
        <v>2822</v>
      </c>
      <c r="D14" t="s">
        <v>2823</v>
      </c>
      <c r="E14" t="s">
        <v>1252</v>
      </c>
      <c r="G14" t="s">
        <v>3046</v>
      </c>
      <c r="H14" t="s">
        <v>0</v>
      </c>
      <c r="I14" t="s">
        <v>1252</v>
      </c>
    </row>
    <row r="15" spans="1:9">
      <c r="A15" s="21" t="s">
        <v>3047</v>
      </c>
      <c r="B15" t="str">
        <f>VLOOKUP(A15,[4]Testi16!$N:$Q,4,FALSE)</f>
        <v>M6</v>
      </c>
      <c r="C15" t="s">
        <v>63</v>
      </c>
      <c r="D15">
        <v>6</v>
      </c>
      <c r="E15" s="7">
        <f>IF(C15="B",0+D15,IF(C15="A",D15+10,IF(C15="F",D15+20,IF(C15="G",D15+30,IF(C15="K",D15+40,IF(C15="M",D15+50,"Err"))))))</f>
        <v>56</v>
      </c>
      <c r="G15" t="s">
        <v>3047</v>
      </c>
      <c r="H15" t="s">
        <v>50</v>
      </c>
      <c r="I15">
        <v>56</v>
      </c>
    </row>
    <row r="16" spans="1:9">
      <c r="A16" s="21" t="s">
        <v>3048</v>
      </c>
      <c r="B16" t="str">
        <f>VLOOKUP(A16,[4]Testi16!$N:$Q,4,FALSE)</f>
        <v>M6.5</v>
      </c>
      <c r="C16" t="s">
        <v>63</v>
      </c>
      <c r="D16">
        <v>6.5</v>
      </c>
      <c r="E16" s="7">
        <f t="shared" ref="E16:E20" si="1">IF(C16="B",0+D16,IF(C16="A",D16+10,IF(C16="F",D16+20,IF(C16="G",D16+30,IF(C16="K",D16+40,IF(C16="M",D16+50,"Err"))))))</f>
        <v>56.5</v>
      </c>
      <c r="G16" t="s">
        <v>3048</v>
      </c>
      <c r="H16" t="s">
        <v>470</v>
      </c>
      <c r="I16">
        <v>56.5</v>
      </c>
    </row>
    <row r="17" spans="1:9">
      <c r="A17" s="21" t="s">
        <v>3049</v>
      </c>
      <c r="B17" t="str">
        <f>VLOOKUP(A17,[4]Testi16!$N:$Q,4,FALSE)</f>
        <v>M7</v>
      </c>
      <c r="C17" t="s">
        <v>63</v>
      </c>
      <c r="D17">
        <v>7</v>
      </c>
      <c r="E17" s="7">
        <f t="shared" si="1"/>
        <v>57</v>
      </c>
      <c r="G17" t="s">
        <v>3049</v>
      </c>
      <c r="H17" t="s">
        <v>51</v>
      </c>
      <c r="I17">
        <v>57</v>
      </c>
    </row>
    <row r="18" spans="1:9">
      <c r="A18" s="21" t="s">
        <v>3050</v>
      </c>
      <c r="B18" t="str">
        <f>VLOOKUP(A18,[4]Testi16!$N:$Q,4,FALSE)</f>
        <v>M8</v>
      </c>
      <c r="C18" t="s">
        <v>63</v>
      </c>
      <c r="D18">
        <v>8</v>
      </c>
      <c r="E18" s="7">
        <f t="shared" si="1"/>
        <v>58</v>
      </c>
      <c r="G18" t="s">
        <v>3050</v>
      </c>
      <c r="H18" t="s">
        <v>52</v>
      </c>
      <c r="I18">
        <v>58</v>
      </c>
    </row>
    <row r="19" spans="1:9">
      <c r="A19" s="21" t="s">
        <v>3051</v>
      </c>
      <c r="B19" t="str">
        <f>VLOOKUP(A19,[4]Testi16!$N:$Q,4,FALSE)</f>
        <v>M7.75</v>
      </c>
      <c r="C19" t="s">
        <v>63</v>
      </c>
      <c r="D19">
        <v>7.75</v>
      </c>
      <c r="E19" s="7">
        <f t="shared" si="1"/>
        <v>57.75</v>
      </c>
      <c r="G19" t="s">
        <v>3051</v>
      </c>
      <c r="H19" t="s">
        <v>513</v>
      </c>
      <c r="I19">
        <v>57.75</v>
      </c>
    </row>
    <row r="20" spans="1:9">
      <c r="A20" s="21" t="s">
        <v>3052</v>
      </c>
      <c r="B20" t="str">
        <f>VLOOKUP(A20,[4]Testi16!$N:$Q,4,FALSE)</f>
        <v>M7.5</v>
      </c>
      <c r="C20" t="s">
        <v>63</v>
      </c>
      <c r="D20">
        <v>7.5</v>
      </c>
      <c r="E20" s="7">
        <f t="shared" si="1"/>
        <v>57.5</v>
      </c>
      <c r="G20" t="s">
        <v>3052</v>
      </c>
      <c r="H20" t="s">
        <v>494</v>
      </c>
      <c r="I20">
        <v>57.5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B2" sqref="B2:B107"/>
    </sheetView>
  </sheetViews>
  <sheetFormatPr baseColWidth="10" defaultRowHeight="15" x14ac:dyDescent="0"/>
  <cols>
    <col min="1" max="1" width="24.5" bestFit="1" customWidth="1"/>
    <col min="2" max="3" width="7.33203125" bestFit="1" customWidth="1"/>
  </cols>
  <sheetData>
    <row r="1" spans="1:9">
      <c r="A1" s="16" t="s">
        <v>1288</v>
      </c>
      <c r="B1" s="16" t="s">
        <v>0</v>
      </c>
      <c r="C1" t="s">
        <v>2822</v>
      </c>
      <c r="D1" t="s">
        <v>2823</v>
      </c>
      <c r="E1" t="s">
        <v>1252</v>
      </c>
      <c r="G1" t="s">
        <v>78</v>
      </c>
      <c r="H1" t="s">
        <v>0</v>
      </c>
      <c r="I1" t="s">
        <v>1252</v>
      </c>
    </row>
    <row r="2" spans="1:9">
      <c r="A2" s="19" t="s">
        <v>2824</v>
      </c>
      <c r="B2" s="19" t="s">
        <v>48</v>
      </c>
      <c r="C2" s="19" t="s">
        <v>63</v>
      </c>
      <c r="D2">
        <v>4</v>
      </c>
      <c r="E2" s="7">
        <f t="shared" ref="E2:E65" si="0">IF(C2="B",0+D2,IF(C2="A",D2+10,IF(C2="F",D2+20,IF(C2="G",D2+30,IF(C2="K",D2+40,IF(C2="M",D2+50,"Err"))))))</f>
        <v>54</v>
      </c>
      <c r="G2" t="s">
        <v>2824</v>
      </c>
      <c r="H2" t="s">
        <v>48</v>
      </c>
      <c r="I2">
        <v>54</v>
      </c>
    </row>
    <row r="3" spans="1:9">
      <c r="A3" t="s">
        <v>2825</v>
      </c>
      <c r="B3" t="s">
        <v>48</v>
      </c>
      <c r="C3" t="s">
        <v>63</v>
      </c>
      <c r="D3">
        <v>4</v>
      </c>
      <c r="E3" s="7">
        <f t="shared" si="0"/>
        <v>54</v>
      </c>
      <c r="G3" t="s">
        <v>2825</v>
      </c>
      <c r="H3" t="s">
        <v>48</v>
      </c>
      <c r="I3">
        <v>54</v>
      </c>
    </row>
    <row r="4" spans="1:9">
      <c r="A4" t="s">
        <v>2826</v>
      </c>
      <c r="B4" t="s">
        <v>48</v>
      </c>
      <c r="C4" t="s">
        <v>63</v>
      </c>
      <c r="D4">
        <v>4</v>
      </c>
      <c r="E4" s="7">
        <f t="shared" si="0"/>
        <v>54</v>
      </c>
      <c r="G4" t="s">
        <v>2826</v>
      </c>
      <c r="H4" t="s">
        <v>48</v>
      </c>
      <c r="I4">
        <v>54</v>
      </c>
    </row>
    <row r="5" spans="1:9">
      <c r="A5" t="s">
        <v>2827</v>
      </c>
      <c r="B5" t="s">
        <v>48</v>
      </c>
      <c r="C5" t="s">
        <v>63</v>
      </c>
      <c r="D5">
        <v>4</v>
      </c>
      <c r="E5" s="7">
        <f t="shared" si="0"/>
        <v>54</v>
      </c>
      <c r="G5" t="s">
        <v>2827</v>
      </c>
      <c r="H5" t="s">
        <v>48</v>
      </c>
      <c r="I5">
        <v>54</v>
      </c>
    </row>
    <row r="6" spans="1:9">
      <c r="A6" t="s">
        <v>2828</v>
      </c>
      <c r="B6" t="s">
        <v>294</v>
      </c>
      <c r="C6" t="s">
        <v>63</v>
      </c>
      <c r="D6">
        <v>3.5</v>
      </c>
      <c r="E6" s="7">
        <f t="shared" si="0"/>
        <v>53.5</v>
      </c>
      <c r="G6" t="s">
        <v>2828</v>
      </c>
      <c r="H6" t="s">
        <v>294</v>
      </c>
      <c r="I6">
        <v>53.5</v>
      </c>
    </row>
    <row r="7" spans="1:9">
      <c r="A7" t="s">
        <v>2829</v>
      </c>
      <c r="B7" t="s">
        <v>873</v>
      </c>
      <c r="C7" t="s">
        <v>63</v>
      </c>
      <c r="D7">
        <v>2.5</v>
      </c>
      <c r="E7" s="7">
        <f t="shared" si="0"/>
        <v>52.5</v>
      </c>
      <c r="G7" t="s">
        <v>2829</v>
      </c>
      <c r="H7" t="s">
        <v>873</v>
      </c>
      <c r="I7">
        <v>52.5</v>
      </c>
    </row>
    <row r="8" spans="1:9">
      <c r="A8" t="s">
        <v>2830</v>
      </c>
      <c r="B8" t="s">
        <v>28</v>
      </c>
      <c r="C8" t="s">
        <v>61</v>
      </c>
      <c r="D8">
        <v>3</v>
      </c>
      <c r="E8" s="7">
        <f t="shared" si="0"/>
        <v>33</v>
      </c>
      <c r="G8" t="s">
        <v>2830</v>
      </c>
      <c r="H8" t="s">
        <v>28</v>
      </c>
      <c r="I8">
        <v>33</v>
      </c>
    </row>
    <row r="9" spans="1:9">
      <c r="A9" t="s">
        <v>2831</v>
      </c>
      <c r="B9" t="s">
        <v>48</v>
      </c>
      <c r="C9" t="s">
        <v>63</v>
      </c>
      <c r="D9">
        <v>4</v>
      </c>
      <c r="E9" s="7">
        <f t="shared" si="0"/>
        <v>54</v>
      </c>
      <c r="G9" t="s">
        <v>2831</v>
      </c>
      <c r="H9" t="s">
        <v>48</v>
      </c>
      <c r="I9">
        <v>54</v>
      </c>
    </row>
    <row r="10" spans="1:9">
      <c r="A10" t="s">
        <v>2832</v>
      </c>
      <c r="B10" t="s">
        <v>48</v>
      </c>
      <c r="C10" t="s">
        <v>63</v>
      </c>
      <c r="D10">
        <v>4</v>
      </c>
      <c r="E10" s="7">
        <f t="shared" si="0"/>
        <v>54</v>
      </c>
      <c r="G10" t="s">
        <v>2832</v>
      </c>
      <c r="H10" t="s">
        <v>48</v>
      </c>
      <c r="I10">
        <v>54</v>
      </c>
    </row>
    <row r="11" spans="1:9">
      <c r="A11" t="s">
        <v>2833</v>
      </c>
      <c r="B11" t="s">
        <v>48</v>
      </c>
      <c r="C11" t="s">
        <v>63</v>
      </c>
      <c r="D11">
        <v>4</v>
      </c>
      <c r="E11" s="7">
        <f t="shared" si="0"/>
        <v>54</v>
      </c>
      <c r="G11" t="s">
        <v>2833</v>
      </c>
      <c r="H11" t="s">
        <v>48</v>
      </c>
      <c r="I11">
        <v>54</v>
      </c>
    </row>
    <row r="12" spans="1:9">
      <c r="A12" t="s">
        <v>2834</v>
      </c>
      <c r="B12" t="s">
        <v>31</v>
      </c>
      <c r="C12" t="s">
        <v>61</v>
      </c>
      <c r="D12">
        <v>6</v>
      </c>
      <c r="E12" s="7">
        <f t="shared" si="0"/>
        <v>36</v>
      </c>
      <c r="G12" t="s">
        <v>2834</v>
      </c>
      <c r="H12" t="s">
        <v>31</v>
      </c>
      <c r="I12">
        <v>36</v>
      </c>
    </row>
    <row r="13" spans="1:9">
      <c r="A13" t="s">
        <v>2835</v>
      </c>
      <c r="B13" t="s">
        <v>47</v>
      </c>
      <c r="C13" t="s">
        <v>63</v>
      </c>
      <c r="D13">
        <v>3</v>
      </c>
      <c r="E13" s="7">
        <f t="shared" si="0"/>
        <v>53</v>
      </c>
      <c r="G13" t="s">
        <v>2835</v>
      </c>
      <c r="H13" t="s">
        <v>47</v>
      </c>
      <c r="I13">
        <v>53</v>
      </c>
    </row>
    <row r="14" spans="1:9">
      <c r="A14" t="s">
        <v>2836</v>
      </c>
      <c r="B14" t="s">
        <v>32</v>
      </c>
      <c r="C14" t="s">
        <v>61</v>
      </c>
      <c r="D14">
        <v>7</v>
      </c>
      <c r="E14" s="7">
        <f t="shared" si="0"/>
        <v>37</v>
      </c>
      <c r="G14" t="s">
        <v>2836</v>
      </c>
      <c r="H14" t="s">
        <v>32</v>
      </c>
      <c r="I14">
        <v>37</v>
      </c>
    </row>
    <row r="15" spans="1:9">
      <c r="A15" t="s">
        <v>2837</v>
      </c>
      <c r="B15" t="s">
        <v>39</v>
      </c>
      <c r="C15" t="s">
        <v>62</v>
      </c>
      <c r="D15">
        <v>4</v>
      </c>
      <c r="E15" s="7">
        <f t="shared" si="0"/>
        <v>44</v>
      </c>
      <c r="G15" t="s">
        <v>2837</v>
      </c>
      <c r="H15" t="s">
        <v>39</v>
      </c>
      <c r="I15">
        <v>44</v>
      </c>
    </row>
    <row r="16" spans="1:9">
      <c r="A16" t="s">
        <v>2838</v>
      </c>
      <c r="B16" t="s">
        <v>44</v>
      </c>
      <c r="C16" t="s">
        <v>63</v>
      </c>
      <c r="D16">
        <v>0</v>
      </c>
      <c r="E16" s="7">
        <f t="shared" si="0"/>
        <v>50</v>
      </c>
      <c r="G16" t="s">
        <v>2838</v>
      </c>
      <c r="H16" t="s">
        <v>44</v>
      </c>
      <c r="I16">
        <v>50</v>
      </c>
    </row>
    <row r="17" spans="1:9">
      <c r="A17" t="s">
        <v>2839</v>
      </c>
      <c r="B17" t="s">
        <v>48</v>
      </c>
      <c r="C17" t="s">
        <v>63</v>
      </c>
      <c r="D17">
        <v>4</v>
      </c>
      <c r="E17" s="7">
        <f t="shared" si="0"/>
        <v>54</v>
      </c>
      <c r="G17" t="s">
        <v>2839</v>
      </c>
      <c r="H17" t="s">
        <v>48</v>
      </c>
      <c r="I17">
        <v>54</v>
      </c>
    </row>
    <row r="18" spans="1:9">
      <c r="A18" t="s">
        <v>2840</v>
      </c>
      <c r="B18" t="s">
        <v>343</v>
      </c>
      <c r="C18" t="s">
        <v>63</v>
      </c>
      <c r="D18">
        <v>4.5</v>
      </c>
      <c r="E18" s="7">
        <f t="shared" si="0"/>
        <v>54.5</v>
      </c>
      <c r="G18" t="s">
        <v>2840</v>
      </c>
      <c r="H18" t="s">
        <v>343</v>
      </c>
      <c r="I18">
        <v>54.5</v>
      </c>
    </row>
    <row r="19" spans="1:9">
      <c r="A19" t="s">
        <v>2841</v>
      </c>
      <c r="B19" t="s">
        <v>48</v>
      </c>
      <c r="C19" t="s">
        <v>63</v>
      </c>
      <c r="D19">
        <v>4</v>
      </c>
      <c r="E19" s="7">
        <f t="shared" si="0"/>
        <v>54</v>
      </c>
      <c r="G19" t="s">
        <v>2841</v>
      </c>
      <c r="H19" t="s">
        <v>48</v>
      </c>
      <c r="I19">
        <v>54</v>
      </c>
    </row>
    <row r="20" spans="1:9">
      <c r="A20" t="s">
        <v>2842</v>
      </c>
      <c r="B20" t="s">
        <v>48</v>
      </c>
      <c r="C20" t="s">
        <v>63</v>
      </c>
      <c r="D20">
        <v>4</v>
      </c>
      <c r="E20" s="7">
        <f t="shared" si="0"/>
        <v>54</v>
      </c>
      <c r="G20" t="s">
        <v>2842</v>
      </c>
      <c r="H20" t="s">
        <v>48</v>
      </c>
      <c r="I20">
        <v>54</v>
      </c>
    </row>
    <row r="21" spans="1:9">
      <c r="A21" t="s">
        <v>2843</v>
      </c>
      <c r="B21" t="s">
        <v>45</v>
      </c>
      <c r="C21" t="s">
        <v>63</v>
      </c>
      <c r="D21">
        <v>1</v>
      </c>
      <c r="E21" s="7">
        <f t="shared" si="0"/>
        <v>51</v>
      </c>
      <c r="G21" t="s">
        <v>2843</v>
      </c>
      <c r="H21" t="s">
        <v>45</v>
      </c>
      <c r="I21">
        <v>51</v>
      </c>
    </row>
    <row r="22" spans="1:9">
      <c r="A22" t="s">
        <v>2844</v>
      </c>
      <c r="B22" t="s">
        <v>44</v>
      </c>
      <c r="C22" t="s">
        <v>63</v>
      </c>
      <c r="D22">
        <v>0</v>
      </c>
      <c r="E22" s="7">
        <f t="shared" si="0"/>
        <v>50</v>
      </c>
      <c r="G22" t="s">
        <v>2844</v>
      </c>
      <c r="H22" t="s">
        <v>44</v>
      </c>
      <c r="I22">
        <v>50</v>
      </c>
    </row>
    <row r="23" spans="1:9">
      <c r="A23" t="s">
        <v>2845</v>
      </c>
      <c r="B23" t="s">
        <v>873</v>
      </c>
      <c r="C23" t="s">
        <v>63</v>
      </c>
      <c r="D23">
        <v>2.5</v>
      </c>
      <c r="E23" s="7">
        <f t="shared" si="0"/>
        <v>52.5</v>
      </c>
      <c r="G23" t="s">
        <v>2845</v>
      </c>
      <c r="H23" t="s">
        <v>873</v>
      </c>
      <c r="I23">
        <v>52.5</v>
      </c>
    </row>
    <row r="24" spans="1:9">
      <c r="A24" t="s">
        <v>2846</v>
      </c>
      <c r="B24" t="s">
        <v>360</v>
      </c>
      <c r="C24" t="s">
        <v>63</v>
      </c>
      <c r="D24">
        <v>4.75</v>
      </c>
      <c r="E24" s="7">
        <f t="shared" si="0"/>
        <v>54.75</v>
      </c>
      <c r="G24" t="s">
        <v>2846</v>
      </c>
      <c r="H24" t="s">
        <v>360</v>
      </c>
      <c r="I24">
        <v>54.75</v>
      </c>
    </row>
    <row r="25" spans="1:9">
      <c r="A25" t="s">
        <v>2847</v>
      </c>
      <c r="B25" t="s">
        <v>39</v>
      </c>
      <c r="C25" t="s">
        <v>62</v>
      </c>
      <c r="D25">
        <v>4</v>
      </c>
      <c r="E25" s="7">
        <f t="shared" si="0"/>
        <v>44</v>
      </c>
      <c r="G25" t="s">
        <v>2847</v>
      </c>
      <c r="H25" t="s">
        <v>39</v>
      </c>
      <c r="I25">
        <v>44</v>
      </c>
    </row>
    <row r="26" spans="1:9">
      <c r="A26" t="s">
        <v>2848</v>
      </c>
      <c r="B26" t="s">
        <v>360</v>
      </c>
      <c r="C26" t="s">
        <v>63</v>
      </c>
      <c r="D26">
        <v>4.75</v>
      </c>
      <c r="E26" s="7">
        <f t="shared" si="0"/>
        <v>54.75</v>
      </c>
      <c r="G26" t="s">
        <v>2848</v>
      </c>
      <c r="H26" t="s">
        <v>360</v>
      </c>
      <c r="I26">
        <v>54.75</v>
      </c>
    </row>
    <row r="27" spans="1:9">
      <c r="A27" t="s">
        <v>2849</v>
      </c>
      <c r="B27" t="s">
        <v>360</v>
      </c>
      <c r="C27" t="s">
        <v>63</v>
      </c>
      <c r="D27">
        <v>4.75</v>
      </c>
      <c r="E27" s="7">
        <f t="shared" si="0"/>
        <v>54.75</v>
      </c>
      <c r="G27" t="s">
        <v>2849</v>
      </c>
      <c r="H27" t="s">
        <v>360</v>
      </c>
      <c r="I27">
        <v>54.75</v>
      </c>
    </row>
    <row r="28" spans="1:9">
      <c r="A28" t="s">
        <v>2850</v>
      </c>
      <c r="B28" t="s">
        <v>294</v>
      </c>
      <c r="C28" t="s">
        <v>63</v>
      </c>
      <c r="D28">
        <v>3.5</v>
      </c>
      <c r="E28" s="7">
        <f t="shared" si="0"/>
        <v>53.5</v>
      </c>
      <c r="G28" t="s">
        <v>2850</v>
      </c>
      <c r="H28" t="s">
        <v>294</v>
      </c>
      <c r="I28">
        <v>53.5</v>
      </c>
    </row>
    <row r="29" spans="1:9">
      <c r="A29" t="s">
        <v>2851</v>
      </c>
      <c r="B29" t="s">
        <v>40</v>
      </c>
      <c r="C29" t="s">
        <v>62</v>
      </c>
      <c r="D29">
        <v>5</v>
      </c>
      <c r="E29" s="7">
        <f t="shared" si="0"/>
        <v>45</v>
      </c>
      <c r="G29" t="s">
        <v>2851</v>
      </c>
      <c r="H29" t="s">
        <v>40</v>
      </c>
      <c r="I29">
        <v>45</v>
      </c>
    </row>
    <row r="30" spans="1:9">
      <c r="A30" t="s">
        <v>2852</v>
      </c>
      <c r="B30" t="s">
        <v>46</v>
      </c>
      <c r="C30" t="s">
        <v>63</v>
      </c>
      <c r="D30">
        <v>2</v>
      </c>
      <c r="E30" s="7">
        <f t="shared" si="0"/>
        <v>52</v>
      </c>
      <c r="G30" t="s">
        <v>2852</v>
      </c>
      <c r="H30" t="s">
        <v>46</v>
      </c>
      <c r="I30">
        <v>52</v>
      </c>
    </row>
    <row r="31" spans="1:9">
      <c r="A31" t="s">
        <v>2853</v>
      </c>
      <c r="B31" t="s">
        <v>294</v>
      </c>
      <c r="C31" t="s">
        <v>63</v>
      </c>
      <c r="D31">
        <v>3.5</v>
      </c>
      <c r="E31" s="7">
        <f t="shared" si="0"/>
        <v>53.5</v>
      </c>
      <c r="G31" t="s">
        <v>2853</v>
      </c>
      <c r="H31" t="s">
        <v>294</v>
      </c>
      <c r="I31">
        <v>53.5</v>
      </c>
    </row>
    <row r="32" spans="1:9">
      <c r="A32" t="s">
        <v>2854</v>
      </c>
      <c r="B32" t="s">
        <v>37</v>
      </c>
      <c r="C32" t="s">
        <v>62</v>
      </c>
      <c r="D32">
        <v>2</v>
      </c>
      <c r="E32" s="7">
        <f t="shared" si="0"/>
        <v>42</v>
      </c>
      <c r="G32" t="s">
        <v>2854</v>
      </c>
      <c r="H32" t="s">
        <v>37</v>
      </c>
      <c r="I32">
        <v>42</v>
      </c>
    </row>
    <row r="33" spans="1:9">
      <c r="A33" t="s">
        <v>2855</v>
      </c>
      <c r="B33" t="s">
        <v>288</v>
      </c>
      <c r="C33" t="s">
        <v>63</v>
      </c>
      <c r="D33">
        <v>3.25</v>
      </c>
      <c r="E33" s="7">
        <f t="shared" si="0"/>
        <v>53.25</v>
      </c>
      <c r="G33" t="s">
        <v>2855</v>
      </c>
      <c r="H33" t="s">
        <v>288</v>
      </c>
      <c r="I33">
        <v>53.25</v>
      </c>
    </row>
    <row r="34" spans="1:9">
      <c r="A34" t="s">
        <v>2856</v>
      </c>
      <c r="B34" t="s">
        <v>343</v>
      </c>
      <c r="C34" t="s">
        <v>63</v>
      </c>
      <c r="D34">
        <v>4.5</v>
      </c>
      <c r="E34" s="7">
        <f t="shared" si="0"/>
        <v>54.5</v>
      </c>
      <c r="G34" t="s">
        <v>2856</v>
      </c>
      <c r="H34" t="s">
        <v>343</v>
      </c>
      <c r="I34">
        <v>54.5</v>
      </c>
    </row>
    <row r="35" spans="1:9">
      <c r="A35" t="s">
        <v>2857</v>
      </c>
      <c r="B35" t="s">
        <v>294</v>
      </c>
      <c r="C35" t="s">
        <v>63</v>
      </c>
      <c r="D35">
        <v>3.5</v>
      </c>
      <c r="E35" s="7">
        <f t="shared" si="0"/>
        <v>53.5</v>
      </c>
      <c r="G35" t="s">
        <v>2857</v>
      </c>
      <c r="H35" t="s">
        <v>294</v>
      </c>
      <c r="I35">
        <v>53.5</v>
      </c>
    </row>
    <row r="36" spans="1:9">
      <c r="A36" t="s">
        <v>2858</v>
      </c>
      <c r="B36" t="s">
        <v>49</v>
      </c>
      <c r="C36" t="s">
        <v>63</v>
      </c>
      <c r="D36">
        <v>5</v>
      </c>
      <c r="E36" s="7">
        <f t="shared" si="0"/>
        <v>55</v>
      </c>
      <c r="G36" t="s">
        <v>2858</v>
      </c>
      <c r="H36" t="s">
        <v>49</v>
      </c>
      <c r="I36">
        <v>55</v>
      </c>
    </row>
    <row r="37" spans="1:9">
      <c r="A37" t="s">
        <v>2859</v>
      </c>
      <c r="B37" t="s">
        <v>343</v>
      </c>
      <c r="C37" t="s">
        <v>63</v>
      </c>
      <c r="D37">
        <v>4.5</v>
      </c>
      <c r="E37" s="7">
        <f t="shared" si="0"/>
        <v>54.5</v>
      </c>
      <c r="G37" t="s">
        <v>2859</v>
      </c>
      <c r="H37" t="s">
        <v>343</v>
      </c>
      <c r="I37">
        <v>54.5</v>
      </c>
    </row>
    <row r="38" spans="1:9">
      <c r="A38" t="s">
        <v>2860</v>
      </c>
      <c r="B38" t="s">
        <v>49</v>
      </c>
      <c r="C38" t="s">
        <v>63</v>
      </c>
      <c r="D38">
        <v>5</v>
      </c>
      <c r="E38" s="7">
        <f t="shared" si="0"/>
        <v>55</v>
      </c>
      <c r="G38" t="s">
        <v>2860</v>
      </c>
      <c r="H38" t="s">
        <v>49</v>
      </c>
      <c r="I38">
        <v>55</v>
      </c>
    </row>
    <row r="39" spans="1:9">
      <c r="A39" t="s">
        <v>2861</v>
      </c>
      <c r="B39" t="s">
        <v>46</v>
      </c>
      <c r="C39" t="s">
        <v>63</v>
      </c>
      <c r="D39">
        <v>2</v>
      </c>
      <c r="E39" s="7">
        <f t="shared" si="0"/>
        <v>52</v>
      </c>
      <c r="G39" t="s">
        <v>2861</v>
      </c>
      <c r="H39" t="s">
        <v>46</v>
      </c>
      <c r="I39">
        <v>52</v>
      </c>
    </row>
    <row r="40" spans="1:9">
      <c r="A40" t="s">
        <v>2862</v>
      </c>
      <c r="B40" t="s">
        <v>48</v>
      </c>
      <c r="C40" t="s">
        <v>63</v>
      </c>
      <c r="D40">
        <v>4</v>
      </c>
      <c r="E40" s="7">
        <f t="shared" si="0"/>
        <v>54</v>
      </c>
      <c r="G40" t="s">
        <v>2862</v>
      </c>
      <c r="H40" t="s">
        <v>48</v>
      </c>
      <c r="I40">
        <v>54</v>
      </c>
    </row>
    <row r="41" spans="1:9">
      <c r="A41" t="s">
        <v>2863</v>
      </c>
      <c r="B41" t="s">
        <v>49</v>
      </c>
      <c r="C41" t="s">
        <v>63</v>
      </c>
      <c r="D41">
        <v>5</v>
      </c>
      <c r="E41" s="7">
        <f t="shared" si="0"/>
        <v>55</v>
      </c>
      <c r="G41" t="s">
        <v>2863</v>
      </c>
      <c r="H41" t="s">
        <v>49</v>
      </c>
      <c r="I41">
        <v>55</v>
      </c>
    </row>
    <row r="42" spans="1:9">
      <c r="A42" t="s">
        <v>2864</v>
      </c>
      <c r="B42" t="s">
        <v>48</v>
      </c>
      <c r="C42" t="s">
        <v>63</v>
      </c>
      <c r="D42">
        <v>4</v>
      </c>
      <c r="E42" s="7">
        <f t="shared" si="0"/>
        <v>54</v>
      </c>
      <c r="G42" t="s">
        <v>2864</v>
      </c>
      <c r="H42" t="s">
        <v>48</v>
      </c>
      <c r="I42">
        <v>54</v>
      </c>
    </row>
    <row r="43" spans="1:9">
      <c r="A43" t="s">
        <v>2865</v>
      </c>
      <c r="B43" t="s">
        <v>44</v>
      </c>
      <c r="C43" t="s">
        <v>63</v>
      </c>
      <c r="D43">
        <v>0</v>
      </c>
      <c r="E43" s="7">
        <f t="shared" si="0"/>
        <v>50</v>
      </c>
      <c r="G43" t="s">
        <v>2865</v>
      </c>
      <c r="H43" t="s">
        <v>44</v>
      </c>
      <c r="I43">
        <v>50</v>
      </c>
    </row>
    <row r="44" spans="1:9">
      <c r="A44" t="s">
        <v>2866</v>
      </c>
      <c r="B44" t="s">
        <v>49</v>
      </c>
      <c r="C44" t="s">
        <v>63</v>
      </c>
      <c r="D44">
        <v>5</v>
      </c>
      <c r="E44" s="7">
        <f t="shared" si="0"/>
        <v>55</v>
      </c>
      <c r="G44" t="s">
        <v>2866</v>
      </c>
      <c r="H44" t="s">
        <v>49</v>
      </c>
      <c r="I44">
        <v>55</v>
      </c>
    </row>
    <row r="45" spans="1:9">
      <c r="A45" t="s">
        <v>2867</v>
      </c>
      <c r="B45" t="s">
        <v>343</v>
      </c>
      <c r="C45" t="s">
        <v>63</v>
      </c>
      <c r="D45">
        <v>4.5</v>
      </c>
      <c r="E45" s="7">
        <f t="shared" si="0"/>
        <v>54.5</v>
      </c>
      <c r="G45" t="s">
        <v>2867</v>
      </c>
      <c r="H45" t="s">
        <v>343</v>
      </c>
      <c r="I45">
        <v>54.5</v>
      </c>
    </row>
    <row r="46" spans="1:9">
      <c r="A46" t="s">
        <v>2868</v>
      </c>
      <c r="B46" t="s">
        <v>343</v>
      </c>
      <c r="C46" t="s">
        <v>63</v>
      </c>
      <c r="D46">
        <v>4.5</v>
      </c>
      <c r="E46" s="7">
        <f t="shared" si="0"/>
        <v>54.5</v>
      </c>
      <c r="G46" t="s">
        <v>2868</v>
      </c>
      <c r="H46" t="s">
        <v>343</v>
      </c>
      <c r="I46">
        <v>54.5</v>
      </c>
    </row>
    <row r="47" spans="1:9">
      <c r="A47" t="s">
        <v>2869</v>
      </c>
      <c r="B47" t="s">
        <v>288</v>
      </c>
      <c r="C47" t="s">
        <v>63</v>
      </c>
      <c r="D47">
        <v>3.25</v>
      </c>
      <c r="E47" s="7">
        <f t="shared" si="0"/>
        <v>53.25</v>
      </c>
      <c r="G47" t="s">
        <v>2869</v>
      </c>
      <c r="H47" t="s">
        <v>288</v>
      </c>
      <c r="I47">
        <v>53.25</v>
      </c>
    </row>
    <row r="48" spans="1:9">
      <c r="A48" t="s">
        <v>2870</v>
      </c>
      <c r="B48" t="s">
        <v>41</v>
      </c>
      <c r="C48" t="s">
        <v>62</v>
      </c>
      <c r="D48">
        <v>6</v>
      </c>
      <c r="E48" s="7">
        <f t="shared" si="0"/>
        <v>46</v>
      </c>
      <c r="G48" t="s">
        <v>2870</v>
      </c>
      <c r="H48" t="s">
        <v>41</v>
      </c>
      <c r="I48">
        <v>46</v>
      </c>
    </row>
    <row r="49" spans="1:9">
      <c r="A49" t="s">
        <v>2871</v>
      </c>
      <c r="B49" t="s">
        <v>276</v>
      </c>
      <c r="C49" t="s">
        <v>63</v>
      </c>
      <c r="D49">
        <v>2.75</v>
      </c>
      <c r="E49" s="7">
        <f t="shared" si="0"/>
        <v>52.75</v>
      </c>
      <c r="G49" t="s">
        <v>2871</v>
      </c>
      <c r="H49" t="s">
        <v>276</v>
      </c>
      <c r="I49">
        <v>52.75</v>
      </c>
    </row>
    <row r="50" spans="1:9">
      <c r="A50" t="s">
        <v>2872</v>
      </c>
      <c r="B50" t="s">
        <v>49</v>
      </c>
      <c r="C50" t="s">
        <v>63</v>
      </c>
      <c r="D50">
        <v>5</v>
      </c>
      <c r="E50" s="7">
        <f t="shared" si="0"/>
        <v>55</v>
      </c>
      <c r="G50" t="s">
        <v>2872</v>
      </c>
      <c r="H50" t="s">
        <v>49</v>
      </c>
      <c r="I50">
        <v>55</v>
      </c>
    </row>
    <row r="51" spans="1:9">
      <c r="A51" t="s">
        <v>2873</v>
      </c>
      <c r="B51" t="s">
        <v>48</v>
      </c>
      <c r="C51" t="s">
        <v>63</v>
      </c>
      <c r="D51">
        <v>4</v>
      </c>
      <c r="E51" s="7">
        <f t="shared" si="0"/>
        <v>54</v>
      </c>
      <c r="G51" t="s">
        <v>2873</v>
      </c>
      <c r="H51" t="s">
        <v>48</v>
      </c>
      <c r="I51">
        <v>54</v>
      </c>
    </row>
    <row r="52" spans="1:9">
      <c r="A52" t="s">
        <v>2874</v>
      </c>
      <c r="B52" t="s">
        <v>47</v>
      </c>
      <c r="C52" t="s">
        <v>63</v>
      </c>
      <c r="D52">
        <v>3</v>
      </c>
      <c r="E52" s="7">
        <f t="shared" si="0"/>
        <v>53</v>
      </c>
      <c r="G52" t="s">
        <v>2874</v>
      </c>
      <c r="H52" t="s">
        <v>47</v>
      </c>
      <c r="I52">
        <v>53</v>
      </c>
    </row>
    <row r="53" spans="1:9">
      <c r="A53" t="s">
        <v>2875</v>
      </c>
      <c r="B53" t="s">
        <v>294</v>
      </c>
      <c r="C53" t="s">
        <v>63</v>
      </c>
      <c r="D53">
        <v>3.5</v>
      </c>
      <c r="E53" s="7">
        <f t="shared" si="0"/>
        <v>53.5</v>
      </c>
      <c r="G53" t="s">
        <v>2875</v>
      </c>
      <c r="H53" t="s">
        <v>294</v>
      </c>
      <c r="I53">
        <v>53.5</v>
      </c>
    </row>
    <row r="54" spans="1:9">
      <c r="A54" t="s">
        <v>2876</v>
      </c>
      <c r="B54" t="s">
        <v>360</v>
      </c>
      <c r="C54" t="s">
        <v>63</v>
      </c>
      <c r="D54">
        <v>4.75</v>
      </c>
      <c r="E54" s="7">
        <f t="shared" si="0"/>
        <v>54.75</v>
      </c>
      <c r="G54" t="s">
        <v>2876</v>
      </c>
      <c r="H54" t="s">
        <v>360</v>
      </c>
      <c r="I54">
        <v>54.75</v>
      </c>
    </row>
    <row r="55" spans="1:9">
      <c r="A55" t="s">
        <v>2877</v>
      </c>
      <c r="B55" t="s">
        <v>46</v>
      </c>
      <c r="C55" t="s">
        <v>63</v>
      </c>
      <c r="D55">
        <v>2</v>
      </c>
      <c r="E55" s="7">
        <f t="shared" si="0"/>
        <v>52</v>
      </c>
      <c r="G55" t="s">
        <v>2877</v>
      </c>
      <c r="H55" t="s">
        <v>46</v>
      </c>
      <c r="I55">
        <v>52</v>
      </c>
    </row>
    <row r="56" spans="1:9">
      <c r="A56" t="s">
        <v>2878</v>
      </c>
      <c r="B56" t="s">
        <v>45</v>
      </c>
      <c r="C56" t="s">
        <v>63</v>
      </c>
      <c r="D56">
        <v>1</v>
      </c>
      <c r="E56" s="7">
        <f t="shared" si="0"/>
        <v>51</v>
      </c>
      <c r="G56" t="s">
        <v>2878</v>
      </c>
      <c r="H56" t="s">
        <v>45</v>
      </c>
      <c r="I56">
        <v>51</v>
      </c>
    </row>
    <row r="57" spans="1:9">
      <c r="A57" t="s">
        <v>2879</v>
      </c>
      <c r="B57" t="s">
        <v>288</v>
      </c>
      <c r="C57" t="s">
        <v>63</v>
      </c>
      <c r="D57">
        <v>3.25</v>
      </c>
      <c r="E57" s="7">
        <f t="shared" si="0"/>
        <v>53.25</v>
      </c>
      <c r="G57" t="s">
        <v>2879</v>
      </c>
      <c r="H57" t="s">
        <v>288</v>
      </c>
      <c r="I57">
        <v>53.25</v>
      </c>
    </row>
    <row r="58" spans="1:9">
      <c r="A58" t="s">
        <v>2880</v>
      </c>
      <c r="B58" t="s">
        <v>288</v>
      </c>
      <c r="C58" t="s">
        <v>63</v>
      </c>
      <c r="D58">
        <v>3.25</v>
      </c>
      <c r="E58" s="7">
        <f t="shared" si="0"/>
        <v>53.25</v>
      </c>
      <c r="G58" t="s">
        <v>2880</v>
      </c>
      <c r="H58" t="s">
        <v>288</v>
      </c>
      <c r="I58">
        <v>53.25</v>
      </c>
    </row>
    <row r="59" spans="1:9">
      <c r="A59" t="s">
        <v>2881</v>
      </c>
      <c r="B59" t="s">
        <v>2183</v>
      </c>
      <c r="C59" t="s">
        <v>62</v>
      </c>
      <c r="D59">
        <v>9</v>
      </c>
      <c r="E59" s="7">
        <f t="shared" si="0"/>
        <v>49</v>
      </c>
      <c r="G59" t="s">
        <v>2881</v>
      </c>
      <c r="H59" t="s">
        <v>2183</v>
      </c>
      <c r="I59">
        <v>49</v>
      </c>
    </row>
    <row r="60" spans="1:9">
      <c r="A60" t="s">
        <v>2882</v>
      </c>
      <c r="B60" t="s">
        <v>49</v>
      </c>
      <c r="C60" t="s">
        <v>63</v>
      </c>
      <c r="D60">
        <v>5</v>
      </c>
      <c r="E60" s="7">
        <f t="shared" si="0"/>
        <v>55</v>
      </c>
      <c r="G60" t="s">
        <v>2882</v>
      </c>
      <c r="H60" t="s">
        <v>49</v>
      </c>
      <c r="I60">
        <v>55</v>
      </c>
    </row>
    <row r="61" spans="1:9">
      <c r="A61" t="s">
        <v>2883</v>
      </c>
      <c r="B61" t="s">
        <v>343</v>
      </c>
      <c r="C61" t="s">
        <v>63</v>
      </c>
      <c r="D61">
        <v>4.5</v>
      </c>
      <c r="E61" s="7">
        <f t="shared" si="0"/>
        <v>54.5</v>
      </c>
      <c r="G61" t="s">
        <v>2883</v>
      </c>
      <c r="H61" t="s">
        <v>343</v>
      </c>
      <c r="I61">
        <v>54.5</v>
      </c>
    </row>
    <row r="62" spans="1:9">
      <c r="A62" t="s">
        <v>2884</v>
      </c>
      <c r="B62" t="s">
        <v>557</v>
      </c>
      <c r="C62" t="s">
        <v>63</v>
      </c>
      <c r="D62">
        <v>3.75</v>
      </c>
      <c r="E62" s="7">
        <f t="shared" si="0"/>
        <v>53.75</v>
      </c>
      <c r="G62" t="s">
        <v>2884</v>
      </c>
      <c r="H62" t="s">
        <v>557</v>
      </c>
      <c r="I62">
        <v>53.75</v>
      </c>
    </row>
    <row r="63" spans="1:9">
      <c r="A63" t="s">
        <v>2885</v>
      </c>
      <c r="B63" t="s">
        <v>49</v>
      </c>
      <c r="C63" t="s">
        <v>63</v>
      </c>
      <c r="D63">
        <v>5</v>
      </c>
      <c r="E63" s="7">
        <f t="shared" si="0"/>
        <v>55</v>
      </c>
      <c r="G63" t="s">
        <v>2885</v>
      </c>
      <c r="H63" t="s">
        <v>49</v>
      </c>
      <c r="I63">
        <v>55</v>
      </c>
    </row>
    <row r="64" spans="1:9">
      <c r="A64" t="s">
        <v>2886</v>
      </c>
      <c r="B64" t="s">
        <v>2183</v>
      </c>
      <c r="C64" t="s">
        <v>62</v>
      </c>
      <c r="D64">
        <v>9</v>
      </c>
      <c r="E64" s="7">
        <f t="shared" si="0"/>
        <v>49</v>
      </c>
      <c r="G64" t="s">
        <v>2886</v>
      </c>
      <c r="H64" t="s">
        <v>2183</v>
      </c>
      <c r="I64">
        <v>49</v>
      </c>
    </row>
    <row r="65" spans="1:9">
      <c r="A65" t="s">
        <v>2887</v>
      </c>
      <c r="B65" t="s">
        <v>47</v>
      </c>
      <c r="C65" t="s">
        <v>63</v>
      </c>
      <c r="D65">
        <v>3</v>
      </c>
      <c r="E65" s="7">
        <f t="shared" si="0"/>
        <v>53</v>
      </c>
      <c r="G65" t="s">
        <v>2887</v>
      </c>
      <c r="H65" t="s">
        <v>47</v>
      </c>
      <c r="I65">
        <v>53</v>
      </c>
    </row>
    <row r="66" spans="1:9">
      <c r="A66" t="s">
        <v>2888</v>
      </c>
      <c r="B66" t="s">
        <v>44</v>
      </c>
      <c r="C66" t="s">
        <v>63</v>
      </c>
      <c r="D66">
        <v>0</v>
      </c>
      <c r="E66" s="7">
        <f t="shared" ref="E66:E107" si="1">IF(C66="B",0+D66,IF(C66="A",D66+10,IF(C66="F",D66+20,IF(C66="G",D66+30,IF(C66="K",D66+40,IF(C66="M",D66+50,"Err"))))))</f>
        <v>50</v>
      </c>
      <c r="G66" t="s">
        <v>2888</v>
      </c>
      <c r="H66" t="s">
        <v>44</v>
      </c>
      <c r="I66">
        <v>50</v>
      </c>
    </row>
    <row r="67" spans="1:9">
      <c r="A67" t="s">
        <v>2889</v>
      </c>
      <c r="B67" t="s">
        <v>47</v>
      </c>
      <c r="C67" t="s">
        <v>63</v>
      </c>
      <c r="D67">
        <v>3</v>
      </c>
      <c r="E67" s="7">
        <f t="shared" si="1"/>
        <v>53</v>
      </c>
      <c r="G67" t="s">
        <v>2889</v>
      </c>
      <c r="H67" t="s">
        <v>47</v>
      </c>
      <c r="I67">
        <v>53</v>
      </c>
    </row>
    <row r="68" spans="1:9">
      <c r="A68" t="s">
        <v>2890</v>
      </c>
      <c r="B68" t="s">
        <v>45</v>
      </c>
      <c r="C68" t="s">
        <v>63</v>
      </c>
      <c r="D68">
        <v>1</v>
      </c>
      <c r="E68" s="7">
        <f t="shared" si="1"/>
        <v>51</v>
      </c>
      <c r="G68" t="s">
        <v>2890</v>
      </c>
      <c r="H68" t="s">
        <v>45</v>
      </c>
      <c r="I68">
        <v>51</v>
      </c>
    </row>
    <row r="69" spans="1:9">
      <c r="A69" t="s">
        <v>2891</v>
      </c>
      <c r="B69" t="s">
        <v>48</v>
      </c>
      <c r="C69" t="s">
        <v>63</v>
      </c>
      <c r="D69">
        <v>4</v>
      </c>
      <c r="E69" s="7">
        <f t="shared" si="1"/>
        <v>54</v>
      </c>
      <c r="G69" t="s">
        <v>2891</v>
      </c>
      <c r="H69" t="s">
        <v>48</v>
      </c>
      <c r="I69">
        <v>54</v>
      </c>
    </row>
    <row r="70" spans="1:9">
      <c r="A70" t="s">
        <v>2892</v>
      </c>
      <c r="B70" t="s">
        <v>46</v>
      </c>
      <c r="C70" t="s">
        <v>63</v>
      </c>
      <c r="D70">
        <v>2</v>
      </c>
      <c r="E70" s="7">
        <f t="shared" si="1"/>
        <v>52</v>
      </c>
      <c r="G70" t="s">
        <v>2892</v>
      </c>
      <c r="H70" t="s">
        <v>46</v>
      </c>
      <c r="I70">
        <v>52</v>
      </c>
    </row>
    <row r="71" spans="1:9">
      <c r="A71" t="s">
        <v>2893</v>
      </c>
      <c r="B71" t="s">
        <v>343</v>
      </c>
      <c r="C71" t="s">
        <v>63</v>
      </c>
      <c r="D71">
        <v>4.5</v>
      </c>
      <c r="E71" s="7">
        <f t="shared" si="1"/>
        <v>54.5</v>
      </c>
      <c r="G71" t="s">
        <v>2893</v>
      </c>
      <c r="H71" t="s">
        <v>343</v>
      </c>
      <c r="I71">
        <v>54.5</v>
      </c>
    </row>
    <row r="72" spans="1:9">
      <c r="A72" t="s">
        <v>2894</v>
      </c>
      <c r="B72" t="s">
        <v>45</v>
      </c>
      <c r="C72" t="s">
        <v>63</v>
      </c>
      <c r="D72">
        <v>1</v>
      </c>
      <c r="E72" s="7">
        <f t="shared" si="1"/>
        <v>51</v>
      </c>
      <c r="G72" t="s">
        <v>2894</v>
      </c>
      <c r="H72" t="s">
        <v>45</v>
      </c>
      <c r="I72">
        <v>51</v>
      </c>
    </row>
    <row r="73" spans="1:9">
      <c r="A73" t="s">
        <v>2895</v>
      </c>
      <c r="B73" t="s">
        <v>48</v>
      </c>
      <c r="C73" t="s">
        <v>63</v>
      </c>
      <c r="D73">
        <v>4</v>
      </c>
      <c r="E73" s="7">
        <f t="shared" si="1"/>
        <v>54</v>
      </c>
      <c r="G73" t="s">
        <v>2895</v>
      </c>
      <c r="H73" t="s">
        <v>48</v>
      </c>
      <c r="I73">
        <v>54</v>
      </c>
    </row>
    <row r="74" spans="1:9">
      <c r="A74" t="s">
        <v>2896</v>
      </c>
      <c r="B74" t="s">
        <v>47</v>
      </c>
      <c r="C74" t="s">
        <v>63</v>
      </c>
      <c r="D74">
        <v>3</v>
      </c>
      <c r="E74" s="7">
        <f t="shared" si="1"/>
        <v>53</v>
      </c>
      <c r="G74" t="s">
        <v>2896</v>
      </c>
      <c r="H74" t="s">
        <v>47</v>
      </c>
      <c r="I74">
        <v>53</v>
      </c>
    </row>
    <row r="75" spans="1:9">
      <c r="A75" t="s">
        <v>2897</v>
      </c>
      <c r="B75" t="s">
        <v>46</v>
      </c>
      <c r="C75" t="s">
        <v>63</v>
      </c>
      <c r="D75">
        <v>2</v>
      </c>
      <c r="E75" s="7">
        <f t="shared" si="1"/>
        <v>52</v>
      </c>
      <c r="G75" t="s">
        <v>2897</v>
      </c>
      <c r="H75" t="s">
        <v>46</v>
      </c>
      <c r="I75">
        <v>52</v>
      </c>
    </row>
    <row r="76" spans="1:9">
      <c r="A76" t="s">
        <v>2898</v>
      </c>
      <c r="B76" t="s">
        <v>40</v>
      </c>
      <c r="C76" t="s">
        <v>62</v>
      </c>
      <c r="D76">
        <v>5</v>
      </c>
      <c r="E76" s="7">
        <f t="shared" si="1"/>
        <v>45</v>
      </c>
      <c r="G76" t="s">
        <v>2898</v>
      </c>
      <c r="H76" t="s">
        <v>40</v>
      </c>
      <c r="I76">
        <v>45</v>
      </c>
    </row>
    <row r="77" spans="1:9">
      <c r="A77" t="s">
        <v>2899</v>
      </c>
      <c r="B77" t="s">
        <v>343</v>
      </c>
      <c r="C77" t="s">
        <v>63</v>
      </c>
      <c r="D77">
        <v>4.5</v>
      </c>
      <c r="E77" s="7">
        <f t="shared" si="1"/>
        <v>54.5</v>
      </c>
      <c r="G77" t="s">
        <v>2899</v>
      </c>
      <c r="H77" t="s">
        <v>343</v>
      </c>
      <c r="I77">
        <v>54.5</v>
      </c>
    </row>
    <row r="78" spans="1:9">
      <c r="A78" t="s">
        <v>2900</v>
      </c>
      <c r="B78" t="s">
        <v>47</v>
      </c>
      <c r="C78" t="s">
        <v>63</v>
      </c>
      <c r="D78">
        <v>3</v>
      </c>
      <c r="E78" s="7">
        <f t="shared" si="1"/>
        <v>53</v>
      </c>
      <c r="G78" t="s">
        <v>2900</v>
      </c>
      <c r="H78" t="s">
        <v>47</v>
      </c>
      <c r="I78">
        <v>53</v>
      </c>
    </row>
    <row r="79" spans="1:9">
      <c r="A79" t="s">
        <v>2901</v>
      </c>
      <c r="B79" t="s">
        <v>45</v>
      </c>
      <c r="C79" t="s">
        <v>63</v>
      </c>
      <c r="D79">
        <v>1</v>
      </c>
      <c r="E79" s="7">
        <f t="shared" si="1"/>
        <v>51</v>
      </c>
      <c r="G79" t="s">
        <v>2901</v>
      </c>
      <c r="H79" t="s">
        <v>45</v>
      </c>
      <c r="I79">
        <v>51</v>
      </c>
    </row>
    <row r="80" spans="1:9">
      <c r="A80" t="s">
        <v>2902</v>
      </c>
      <c r="B80" t="s">
        <v>40</v>
      </c>
      <c r="C80" t="s">
        <v>62</v>
      </c>
      <c r="D80">
        <v>5</v>
      </c>
      <c r="E80" s="7">
        <f t="shared" si="1"/>
        <v>45</v>
      </c>
      <c r="G80" t="s">
        <v>2902</v>
      </c>
      <c r="H80" t="s">
        <v>40</v>
      </c>
      <c r="I80">
        <v>45</v>
      </c>
    </row>
    <row r="81" spans="1:9">
      <c r="A81" t="s">
        <v>2903</v>
      </c>
      <c r="B81" t="s">
        <v>40</v>
      </c>
      <c r="C81" t="s">
        <v>62</v>
      </c>
      <c r="D81">
        <v>5</v>
      </c>
      <c r="E81" s="7">
        <f t="shared" si="1"/>
        <v>45</v>
      </c>
      <c r="G81" t="s">
        <v>2903</v>
      </c>
      <c r="H81" t="s">
        <v>40</v>
      </c>
      <c r="I81">
        <v>45</v>
      </c>
    </row>
    <row r="82" spans="1:9">
      <c r="A82" t="s">
        <v>2904</v>
      </c>
      <c r="B82" t="s">
        <v>294</v>
      </c>
      <c r="C82" t="s">
        <v>63</v>
      </c>
      <c r="D82">
        <v>3.5</v>
      </c>
      <c r="E82" s="7">
        <f t="shared" si="1"/>
        <v>53.5</v>
      </c>
      <c r="G82" t="s">
        <v>2904</v>
      </c>
      <c r="H82" t="s">
        <v>294</v>
      </c>
      <c r="I82">
        <v>53.5</v>
      </c>
    </row>
    <row r="83" spans="1:9">
      <c r="A83" t="s">
        <v>2905</v>
      </c>
      <c r="B83" t="s">
        <v>343</v>
      </c>
      <c r="C83" t="s">
        <v>63</v>
      </c>
      <c r="D83">
        <v>4.5</v>
      </c>
      <c r="E83" s="7">
        <f t="shared" si="1"/>
        <v>54.5</v>
      </c>
      <c r="G83" t="s">
        <v>2905</v>
      </c>
      <c r="H83" t="s">
        <v>343</v>
      </c>
      <c r="I83">
        <v>54.5</v>
      </c>
    </row>
    <row r="84" spans="1:9">
      <c r="A84" t="s">
        <v>2906</v>
      </c>
      <c r="B84" t="s">
        <v>219</v>
      </c>
      <c r="C84" t="s">
        <v>63</v>
      </c>
      <c r="D84">
        <v>0.5</v>
      </c>
      <c r="E84" s="7">
        <f t="shared" si="1"/>
        <v>50.5</v>
      </c>
      <c r="G84" t="s">
        <v>2906</v>
      </c>
      <c r="H84" t="s">
        <v>219</v>
      </c>
      <c r="I84">
        <v>50.5</v>
      </c>
    </row>
    <row r="85" spans="1:9">
      <c r="A85" t="s">
        <v>2907</v>
      </c>
      <c r="B85" t="s">
        <v>47</v>
      </c>
      <c r="C85" t="s">
        <v>63</v>
      </c>
      <c r="D85">
        <v>3</v>
      </c>
      <c r="E85" s="7">
        <f t="shared" si="1"/>
        <v>53</v>
      </c>
      <c r="G85" t="s">
        <v>2907</v>
      </c>
      <c r="H85" t="s">
        <v>47</v>
      </c>
      <c r="I85">
        <v>53</v>
      </c>
    </row>
    <row r="86" spans="1:9">
      <c r="A86" t="s">
        <v>2908</v>
      </c>
      <c r="B86" t="s">
        <v>27</v>
      </c>
      <c r="C86" t="s">
        <v>61</v>
      </c>
      <c r="D86">
        <v>2</v>
      </c>
      <c r="E86" s="7">
        <f t="shared" si="1"/>
        <v>32</v>
      </c>
      <c r="G86" t="s">
        <v>2908</v>
      </c>
      <c r="H86" t="s">
        <v>27</v>
      </c>
      <c r="I86">
        <v>32</v>
      </c>
    </row>
    <row r="87" spans="1:9">
      <c r="A87" t="s">
        <v>2909</v>
      </c>
      <c r="B87" t="s">
        <v>48</v>
      </c>
      <c r="C87" t="s">
        <v>63</v>
      </c>
      <c r="D87">
        <v>4</v>
      </c>
      <c r="E87" s="7">
        <f t="shared" si="1"/>
        <v>54</v>
      </c>
      <c r="G87" t="s">
        <v>2909</v>
      </c>
      <c r="H87" t="s">
        <v>48</v>
      </c>
      <c r="I87">
        <v>54</v>
      </c>
    </row>
    <row r="88" spans="1:9">
      <c r="A88" t="s">
        <v>2910</v>
      </c>
      <c r="B88" t="s">
        <v>294</v>
      </c>
      <c r="C88" t="s">
        <v>63</v>
      </c>
      <c r="D88">
        <v>3.5</v>
      </c>
      <c r="E88" s="7">
        <f t="shared" si="1"/>
        <v>53.5</v>
      </c>
      <c r="G88" t="s">
        <v>2910</v>
      </c>
      <c r="H88" t="s">
        <v>294</v>
      </c>
      <c r="I88">
        <v>53.5</v>
      </c>
    </row>
    <row r="89" spans="1:9">
      <c r="A89" t="s">
        <v>2911</v>
      </c>
      <c r="B89" t="s">
        <v>343</v>
      </c>
      <c r="C89" t="s">
        <v>63</v>
      </c>
      <c r="D89">
        <v>4.5</v>
      </c>
      <c r="E89" s="7">
        <f t="shared" si="1"/>
        <v>54.5</v>
      </c>
      <c r="G89" t="s">
        <v>2911</v>
      </c>
      <c r="H89" t="s">
        <v>343</v>
      </c>
      <c r="I89">
        <v>54.5</v>
      </c>
    </row>
    <row r="90" spans="1:9">
      <c r="A90" t="s">
        <v>2912</v>
      </c>
      <c r="B90" t="s">
        <v>37</v>
      </c>
      <c r="C90" t="s">
        <v>62</v>
      </c>
      <c r="D90">
        <v>2</v>
      </c>
      <c r="E90" s="7">
        <f t="shared" si="1"/>
        <v>42</v>
      </c>
      <c r="G90" t="s">
        <v>2912</v>
      </c>
      <c r="H90" t="s">
        <v>37</v>
      </c>
      <c r="I90">
        <v>42</v>
      </c>
    </row>
    <row r="91" spans="1:9">
      <c r="A91" t="s">
        <v>2913</v>
      </c>
      <c r="B91" t="s">
        <v>44</v>
      </c>
      <c r="C91" t="s">
        <v>63</v>
      </c>
      <c r="D91">
        <v>0</v>
      </c>
      <c r="E91" s="7">
        <f t="shared" si="1"/>
        <v>50</v>
      </c>
      <c r="G91" t="s">
        <v>2913</v>
      </c>
      <c r="H91" t="s">
        <v>44</v>
      </c>
      <c r="I91">
        <v>50</v>
      </c>
    </row>
    <row r="92" spans="1:9">
      <c r="A92" t="s">
        <v>2914</v>
      </c>
      <c r="B92" t="s">
        <v>873</v>
      </c>
      <c r="C92" t="s">
        <v>63</v>
      </c>
      <c r="D92">
        <v>2.5</v>
      </c>
      <c r="E92" s="7">
        <f t="shared" si="1"/>
        <v>52.5</v>
      </c>
      <c r="G92" t="s">
        <v>2914</v>
      </c>
      <c r="H92" t="s">
        <v>873</v>
      </c>
      <c r="I92">
        <v>52.5</v>
      </c>
    </row>
    <row r="93" spans="1:9">
      <c r="A93" t="s">
        <v>2915</v>
      </c>
      <c r="B93" t="s">
        <v>47</v>
      </c>
      <c r="C93" t="s">
        <v>63</v>
      </c>
      <c r="D93">
        <v>3</v>
      </c>
      <c r="E93" s="7">
        <f t="shared" si="1"/>
        <v>53</v>
      </c>
      <c r="G93" t="s">
        <v>2915</v>
      </c>
      <c r="H93" t="s">
        <v>47</v>
      </c>
      <c r="I93">
        <v>53</v>
      </c>
    </row>
    <row r="94" spans="1:9">
      <c r="A94" t="s">
        <v>2916</v>
      </c>
      <c r="B94" t="s">
        <v>33</v>
      </c>
      <c r="C94" t="s">
        <v>61</v>
      </c>
      <c r="D94">
        <v>8</v>
      </c>
      <c r="E94" s="7">
        <f t="shared" si="1"/>
        <v>38</v>
      </c>
      <c r="G94" t="s">
        <v>2916</v>
      </c>
      <c r="H94" t="s">
        <v>33</v>
      </c>
      <c r="I94">
        <v>38</v>
      </c>
    </row>
    <row r="95" spans="1:9">
      <c r="A95" t="s">
        <v>2917</v>
      </c>
      <c r="B95" t="s">
        <v>335</v>
      </c>
      <c r="C95" t="s">
        <v>63</v>
      </c>
      <c r="D95">
        <v>4.25</v>
      </c>
      <c r="E95" s="7">
        <f t="shared" si="1"/>
        <v>54.25</v>
      </c>
      <c r="G95" t="s">
        <v>2917</v>
      </c>
      <c r="H95" t="s">
        <v>335</v>
      </c>
      <c r="I95">
        <v>54.25</v>
      </c>
    </row>
    <row r="96" spans="1:9">
      <c r="A96" t="s">
        <v>2918</v>
      </c>
      <c r="B96" t="s">
        <v>48</v>
      </c>
      <c r="C96" t="s">
        <v>63</v>
      </c>
      <c r="D96">
        <v>4</v>
      </c>
      <c r="E96" s="7">
        <f t="shared" si="1"/>
        <v>54</v>
      </c>
      <c r="G96" t="s">
        <v>2918</v>
      </c>
      <c r="H96" t="s">
        <v>48</v>
      </c>
      <c r="I96">
        <v>54</v>
      </c>
    </row>
    <row r="97" spans="1:9">
      <c r="A97" t="s">
        <v>2919</v>
      </c>
      <c r="B97" t="s">
        <v>44</v>
      </c>
      <c r="C97" t="s">
        <v>63</v>
      </c>
      <c r="D97">
        <v>0</v>
      </c>
      <c r="E97" s="7">
        <f t="shared" si="1"/>
        <v>50</v>
      </c>
      <c r="G97" t="s">
        <v>2919</v>
      </c>
      <c r="H97" t="s">
        <v>44</v>
      </c>
      <c r="I97">
        <v>50</v>
      </c>
    </row>
    <row r="98" spans="1:9">
      <c r="A98" t="s">
        <v>2920</v>
      </c>
      <c r="B98" t="s">
        <v>40</v>
      </c>
      <c r="C98" t="s">
        <v>62</v>
      </c>
      <c r="D98">
        <v>5</v>
      </c>
      <c r="E98" s="7">
        <f t="shared" si="1"/>
        <v>45</v>
      </c>
      <c r="G98" t="s">
        <v>2920</v>
      </c>
      <c r="H98" t="s">
        <v>40</v>
      </c>
      <c r="I98">
        <v>45</v>
      </c>
    </row>
    <row r="99" spans="1:9">
      <c r="A99" t="s">
        <v>2921</v>
      </c>
      <c r="B99" t="s">
        <v>219</v>
      </c>
      <c r="C99" t="s">
        <v>63</v>
      </c>
      <c r="D99">
        <v>0.5</v>
      </c>
      <c r="E99" s="7">
        <f t="shared" si="1"/>
        <v>50.5</v>
      </c>
      <c r="G99" t="s">
        <v>2921</v>
      </c>
      <c r="H99" t="s">
        <v>219</v>
      </c>
      <c r="I99">
        <v>50.5</v>
      </c>
    </row>
    <row r="100" spans="1:9">
      <c r="A100" t="s">
        <v>2922</v>
      </c>
      <c r="B100" t="s">
        <v>343</v>
      </c>
      <c r="C100" t="s">
        <v>63</v>
      </c>
      <c r="D100">
        <v>4.5</v>
      </c>
      <c r="E100" s="7">
        <f t="shared" si="1"/>
        <v>54.5</v>
      </c>
      <c r="G100" t="s">
        <v>2922</v>
      </c>
      <c r="H100" t="s">
        <v>343</v>
      </c>
      <c r="I100">
        <v>54.5</v>
      </c>
    </row>
    <row r="101" spans="1:9">
      <c r="A101" t="s">
        <v>2923</v>
      </c>
      <c r="B101" t="s">
        <v>360</v>
      </c>
      <c r="C101" t="s">
        <v>63</v>
      </c>
      <c r="D101">
        <v>4.75</v>
      </c>
      <c r="E101" s="7">
        <f t="shared" si="1"/>
        <v>54.75</v>
      </c>
      <c r="G101" t="s">
        <v>2923</v>
      </c>
      <c r="H101" t="s">
        <v>360</v>
      </c>
      <c r="I101">
        <v>54.75</v>
      </c>
    </row>
    <row r="102" spans="1:9">
      <c r="A102" t="s">
        <v>2924</v>
      </c>
      <c r="B102" t="s">
        <v>42</v>
      </c>
      <c r="C102" t="s">
        <v>62</v>
      </c>
      <c r="D102">
        <v>7</v>
      </c>
      <c r="E102" s="7">
        <f t="shared" si="1"/>
        <v>47</v>
      </c>
      <c r="G102" t="s">
        <v>2924</v>
      </c>
      <c r="H102" t="s">
        <v>42</v>
      </c>
      <c r="I102">
        <v>47</v>
      </c>
    </row>
    <row r="103" spans="1:9">
      <c r="A103" t="s">
        <v>2925</v>
      </c>
      <c r="B103" t="s">
        <v>557</v>
      </c>
      <c r="C103" t="s">
        <v>63</v>
      </c>
      <c r="D103">
        <v>3.75</v>
      </c>
      <c r="E103" s="7">
        <f t="shared" si="1"/>
        <v>53.75</v>
      </c>
      <c r="G103" t="s">
        <v>2925</v>
      </c>
      <c r="H103" t="s">
        <v>557</v>
      </c>
      <c r="I103">
        <v>53.75</v>
      </c>
    </row>
    <row r="104" spans="1:9">
      <c r="A104" t="s">
        <v>2926</v>
      </c>
      <c r="B104" t="s">
        <v>2927</v>
      </c>
      <c r="C104" t="s">
        <v>62</v>
      </c>
      <c r="D104">
        <v>3.5</v>
      </c>
      <c r="E104" s="7">
        <f t="shared" si="1"/>
        <v>43.5</v>
      </c>
      <c r="G104" t="s">
        <v>2926</v>
      </c>
      <c r="H104" t="s">
        <v>2927</v>
      </c>
      <c r="I104">
        <v>43.5</v>
      </c>
    </row>
    <row r="105" spans="1:9">
      <c r="A105" t="s">
        <v>2928</v>
      </c>
      <c r="B105" t="s">
        <v>2929</v>
      </c>
      <c r="C105" t="s">
        <v>61</v>
      </c>
      <c r="D105">
        <v>2.5</v>
      </c>
      <c r="E105" s="7">
        <f t="shared" si="1"/>
        <v>32.5</v>
      </c>
      <c r="G105" t="s">
        <v>2928</v>
      </c>
      <c r="H105" t="s">
        <v>2929</v>
      </c>
      <c r="I105">
        <v>32.5</v>
      </c>
    </row>
    <row r="106" spans="1:9">
      <c r="A106" t="s">
        <v>2930</v>
      </c>
      <c r="B106" t="s">
        <v>343</v>
      </c>
      <c r="C106" t="s">
        <v>63</v>
      </c>
      <c r="D106">
        <v>4.5</v>
      </c>
      <c r="E106" s="7">
        <f t="shared" si="1"/>
        <v>54.5</v>
      </c>
      <c r="G106" t="s">
        <v>2930</v>
      </c>
      <c r="H106" t="s">
        <v>343</v>
      </c>
      <c r="I106">
        <v>54.5</v>
      </c>
    </row>
    <row r="107" spans="1:9">
      <c r="A107" t="s">
        <v>2931</v>
      </c>
      <c r="B107" t="s">
        <v>48</v>
      </c>
      <c r="C107" t="s">
        <v>63</v>
      </c>
      <c r="D107">
        <v>4</v>
      </c>
      <c r="E107" s="7">
        <f t="shared" si="1"/>
        <v>54</v>
      </c>
      <c r="G107" t="s">
        <v>2931</v>
      </c>
      <c r="H107" t="s">
        <v>48</v>
      </c>
      <c r="I107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:B9"/>
    </sheetView>
  </sheetViews>
  <sheetFormatPr baseColWidth="10" defaultRowHeight="15" x14ac:dyDescent="0"/>
  <sheetData>
    <row r="1" spans="1:9">
      <c r="A1" s="16" t="s">
        <v>1288</v>
      </c>
      <c r="B1" s="16" t="s">
        <v>0</v>
      </c>
      <c r="C1" t="s">
        <v>2822</v>
      </c>
      <c r="D1" t="s">
        <v>2823</v>
      </c>
      <c r="E1" t="s">
        <v>1252</v>
      </c>
      <c r="G1" t="s">
        <v>78</v>
      </c>
      <c r="H1" t="s">
        <v>0</v>
      </c>
      <c r="I1" t="s">
        <v>1252</v>
      </c>
    </row>
    <row r="2" spans="1:9">
      <c r="A2" t="s">
        <v>2932</v>
      </c>
      <c r="B2" t="s">
        <v>2933</v>
      </c>
      <c r="C2" t="s">
        <v>63</v>
      </c>
      <c r="D2">
        <v>6.5</v>
      </c>
      <c r="E2" s="7">
        <f>IF(C2="B",0+D2,IF(C2="A",D2+10,IF(C2="F",D2+20,IF(C2="G",D2+30,IF(C2="K",D2+40,IF(C2="M",D2+50,"Err"))))))</f>
        <v>56.5</v>
      </c>
      <c r="G2" t="s">
        <v>2946</v>
      </c>
      <c r="H2" t="s">
        <v>470</v>
      </c>
      <c r="I2">
        <v>56.5</v>
      </c>
    </row>
    <row r="3" spans="1:9">
      <c r="A3" t="s">
        <v>2934</v>
      </c>
      <c r="B3" t="s">
        <v>2933</v>
      </c>
      <c r="C3" t="s">
        <v>63</v>
      </c>
      <c r="D3">
        <v>6.5</v>
      </c>
      <c r="E3" s="7">
        <f t="shared" ref="E3:E9" si="0">IF(C3="B",0+D3,IF(C3="A",D3+10,IF(C3="F",D3+20,IF(C3="G",D3+30,IF(C3="K",D3+40,IF(C3="M",D3+50,"Err"))))))</f>
        <v>56.5</v>
      </c>
      <c r="G3" t="s">
        <v>2947</v>
      </c>
      <c r="H3" t="s">
        <v>470</v>
      </c>
      <c r="I3">
        <v>56.5</v>
      </c>
    </row>
    <row r="4" spans="1:9">
      <c r="A4" t="s">
        <v>2935</v>
      </c>
      <c r="B4" t="s">
        <v>2936</v>
      </c>
      <c r="C4" t="s">
        <v>63</v>
      </c>
      <c r="D4">
        <v>7</v>
      </c>
      <c r="E4" s="7">
        <f t="shared" si="0"/>
        <v>57</v>
      </c>
      <c r="G4" t="s">
        <v>2948</v>
      </c>
      <c r="H4" t="s">
        <v>51</v>
      </c>
      <c r="I4">
        <v>57</v>
      </c>
    </row>
    <row r="5" spans="1:9">
      <c r="A5" t="s">
        <v>2937</v>
      </c>
      <c r="B5" t="s">
        <v>2938</v>
      </c>
      <c r="C5" t="s">
        <v>63</v>
      </c>
      <c r="D5">
        <v>5.5</v>
      </c>
      <c r="E5" s="7">
        <f t="shared" si="0"/>
        <v>55.5</v>
      </c>
      <c r="G5" t="s">
        <v>2949</v>
      </c>
      <c r="H5" t="s">
        <v>407</v>
      </c>
      <c r="I5">
        <v>55.5</v>
      </c>
    </row>
    <row r="6" spans="1:9">
      <c r="A6" t="s">
        <v>2939</v>
      </c>
      <c r="B6" t="s">
        <v>2940</v>
      </c>
      <c r="C6" t="s">
        <v>63</v>
      </c>
      <c r="D6">
        <v>7.5</v>
      </c>
      <c r="E6" s="7">
        <f t="shared" si="0"/>
        <v>57.5</v>
      </c>
      <c r="G6" t="s">
        <v>2950</v>
      </c>
      <c r="H6" t="s">
        <v>494</v>
      </c>
      <c r="I6">
        <v>57.5</v>
      </c>
    </row>
    <row r="7" spans="1:9">
      <c r="A7" t="s">
        <v>2941</v>
      </c>
      <c r="B7" t="s">
        <v>2942</v>
      </c>
      <c r="C7" t="s">
        <v>63</v>
      </c>
      <c r="D7">
        <v>7</v>
      </c>
      <c r="E7" s="7">
        <f t="shared" si="0"/>
        <v>57</v>
      </c>
      <c r="G7" t="s">
        <v>2951</v>
      </c>
      <c r="H7" t="s">
        <v>51</v>
      </c>
      <c r="I7">
        <v>57</v>
      </c>
    </row>
    <row r="8" spans="1:9">
      <c r="A8" t="s">
        <v>2943</v>
      </c>
      <c r="B8" t="s">
        <v>2942</v>
      </c>
      <c r="C8" t="s">
        <v>63</v>
      </c>
      <c r="D8">
        <v>7</v>
      </c>
      <c r="E8" s="7">
        <f t="shared" si="0"/>
        <v>57</v>
      </c>
      <c r="G8" t="s">
        <v>2952</v>
      </c>
      <c r="H8" t="s">
        <v>51</v>
      </c>
      <c r="I8">
        <v>57</v>
      </c>
    </row>
    <row r="9" spans="1:9">
      <c r="A9" t="s">
        <v>2944</v>
      </c>
      <c r="B9" t="s">
        <v>2945</v>
      </c>
      <c r="C9" t="s">
        <v>63</v>
      </c>
      <c r="D9">
        <v>3</v>
      </c>
      <c r="E9" s="7">
        <f t="shared" si="0"/>
        <v>53</v>
      </c>
      <c r="G9" t="s">
        <v>2953</v>
      </c>
      <c r="H9" t="s">
        <v>47</v>
      </c>
      <c r="I9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G2" sqref="G2:I21"/>
    </sheetView>
  </sheetViews>
  <sheetFormatPr baseColWidth="10" defaultRowHeight="15" x14ac:dyDescent="0"/>
  <cols>
    <col min="1" max="2" width="10.83203125" style="4"/>
    <col min="3" max="3" width="17.5" style="4" bestFit="1" customWidth="1"/>
    <col min="4" max="6" width="10.83203125" style="4"/>
    <col min="7" max="7" width="13" style="4" bestFit="1" customWidth="1"/>
    <col min="8" max="16384" width="10.83203125" style="4"/>
  </cols>
  <sheetData>
    <row r="1" spans="1:13" s="6" customFormat="1">
      <c r="A1" s="6" t="s">
        <v>0</v>
      </c>
      <c r="B1" s="6" t="s">
        <v>1</v>
      </c>
      <c r="C1" s="6" t="s">
        <v>2</v>
      </c>
      <c r="D1" s="6" t="s">
        <v>56</v>
      </c>
      <c r="E1" s="6" t="s">
        <v>69</v>
      </c>
      <c r="F1" s="6" t="s">
        <v>71</v>
      </c>
      <c r="G1" s="6" t="s">
        <v>72</v>
      </c>
      <c r="H1" s="6" t="s">
        <v>1</v>
      </c>
      <c r="I1" s="6" t="s">
        <v>0</v>
      </c>
      <c r="K1" t="s">
        <v>57</v>
      </c>
      <c r="L1" t="s">
        <v>74</v>
      </c>
      <c r="M1" t="s">
        <v>73</v>
      </c>
    </row>
    <row r="2" spans="1:13">
      <c r="A2" s="5" t="s">
        <v>20</v>
      </c>
      <c r="B2" s="5">
        <v>6600</v>
      </c>
      <c r="C2" s="4" t="s">
        <v>2809</v>
      </c>
      <c r="D2" s="4" t="s">
        <v>54</v>
      </c>
      <c r="E2" s="5" t="s">
        <v>60</v>
      </c>
      <c r="F2" s="4">
        <v>5</v>
      </c>
      <c r="G2" s="4">
        <f t="shared" ref="G2:G21" si="0">IF(E2="B",0+F2,IF(E2="A",F2+10,IF(E2="F",F2+20,IF(E2="G",F2+30,IF(E2="K",F2+40,IF(E2="M",F2+50,"Err"))))))</f>
        <v>25</v>
      </c>
      <c r="H2" s="5">
        <v>6600</v>
      </c>
      <c r="I2" s="5" t="s">
        <v>20</v>
      </c>
      <c r="J2" s="5"/>
      <c r="K2" t="s">
        <v>58</v>
      </c>
      <c r="L2" t="s">
        <v>64</v>
      </c>
      <c r="M2">
        <v>0</v>
      </c>
    </row>
    <row r="3" spans="1:13">
      <c r="A3" s="5" t="s">
        <v>23</v>
      </c>
      <c r="B3" s="5">
        <v>6130</v>
      </c>
      <c r="C3" s="4" t="s">
        <v>2809</v>
      </c>
      <c r="D3" s="4" t="s">
        <v>54</v>
      </c>
      <c r="E3" s="5" t="s">
        <v>60</v>
      </c>
      <c r="F3" s="4">
        <v>8</v>
      </c>
      <c r="G3" s="4">
        <f t="shared" si="0"/>
        <v>28</v>
      </c>
      <c r="H3" s="5">
        <v>6130</v>
      </c>
      <c r="I3" s="5" t="s">
        <v>23</v>
      </c>
      <c r="J3" s="5"/>
      <c r="K3" t="s">
        <v>59</v>
      </c>
      <c r="L3" s="2" t="s">
        <v>65</v>
      </c>
      <c r="M3">
        <v>1</v>
      </c>
    </row>
    <row r="4" spans="1:13">
      <c r="A4" s="5" t="s">
        <v>25</v>
      </c>
      <c r="B4" s="5">
        <v>5930</v>
      </c>
      <c r="C4" s="4" t="s">
        <v>2809</v>
      </c>
      <c r="D4" s="4" t="s">
        <v>54</v>
      </c>
      <c r="E4" s="5" t="s">
        <v>61</v>
      </c>
      <c r="F4" s="4">
        <v>0</v>
      </c>
      <c r="G4" s="4">
        <f t="shared" si="0"/>
        <v>30</v>
      </c>
      <c r="H4" s="5">
        <v>5930</v>
      </c>
      <c r="I4" s="5" t="s">
        <v>25</v>
      </c>
      <c r="J4" s="5"/>
      <c r="K4" t="s">
        <v>60</v>
      </c>
      <c r="L4" s="3" t="s">
        <v>66</v>
      </c>
      <c r="M4">
        <v>2</v>
      </c>
    </row>
    <row r="5" spans="1:13">
      <c r="A5" s="5" t="s">
        <v>27</v>
      </c>
      <c r="B5" s="5">
        <v>5690</v>
      </c>
      <c r="C5" s="4" t="s">
        <v>2809</v>
      </c>
      <c r="D5" s="4" t="s">
        <v>54</v>
      </c>
      <c r="E5" s="5" t="s">
        <v>61</v>
      </c>
      <c r="F5" s="4">
        <v>2</v>
      </c>
      <c r="G5" s="4">
        <f t="shared" si="0"/>
        <v>32</v>
      </c>
      <c r="H5" s="5">
        <v>5690</v>
      </c>
      <c r="I5" s="5" t="s">
        <v>27</v>
      </c>
      <c r="J5" s="5"/>
      <c r="K5" t="s">
        <v>61</v>
      </c>
      <c r="L5" s="3" t="s">
        <v>67</v>
      </c>
      <c r="M5">
        <v>3</v>
      </c>
    </row>
    <row r="6" spans="1:13">
      <c r="A6" s="5" t="s">
        <v>30</v>
      </c>
      <c r="B6" s="5">
        <v>5430</v>
      </c>
      <c r="C6" s="4" t="s">
        <v>2809</v>
      </c>
      <c r="D6" s="4" t="s">
        <v>54</v>
      </c>
      <c r="E6" s="5" t="s">
        <v>61</v>
      </c>
      <c r="F6" s="4">
        <v>5</v>
      </c>
      <c r="G6" s="4">
        <f t="shared" si="0"/>
        <v>35</v>
      </c>
      <c r="H6" s="5">
        <v>5430</v>
      </c>
      <c r="I6" s="5" t="s">
        <v>30</v>
      </c>
      <c r="J6" s="5"/>
      <c r="K6" t="s">
        <v>62</v>
      </c>
      <c r="L6" s="3" t="s">
        <v>75</v>
      </c>
      <c r="M6">
        <v>4</v>
      </c>
    </row>
    <row r="7" spans="1:13">
      <c r="A7" s="5" t="s">
        <v>33</v>
      </c>
      <c r="B7" s="5">
        <v>5180</v>
      </c>
      <c r="C7" s="4" t="s">
        <v>2809</v>
      </c>
      <c r="D7" s="4" t="s">
        <v>54</v>
      </c>
      <c r="E7" s="5" t="s">
        <v>61</v>
      </c>
      <c r="F7" s="4">
        <v>8</v>
      </c>
      <c r="G7" s="4">
        <f t="shared" si="0"/>
        <v>38</v>
      </c>
      <c r="H7" s="5">
        <v>5180</v>
      </c>
      <c r="I7" s="5" t="s">
        <v>33</v>
      </c>
      <c r="J7" s="5"/>
      <c r="K7" t="s">
        <v>63</v>
      </c>
      <c r="L7" s="3" t="s">
        <v>68</v>
      </c>
      <c r="M7">
        <v>5</v>
      </c>
    </row>
    <row r="8" spans="1:13">
      <c r="A8" s="5" t="s">
        <v>35</v>
      </c>
      <c r="B8" s="5">
        <v>4870</v>
      </c>
      <c r="C8" s="4" t="s">
        <v>2809</v>
      </c>
      <c r="D8" s="4" t="s">
        <v>54</v>
      </c>
      <c r="E8" s="5" t="s">
        <v>62</v>
      </c>
      <c r="F8" s="4">
        <v>0</v>
      </c>
      <c r="G8" s="4">
        <f t="shared" si="0"/>
        <v>40</v>
      </c>
      <c r="H8" s="5">
        <v>4870</v>
      </c>
      <c r="I8" s="5" t="s">
        <v>35</v>
      </c>
      <c r="J8" s="5"/>
    </row>
    <row r="9" spans="1:13">
      <c r="A9" s="5" t="s">
        <v>37</v>
      </c>
      <c r="B9" s="5">
        <v>4710</v>
      </c>
      <c r="C9" s="4" t="s">
        <v>2809</v>
      </c>
      <c r="D9" s="4" t="s">
        <v>54</v>
      </c>
      <c r="E9" s="5" t="s">
        <v>62</v>
      </c>
      <c r="F9" s="4">
        <v>2</v>
      </c>
      <c r="G9" s="4">
        <f t="shared" si="0"/>
        <v>42</v>
      </c>
      <c r="H9" s="5">
        <v>4710</v>
      </c>
      <c r="I9" s="5" t="s">
        <v>37</v>
      </c>
      <c r="J9" s="5"/>
    </row>
    <row r="10" spans="1:13">
      <c r="A10" s="5" t="s">
        <v>40</v>
      </c>
      <c r="B10" s="5">
        <v>4210</v>
      </c>
      <c r="C10" s="4" t="s">
        <v>2809</v>
      </c>
      <c r="D10" s="4" t="s">
        <v>54</v>
      </c>
      <c r="E10" s="5" t="s">
        <v>62</v>
      </c>
      <c r="F10" s="4">
        <v>5</v>
      </c>
      <c r="G10" s="4">
        <f t="shared" si="0"/>
        <v>45</v>
      </c>
      <c r="H10" s="5">
        <v>4210</v>
      </c>
      <c r="I10" s="5" t="s">
        <v>40</v>
      </c>
      <c r="J10" s="5"/>
    </row>
    <row r="11" spans="1:13">
      <c r="A11" s="5" t="s">
        <v>42</v>
      </c>
      <c r="B11" s="5">
        <v>4020</v>
      </c>
      <c r="C11" s="4" t="s">
        <v>2809</v>
      </c>
      <c r="D11" s="4" t="s">
        <v>54</v>
      </c>
      <c r="E11" s="5" t="s">
        <v>62</v>
      </c>
      <c r="F11" s="4">
        <v>7</v>
      </c>
      <c r="G11" s="4">
        <f t="shared" si="0"/>
        <v>47</v>
      </c>
      <c r="H11" s="5">
        <v>4020</v>
      </c>
      <c r="I11" s="5" t="s">
        <v>42</v>
      </c>
      <c r="J11" s="5"/>
    </row>
    <row r="12" spans="1:13">
      <c r="A12" s="5" t="s">
        <v>44</v>
      </c>
      <c r="B12" s="5">
        <v>3900</v>
      </c>
      <c r="C12" s="4" t="s">
        <v>2809</v>
      </c>
      <c r="D12" s="4" t="s">
        <v>54</v>
      </c>
      <c r="E12" s="5" t="s">
        <v>63</v>
      </c>
      <c r="F12" s="4">
        <v>0</v>
      </c>
      <c r="G12" s="4">
        <f t="shared" si="0"/>
        <v>50</v>
      </c>
      <c r="H12" s="5">
        <v>3900</v>
      </c>
      <c r="I12" s="5" t="s">
        <v>44</v>
      </c>
      <c r="J12" s="5"/>
    </row>
    <row r="13" spans="1:13">
      <c r="A13" s="5" t="s">
        <v>45</v>
      </c>
      <c r="B13" s="5">
        <v>3720</v>
      </c>
      <c r="C13" s="4" t="s">
        <v>2809</v>
      </c>
      <c r="D13" s="4" t="s">
        <v>54</v>
      </c>
      <c r="E13" s="5" t="s">
        <v>63</v>
      </c>
      <c r="F13" s="4">
        <v>1</v>
      </c>
      <c r="G13" s="4">
        <f t="shared" si="0"/>
        <v>51</v>
      </c>
      <c r="H13" s="5">
        <v>3720</v>
      </c>
      <c r="I13" s="5" t="s">
        <v>45</v>
      </c>
      <c r="J13" s="5"/>
    </row>
    <row r="14" spans="1:13">
      <c r="A14" s="5" t="s">
        <v>46</v>
      </c>
      <c r="B14" s="5">
        <v>3560</v>
      </c>
      <c r="C14" s="4" t="s">
        <v>2809</v>
      </c>
      <c r="D14" s="4" t="s">
        <v>54</v>
      </c>
      <c r="E14" s="5" t="s">
        <v>63</v>
      </c>
      <c r="F14" s="4">
        <v>2</v>
      </c>
      <c r="G14" s="4">
        <f t="shared" si="0"/>
        <v>52</v>
      </c>
      <c r="H14" s="5">
        <v>3560</v>
      </c>
      <c r="I14" s="5" t="s">
        <v>46</v>
      </c>
      <c r="J14" s="5"/>
    </row>
    <row r="15" spans="1:13">
      <c r="A15" s="5" t="s">
        <v>47</v>
      </c>
      <c r="B15" s="5">
        <v>3410</v>
      </c>
      <c r="C15" s="4" t="s">
        <v>2809</v>
      </c>
      <c r="D15" s="4" t="s">
        <v>54</v>
      </c>
      <c r="E15" s="5" t="s">
        <v>63</v>
      </c>
      <c r="F15" s="4">
        <v>3</v>
      </c>
      <c r="G15" s="4">
        <f t="shared" si="0"/>
        <v>53</v>
      </c>
      <c r="H15" s="5">
        <v>3410</v>
      </c>
      <c r="I15" s="5" t="s">
        <v>47</v>
      </c>
      <c r="J15" s="5"/>
    </row>
    <row r="16" spans="1:13">
      <c r="A16" s="5" t="s">
        <v>48</v>
      </c>
      <c r="B16" s="5">
        <v>3190</v>
      </c>
      <c r="C16" s="4" t="s">
        <v>2809</v>
      </c>
      <c r="D16" s="4" t="s">
        <v>54</v>
      </c>
      <c r="E16" s="5" t="s">
        <v>63</v>
      </c>
      <c r="F16" s="4">
        <v>4</v>
      </c>
      <c r="G16" s="4">
        <f t="shared" si="0"/>
        <v>54</v>
      </c>
      <c r="H16" s="5">
        <v>3190</v>
      </c>
      <c r="I16" s="5" t="s">
        <v>48</v>
      </c>
      <c r="J16" s="5"/>
    </row>
    <row r="17" spans="1:10">
      <c r="A17" s="5" t="s">
        <v>49</v>
      </c>
      <c r="B17" s="5">
        <v>2980</v>
      </c>
      <c r="C17" s="4" t="s">
        <v>2809</v>
      </c>
      <c r="D17" s="4" t="s">
        <v>54</v>
      </c>
      <c r="E17" s="5" t="s">
        <v>63</v>
      </c>
      <c r="F17" s="4">
        <v>5</v>
      </c>
      <c r="G17" s="4">
        <f t="shared" si="0"/>
        <v>55</v>
      </c>
      <c r="H17" s="5">
        <v>2980</v>
      </c>
      <c r="I17" s="5" t="s">
        <v>49</v>
      </c>
      <c r="J17" s="5"/>
    </row>
    <row r="18" spans="1:10">
      <c r="A18" s="5" t="s">
        <v>50</v>
      </c>
      <c r="B18" s="5">
        <v>2860</v>
      </c>
      <c r="C18" s="4" t="s">
        <v>2809</v>
      </c>
      <c r="D18" s="4" t="s">
        <v>54</v>
      </c>
      <c r="E18" s="5" t="s">
        <v>63</v>
      </c>
      <c r="F18" s="4">
        <v>6</v>
      </c>
      <c r="G18" s="4">
        <f t="shared" si="0"/>
        <v>56</v>
      </c>
      <c r="H18" s="5">
        <v>2860</v>
      </c>
      <c r="I18" s="5" t="s">
        <v>50</v>
      </c>
      <c r="J18" s="5"/>
    </row>
    <row r="19" spans="1:10">
      <c r="A19" s="5" t="s">
        <v>51</v>
      </c>
      <c r="B19" s="5">
        <v>2770</v>
      </c>
      <c r="C19" s="4" t="s">
        <v>2809</v>
      </c>
      <c r="D19" s="4" t="s">
        <v>54</v>
      </c>
      <c r="E19" s="5" t="s">
        <v>63</v>
      </c>
      <c r="F19" s="4">
        <v>7</v>
      </c>
      <c r="G19" s="4">
        <f t="shared" si="0"/>
        <v>57</v>
      </c>
      <c r="H19" s="5">
        <v>2770</v>
      </c>
      <c r="I19" s="5" t="s">
        <v>51</v>
      </c>
      <c r="J19" s="5"/>
    </row>
    <row r="20" spans="1:10">
      <c r="A20" s="5" t="s">
        <v>52</v>
      </c>
      <c r="B20" s="5">
        <v>2670</v>
      </c>
      <c r="C20" s="4" t="s">
        <v>2809</v>
      </c>
      <c r="D20" s="4" t="s">
        <v>54</v>
      </c>
      <c r="E20" s="5" t="s">
        <v>63</v>
      </c>
      <c r="F20" s="4">
        <v>8</v>
      </c>
      <c r="G20" s="4">
        <f t="shared" si="0"/>
        <v>58</v>
      </c>
      <c r="H20" s="5">
        <v>2670</v>
      </c>
      <c r="I20" s="5" t="s">
        <v>52</v>
      </c>
      <c r="J20" s="5"/>
    </row>
    <row r="21" spans="1:10">
      <c r="A21" s="5" t="s">
        <v>53</v>
      </c>
      <c r="B21" s="5">
        <v>2570</v>
      </c>
      <c r="C21" s="4" t="s">
        <v>2809</v>
      </c>
      <c r="D21" s="4" t="s">
        <v>54</v>
      </c>
      <c r="E21" s="5" t="s">
        <v>63</v>
      </c>
      <c r="F21" s="4">
        <v>9</v>
      </c>
      <c r="G21" s="4">
        <f t="shared" si="0"/>
        <v>59</v>
      </c>
      <c r="H21" s="5">
        <v>2570</v>
      </c>
      <c r="I21" s="5" t="s">
        <v>53</v>
      </c>
      <c r="J21" s="5"/>
    </row>
    <row r="22" spans="1:10">
      <c r="J22" s="5"/>
    </row>
    <row r="23" spans="1:10">
      <c r="J23" s="5"/>
    </row>
    <row r="24" spans="1:10">
      <c r="J24" s="5"/>
    </row>
    <row r="25" spans="1:10">
      <c r="J25" s="5"/>
    </row>
    <row r="26" spans="1:10">
      <c r="J26" s="5"/>
    </row>
    <row r="27" spans="1:10">
      <c r="J27" s="5"/>
    </row>
    <row r="28" spans="1:10">
      <c r="J28" s="5"/>
    </row>
    <row r="29" spans="1:10">
      <c r="J29" s="5"/>
    </row>
    <row r="30" spans="1:10">
      <c r="J30" s="5"/>
    </row>
    <row r="31" spans="1:10">
      <c r="J31" s="5"/>
    </row>
    <row r="32" spans="1:10">
      <c r="J32" s="5"/>
    </row>
    <row r="33" spans="10:10">
      <c r="J33" s="5"/>
    </row>
    <row r="34" spans="10:10">
      <c r="J34" s="5"/>
    </row>
    <row r="35" spans="10:10">
      <c r="J35" s="5"/>
    </row>
    <row r="36" spans="10:10">
      <c r="J36" s="5"/>
    </row>
    <row r="37" spans="10:10">
      <c r="J37" s="5"/>
    </row>
    <row r="38" spans="10:10">
      <c r="J38" s="5"/>
    </row>
    <row r="39" spans="10:10">
      <c r="J39" s="5"/>
    </row>
    <row r="40" spans="10:10">
      <c r="J40" s="5"/>
    </row>
    <row r="41" spans="10:10">
      <c r="J41" s="5"/>
    </row>
    <row r="42" spans="10:10">
      <c r="J42" s="5"/>
    </row>
    <row r="43" spans="10:10">
      <c r="J43" s="5"/>
    </row>
    <row r="44" spans="10:10">
      <c r="J44" s="5"/>
    </row>
    <row r="45" spans="10:10">
      <c r="J45" s="5"/>
    </row>
    <row r="46" spans="10:10">
      <c r="J46" s="5"/>
    </row>
    <row r="47" spans="10:10">
      <c r="J47" s="5"/>
    </row>
    <row r="48" spans="10:10">
      <c r="J48" s="5"/>
    </row>
    <row r="49" spans="10:10">
      <c r="J4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2" sqref="E2"/>
    </sheetView>
  </sheetViews>
  <sheetFormatPr baseColWidth="10" defaultRowHeight="15" x14ac:dyDescent="0"/>
  <cols>
    <col min="1" max="1" width="28.83203125" bestFit="1" customWidth="1"/>
    <col min="7" max="7" width="24.6640625" bestFit="1" customWidth="1"/>
  </cols>
  <sheetData>
    <row r="1" spans="1:13">
      <c r="A1" t="s">
        <v>78</v>
      </c>
      <c r="B1" s="16" t="s">
        <v>0</v>
      </c>
      <c r="C1" t="s">
        <v>2822</v>
      </c>
      <c r="D1" t="s">
        <v>2823</v>
      </c>
      <c r="E1" t="s">
        <v>1252</v>
      </c>
      <c r="F1" t="s">
        <v>2981</v>
      </c>
      <c r="G1" t="s">
        <v>78</v>
      </c>
      <c r="H1" t="s">
        <v>0</v>
      </c>
      <c r="I1" t="s">
        <v>1252</v>
      </c>
      <c r="K1" t="s">
        <v>2963</v>
      </c>
      <c r="L1" t="s">
        <v>2966</v>
      </c>
    </row>
    <row r="2" spans="1:13">
      <c r="A2" t="s">
        <v>2954</v>
      </c>
      <c r="B2" t="str">
        <f>VLOOKUP(A2,[3]Mathews2012!$A:$D,4,FALSE)</f>
        <v>A0V</v>
      </c>
      <c r="C2" t="s">
        <v>59</v>
      </c>
      <c r="D2">
        <v>0</v>
      </c>
      <c r="E2">
        <f>IF(C2="B",0+D2,IF(C2="A",D2+10,IF(C2="F",D2+20,IF(C2="G",D2+30,IF(C2="K",D2+40,IF(C2="M",D2+50,"Err"))))))</f>
        <v>10</v>
      </c>
      <c r="G2" t="s">
        <v>2954</v>
      </c>
      <c r="H2" t="s">
        <v>2682</v>
      </c>
      <c r="I2">
        <v>10</v>
      </c>
      <c r="K2" t="s">
        <v>2965</v>
      </c>
      <c r="L2">
        <v>2</v>
      </c>
      <c r="M2" t="s">
        <v>2967</v>
      </c>
    </row>
    <row r="3" spans="1:13">
      <c r="A3" t="s">
        <v>2955</v>
      </c>
      <c r="B3" t="str">
        <f>VLOOKUP(A3,[3]Mathews2012!$A:$D,4,FALSE)</f>
        <v>M2</v>
      </c>
      <c r="C3" t="s">
        <v>63</v>
      </c>
      <c r="D3">
        <v>2</v>
      </c>
      <c r="E3">
        <f t="shared" ref="E3:E23" si="0">IF(C3="B",0+D3,IF(C3="A",D3+10,IF(C3="F",D3+20,IF(C3="G",D3+30,IF(C3="K",D3+40,IF(C3="M",D3+50,"Err"))))))</f>
        <v>52</v>
      </c>
      <c r="G3" t="s">
        <v>2955</v>
      </c>
      <c r="H3" t="s">
        <v>46</v>
      </c>
      <c r="I3">
        <v>52</v>
      </c>
      <c r="K3" t="s">
        <v>2964</v>
      </c>
      <c r="L3">
        <v>0.5</v>
      </c>
    </row>
    <row r="4" spans="1:13">
      <c r="A4" t="s">
        <v>2956</v>
      </c>
      <c r="B4" t="str">
        <f>VLOOKUP(A4,[3]Mathews2012!$A:$D,4,FALSE)</f>
        <v>K5</v>
      </c>
      <c r="C4" t="s">
        <v>62</v>
      </c>
      <c r="D4">
        <v>5</v>
      </c>
      <c r="E4">
        <f t="shared" si="0"/>
        <v>45</v>
      </c>
      <c r="G4" t="s">
        <v>2956</v>
      </c>
      <c r="H4" t="s">
        <v>40</v>
      </c>
      <c r="I4">
        <v>45</v>
      </c>
      <c r="K4" t="s">
        <v>2964</v>
      </c>
      <c r="L4">
        <v>0.5</v>
      </c>
    </row>
    <row r="5" spans="1:13">
      <c r="A5" t="s">
        <v>2957</v>
      </c>
      <c r="B5" t="str">
        <f>VLOOKUP(A5,[3]Mathews2012!$A:$D,4,FALSE)</f>
        <v>K2</v>
      </c>
      <c r="C5" t="s">
        <v>62</v>
      </c>
      <c r="D5">
        <v>2</v>
      </c>
      <c r="E5">
        <f t="shared" si="0"/>
        <v>42</v>
      </c>
      <c r="G5" t="s">
        <v>2957</v>
      </c>
      <c r="H5" t="s">
        <v>37</v>
      </c>
      <c r="I5">
        <v>42</v>
      </c>
      <c r="K5" t="s">
        <v>2964</v>
      </c>
      <c r="L5">
        <v>0.5</v>
      </c>
    </row>
    <row r="6" spans="1:13">
      <c r="A6" t="s">
        <v>2958</v>
      </c>
      <c r="B6" t="str">
        <f>VLOOKUP(A6,[3]Mathews2012!$A:$D,4,FALSE)</f>
        <v>M0.5V</v>
      </c>
      <c r="C6" t="s">
        <v>63</v>
      </c>
      <c r="D6">
        <v>0.5</v>
      </c>
      <c r="E6">
        <f t="shared" si="0"/>
        <v>50.5</v>
      </c>
      <c r="G6" t="s">
        <v>2958</v>
      </c>
      <c r="H6" t="s">
        <v>2962</v>
      </c>
      <c r="I6">
        <v>50.5</v>
      </c>
      <c r="K6" t="s">
        <v>2964</v>
      </c>
      <c r="L6">
        <v>0.5</v>
      </c>
    </row>
    <row r="7" spans="1:13">
      <c r="A7" t="s">
        <v>2960</v>
      </c>
      <c r="B7" t="str">
        <f>VLOOKUP(A7,[3]Mathews2012!$A:$D,4,FALSE)</f>
        <v>K9</v>
      </c>
      <c r="C7" t="s">
        <v>62</v>
      </c>
      <c r="D7">
        <v>9</v>
      </c>
      <c r="E7">
        <f t="shared" si="0"/>
        <v>49</v>
      </c>
      <c r="G7" t="s">
        <v>2960</v>
      </c>
      <c r="H7" t="s">
        <v>2183</v>
      </c>
      <c r="I7">
        <v>49</v>
      </c>
      <c r="K7" t="s">
        <v>2964</v>
      </c>
      <c r="L7">
        <v>0.5</v>
      </c>
    </row>
    <row r="8" spans="1:13">
      <c r="A8" t="s">
        <v>2961</v>
      </c>
      <c r="B8" t="str">
        <f>VLOOKUP(A8,[3]Mathews2012!$A:$D,4,FALSE)</f>
        <v>K9</v>
      </c>
      <c r="C8" t="s">
        <v>62</v>
      </c>
      <c r="D8">
        <v>9</v>
      </c>
      <c r="E8">
        <f t="shared" si="0"/>
        <v>49</v>
      </c>
      <c r="G8" t="s">
        <v>2961</v>
      </c>
      <c r="H8" t="s">
        <v>2183</v>
      </c>
      <c r="I8">
        <v>49</v>
      </c>
      <c r="K8" t="s">
        <v>2964</v>
      </c>
      <c r="L8">
        <v>0.5</v>
      </c>
    </row>
    <row r="9" spans="1:13">
      <c r="A9" t="s">
        <v>2959</v>
      </c>
      <c r="B9" t="str">
        <f>VLOOKUP(A9,[3]Mathews2012!$A:$D,4,FALSE)</f>
        <v>K0</v>
      </c>
      <c r="C9" t="s">
        <v>62</v>
      </c>
      <c r="D9">
        <v>0</v>
      </c>
      <c r="E9">
        <f t="shared" si="0"/>
        <v>40</v>
      </c>
      <c r="G9" t="s">
        <v>2959</v>
      </c>
      <c r="H9" t="s">
        <v>35</v>
      </c>
      <c r="I9">
        <v>40</v>
      </c>
      <c r="K9" t="s">
        <v>2964</v>
      </c>
      <c r="L9">
        <v>0.5</v>
      </c>
    </row>
    <row r="11" spans="1:13">
      <c r="A11" t="s">
        <v>2968</v>
      </c>
      <c r="B11" t="s">
        <v>40</v>
      </c>
      <c r="C11" t="s">
        <v>62</v>
      </c>
      <c r="D11">
        <v>5</v>
      </c>
      <c r="E11">
        <f t="shared" si="0"/>
        <v>45</v>
      </c>
      <c r="F11" s="4" t="s">
        <v>2982</v>
      </c>
      <c r="G11" t="s">
        <v>2968</v>
      </c>
      <c r="H11" t="s">
        <v>40</v>
      </c>
      <c r="I11">
        <v>45</v>
      </c>
    </row>
    <row r="12" spans="1:13">
      <c r="A12" t="s">
        <v>2969</v>
      </c>
      <c r="B12" t="s">
        <v>48</v>
      </c>
      <c r="C12" t="s">
        <v>63</v>
      </c>
      <c r="D12">
        <v>4</v>
      </c>
      <c r="E12">
        <f t="shared" si="0"/>
        <v>54</v>
      </c>
      <c r="F12" s="4" t="s">
        <v>2982</v>
      </c>
      <c r="G12" t="s">
        <v>2969</v>
      </c>
      <c r="H12" t="s">
        <v>48</v>
      </c>
      <c r="I12">
        <v>54</v>
      </c>
    </row>
    <row r="13" spans="1:13">
      <c r="A13" t="s">
        <v>2970</v>
      </c>
      <c r="B13" t="s">
        <v>48</v>
      </c>
      <c r="C13" t="s">
        <v>63</v>
      </c>
      <c r="D13">
        <v>4</v>
      </c>
      <c r="E13">
        <f t="shared" si="0"/>
        <v>54</v>
      </c>
      <c r="F13" s="4" t="s">
        <v>2982</v>
      </c>
      <c r="G13" t="s">
        <v>2970</v>
      </c>
      <c r="H13" t="s">
        <v>48</v>
      </c>
      <c r="I13">
        <v>54</v>
      </c>
    </row>
    <row r="14" spans="1:13">
      <c r="A14" t="s">
        <v>2971</v>
      </c>
      <c r="B14" t="s">
        <v>48</v>
      </c>
      <c r="C14" t="s">
        <v>63</v>
      </c>
      <c r="D14">
        <v>4</v>
      </c>
      <c r="E14">
        <f t="shared" si="0"/>
        <v>54</v>
      </c>
      <c r="F14" s="4" t="s">
        <v>2982</v>
      </c>
      <c r="G14" t="s">
        <v>2971</v>
      </c>
      <c r="H14" t="s">
        <v>48</v>
      </c>
      <c r="I14">
        <v>54</v>
      </c>
    </row>
    <row r="15" spans="1:13">
      <c r="A15" t="s">
        <v>2972</v>
      </c>
      <c r="B15" t="s">
        <v>47</v>
      </c>
      <c r="C15" t="s">
        <v>63</v>
      </c>
      <c r="D15">
        <v>3</v>
      </c>
      <c r="E15">
        <f t="shared" si="0"/>
        <v>53</v>
      </c>
      <c r="F15" s="4" t="s">
        <v>2982</v>
      </c>
      <c r="G15" t="s">
        <v>2972</v>
      </c>
      <c r="H15" t="s">
        <v>47</v>
      </c>
      <c r="I15">
        <v>53</v>
      </c>
    </row>
    <row r="16" spans="1:13">
      <c r="A16" t="s">
        <v>2973</v>
      </c>
      <c r="B16" t="s">
        <v>46</v>
      </c>
      <c r="C16" t="s">
        <v>63</v>
      </c>
      <c r="D16">
        <v>2</v>
      </c>
      <c r="E16">
        <f t="shared" si="0"/>
        <v>52</v>
      </c>
      <c r="F16" s="4" t="s">
        <v>2982</v>
      </c>
      <c r="G16" t="s">
        <v>2973</v>
      </c>
      <c r="H16" t="s">
        <v>46</v>
      </c>
      <c r="I16">
        <v>52</v>
      </c>
    </row>
    <row r="17" spans="1:9">
      <c r="A17" t="s">
        <v>2974</v>
      </c>
      <c r="B17" t="s">
        <v>49</v>
      </c>
      <c r="C17" t="s">
        <v>63</v>
      </c>
      <c r="D17">
        <v>5</v>
      </c>
      <c r="E17">
        <f t="shared" si="0"/>
        <v>55</v>
      </c>
      <c r="F17" s="4" t="s">
        <v>2982</v>
      </c>
      <c r="G17" t="s">
        <v>2974</v>
      </c>
      <c r="H17" t="s">
        <v>49</v>
      </c>
      <c r="I17">
        <v>55</v>
      </c>
    </row>
    <row r="18" spans="1:9">
      <c r="A18" t="s">
        <v>2975</v>
      </c>
      <c r="B18" t="s">
        <v>49</v>
      </c>
      <c r="C18" t="s">
        <v>63</v>
      </c>
      <c r="D18">
        <v>5</v>
      </c>
      <c r="E18">
        <f t="shared" si="0"/>
        <v>55</v>
      </c>
      <c r="F18" s="4" t="s">
        <v>2982</v>
      </c>
      <c r="G18" t="s">
        <v>2975</v>
      </c>
      <c r="H18" t="s">
        <v>49</v>
      </c>
      <c r="I18">
        <v>55</v>
      </c>
    </row>
    <row r="19" spans="1:9">
      <c r="A19" t="s">
        <v>2976</v>
      </c>
      <c r="B19" t="s">
        <v>49</v>
      </c>
      <c r="C19" t="s">
        <v>63</v>
      </c>
      <c r="D19">
        <v>5</v>
      </c>
      <c r="E19">
        <f t="shared" si="0"/>
        <v>55</v>
      </c>
      <c r="F19" s="4" t="s">
        <v>2982</v>
      </c>
      <c r="G19" t="s">
        <v>2976</v>
      </c>
      <c r="H19" t="s">
        <v>49</v>
      </c>
      <c r="I19">
        <v>55</v>
      </c>
    </row>
    <row r="20" spans="1:9">
      <c r="A20" t="s">
        <v>2977</v>
      </c>
      <c r="B20" t="s">
        <v>49</v>
      </c>
      <c r="C20" t="s">
        <v>63</v>
      </c>
      <c r="D20">
        <v>5</v>
      </c>
      <c r="E20">
        <f t="shared" si="0"/>
        <v>55</v>
      </c>
      <c r="F20" s="4" t="s">
        <v>2982</v>
      </c>
      <c r="G20" t="s">
        <v>2977</v>
      </c>
      <c r="H20" t="s">
        <v>49</v>
      </c>
      <c r="I20">
        <v>55</v>
      </c>
    </row>
    <row r="21" spans="1:9">
      <c r="A21" t="s">
        <v>2978</v>
      </c>
      <c r="B21" t="s">
        <v>47</v>
      </c>
      <c r="C21" t="s">
        <v>63</v>
      </c>
      <c r="D21">
        <v>3</v>
      </c>
      <c r="E21">
        <f t="shared" si="0"/>
        <v>53</v>
      </c>
      <c r="F21" s="4" t="s">
        <v>2982</v>
      </c>
      <c r="G21" t="s">
        <v>2978</v>
      </c>
      <c r="H21" t="s">
        <v>47</v>
      </c>
      <c r="I21">
        <v>53</v>
      </c>
    </row>
    <row r="22" spans="1:9">
      <c r="A22" t="s">
        <v>2979</v>
      </c>
      <c r="B22" t="s">
        <v>48</v>
      </c>
      <c r="C22" t="s">
        <v>63</v>
      </c>
      <c r="D22">
        <v>4</v>
      </c>
      <c r="E22">
        <f t="shared" si="0"/>
        <v>54</v>
      </c>
      <c r="F22" s="4" t="s">
        <v>2982</v>
      </c>
      <c r="G22" t="s">
        <v>2979</v>
      </c>
      <c r="H22" t="s">
        <v>48</v>
      </c>
      <c r="I22">
        <v>54</v>
      </c>
    </row>
    <row r="23" spans="1:9">
      <c r="A23" t="s">
        <v>2980</v>
      </c>
      <c r="B23" t="s">
        <v>45</v>
      </c>
      <c r="C23" t="s">
        <v>63</v>
      </c>
      <c r="D23">
        <v>1</v>
      </c>
      <c r="E23">
        <f t="shared" si="0"/>
        <v>51</v>
      </c>
      <c r="F23" s="4" t="s">
        <v>2982</v>
      </c>
      <c r="G23" t="s">
        <v>2980</v>
      </c>
      <c r="H23" t="s">
        <v>45</v>
      </c>
      <c r="I23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" workbookViewId="0">
      <selection activeCell="I2" sqref="I2:I64"/>
    </sheetView>
  </sheetViews>
  <sheetFormatPr baseColWidth="10" defaultRowHeight="15" x14ac:dyDescent="0"/>
  <cols>
    <col min="1" max="1" width="11.5" bestFit="1" customWidth="1"/>
  </cols>
  <sheetData>
    <row r="1" spans="1:9">
      <c r="A1" s="4" t="s">
        <v>78</v>
      </c>
      <c r="B1" s="4" t="s">
        <v>0</v>
      </c>
      <c r="C1" s="4" t="s">
        <v>0</v>
      </c>
      <c r="D1" s="4" t="s">
        <v>71</v>
      </c>
      <c r="E1" s="4" t="s">
        <v>1252</v>
      </c>
      <c r="G1" t="s">
        <v>78</v>
      </c>
      <c r="H1" t="s">
        <v>0</v>
      </c>
      <c r="I1" t="s">
        <v>1252</v>
      </c>
    </row>
    <row r="2" spans="1:9">
      <c r="A2" s="4" t="str">
        <f t="shared" ref="A2:A33" si="0">"Limit_"&amp;B2</f>
        <v>Limit_A0</v>
      </c>
      <c r="B2" s="4" t="s">
        <v>5</v>
      </c>
      <c r="C2" s="4" t="s">
        <v>59</v>
      </c>
      <c r="D2" s="4">
        <v>0</v>
      </c>
      <c r="E2">
        <f>IF(C2="B",0+D2,IF(C2="A",D2+10,IF(C2="F",D2+20,IF(C2="G",D2+30,IF(C2="K",D2+40,IF(C2="M",D2+50,"Err"))))))</f>
        <v>10</v>
      </c>
      <c r="G2" t="s">
        <v>2983</v>
      </c>
      <c r="H2" t="s">
        <v>5</v>
      </c>
      <c r="I2">
        <v>10</v>
      </c>
    </row>
    <row r="3" spans="1:9">
      <c r="A3" s="4" t="str">
        <f t="shared" si="0"/>
        <v>Limit_A1</v>
      </c>
      <c r="B3" s="4" t="str">
        <f t="shared" ref="B3:B22" si="1">C3&amp;D3</f>
        <v>A1</v>
      </c>
      <c r="C3" s="4" t="s">
        <v>59</v>
      </c>
      <c r="D3" s="4">
        <v>1</v>
      </c>
      <c r="E3">
        <f t="shared" ref="E3:E64" si="2">IF(C3="B",0+D3,IF(C3="A",D3+10,IF(C3="F",D3+20,IF(C3="G",D3+30,IF(C3="K",D3+40,IF(C3="M",D3+50,"Err"))))))</f>
        <v>11</v>
      </c>
      <c r="G3" t="s">
        <v>2984</v>
      </c>
      <c r="H3" t="s">
        <v>6</v>
      </c>
      <c r="I3">
        <v>11</v>
      </c>
    </row>
    <row r="4" spans="1:9">
      <c r="A4" s="4" t="str">
        <f t="shared" si="0"/>
        <v>Limit_A2</v>
      </c>
      <c r="B4" s="4" t="str">
        <f t="shared" si="1"/>
        <v>A2</v>
      </c>
      <c r="C4" s="4" t="s">
        <v>59</v>
      </c>
      <c r="D4" s="4">
        <v>2</v>
      </c>
      <c r="E4">
        <f t="shared" si="2"/>
        <v>12</v>
      </c>
      <c r="G4" t="s">
        <v>2985</v>
      </c>
      <c r="H4" t="s">
        <v>7</v>
      </c>
      <c r="I4">
        <v>12</v>
      </c>
    </row>
    <row r="5" spans="1:9">
      <c r="A5" s="4" t="str">
        <f t="shared" si="0"/>
        <v>Limit_A3</v>
      </c>
      <c r="B5" s="4" t="str">
        <f t="shared" si="1"/>
        <v>A3</v>
      </c>
      <c r="C5" s="4" t="s">
        <v>59</v>
      </c>
      <c r="D5" s="4">
        <v>3</v>
      </c>
      <c r="E5">
        <f t="shared" si="2"/>
        <v>13</v>
      </c>
      <c r="G5" t="s">
        <v>2986</v>
      </c>
      <c r="H5" t="s">
        <v>8</v>
      </c>
      <c r="I5">
        <v>13</v>
      </c>
    </row>
    <row r="6" spans="1:9">
      <c r="A6" s="4" t="str">
        <f t="shared" si="0"/>
        <v>Limit_A4</v>
      </c>
      <c r="B6" s="4" t="str">
        <f t="shared" si="1"/>
        <v>A4</v>
      </c>
      <c r="C6" s="4" t="s">
        <v>59</v>
      </c>
      <c r="D6" s="4">
        <v>4</v>
      </c>
      <c r="E6">
        <f t="shared" si="2"/>
        <v>14</v>
      </c>
      <c r="G6" t="s">
        <v>2987</v>
      </c>
      <c r="H6" t="s">
        <v>9</v>
      </c>
      <c r="I6">
        <v>14</v>
      </c>
    </row>
    <row r="7" spans="1:9">
      <c r="A7" s="4" t="str">
        <f t="shared" si="0"/>
        <v>Limit_A5</v>
      </c>
      <c r="B7" s="4" t="str">
        <f t="shared" si="1"/>
        <v>A5</v>
      </c>
      <c r="C7" s="4" t="s">
        <v>59</v>
      </c>
      <c r="D7" s="4">
        <v>5</v>
      </c>
      <c r="E7">
        <f t="shared" si="2"/>
        <v>15</v>
      </c>
      <c r="G7" t="s">
        <v>2988</v>
      </c>
      <c r="H7" t="s">
        <v>10</v>
      </c>
      <c r="I7">
        <v>15</v>
      </c>
    </row>
    <row r="8" spans="1:9">
      <c r="A8" s="4" t="str">
        <f t="shared" si="0"/>
        <v>Limit_A6</v>
      </c>
      <c r="B8" s="4" t="str">
        <f t="shared" si="1"/>
        <v>A6</v>
      </c>
      <c r="C8" s="4" t="s">
        <v>59</v>
      </c>
      <c r="D8" s="4">
        <v>6</v>
      </c>
      <c r="E8">
        <f t="shared" si="2"/>
        <v>16</v>
      </c>
      <c r="G8" t="s">
        <v>2989</v>
      </c>
      <c r="H8" t="s">
        <v>11</v>
      </c>
      <c r="I8">
        <v>16</v>
      </c>
    </row>
    <row r="9" spans="1:9">
      <c r="A9" s="4" t="str">
        <f t="shared" si="0"/>
        <v>Limit_A7</v>
      </c>
      <c r="B9" s="4" t="str">
        <f t="shared" si="1"/>
        <v>A7</v>
      </c>
      <c r="C9" s="4" t="s">
        <v>59</v>
      </c>
      <c r="D9" s="4">
        <v>7</v>
      </c>
      <c r="E9">
        <f t="shared" si="2"/>
        <v>17</v>
      </c>
      <c r="G9" t="s">
        <v>2990</v>
      </c>
      <c r="H9" t="s">
        <v>12</v>
      </c>
      <c r="I9">
        <v>17</v>
      </c>
    </row>
    <row r="10" spans="1:9">
      <c r="A10" s="4" t="str">
        <f t="shared" si="0"/>
        <v>Limit_A8</v>
      </c>
      <c r="B10" s="4" t="str">
        <f t="shared" si="1"/>
        <v>A8</v>
      </c>
      <c r="C10" s="4" t="s">
        <v>59</v>
      </c>
      <c r="D10" s="4">
        <v>8</v>
      </c>
      <c r="E10">
        <f t="shared" si="2"/>
        <v>18</v>
      </c>
      <c r="G10" t="s">
        <v>2991</v>
      </c>
      <c r="H10" t="s">
        <v>13</v>
      </c>
      <c r="I10">
        <v>18</v>
      </c>
    </row>
    <row r="11" spans="1:9">
      <c r="A11" s="4" t="str">
        <f t="shared" si="0"/>
        <v>Limit_A9</v>
      </c>
      <c r="B11" s="4" t="str">
        <f t="shared" si="1"/>
        <v>A9</v>
      </c>
      <c r="C11" s="4" t="s">
        <v>59</v>
      </c>
      <c r="D11" s="4">
        <v>9</v>
      </c>
      <c r="E11">
        <f t="shared" si="2"/>
        <v>19</v>
      </c>
      <c r="G11" t="s">
        <v>2992</v>
      </c>
      <c r="H11" t="s">
        <v>14</v>
      </c>
      <c r="I11">
        <v>19</v>
      </c>
    </row>
    <row r="12" spans="1:9">
      <c r="A12" s="4" t="str">
        <f t="shared" si="0"/>
        <v>Limit_F0</v>
      </c>
      <c r="B12" s="4" t="str">
        <f t="shared" si="1"/>
        <v>F0</v>
      </c>
      <c r="C12" s="4" t="s">
        <v>60</v>
      </c>
      <c r="D12" s="4">
        <v>0</v>
      </c>
      <c r="E12">
        <f t="shared" si="2"/>
        <v>20</v>
      </c>
      <c r="G12" t="s">
        <v>2993</v>
      </c>
      <c r="H12" t="s">
        <v>15</v>
      </c>
      <c r="I12">
        <v>20</v>
      </c>
    </row>
    <row r="13" spans="1:9">
      <c r="A13" s="4" t="str">
        <f t="shared" si="0"/>
        <v>Limit_F1</v>
      </c>
      <c r="B13" s="4" t="str">
        <f t="shared" si="1"/>
        <v>F1</v>
      </c>
      <c r="C13" s="4" t="s">
        <v>60</v>
      </c>
      <c r="D13" s="4">
        <v>1</v>
      </c>
      <c r="E13">
        <f t="shared" si="2"/>
        <v>21</v>
      </c>
      <c r="G13" t="s">
        <v>2994</v>
      </c>
      <c r="H13" t="s">
        <v>16</v>
      </c>
      <c r="I13">
        <v>21</v>
      </c>
    </row>
    <row r="14" spans="1:9">
      <c r="A14" s="4" t="str">
        <f t="shared" si="0"/>
        <v>Limit_F2</v>
      </c>
      <c r="B14" s="4" t="str">
        <f t="shared" si="1"/>
        <v>F2</v>
      </c>
      <c r="C14" s="4" t="s">
        <v>60</v>
      </c>
      <c r="D14" s="4">
        <v>2</v>
      </c>
      <c r="E14">
        <f t="shared" si="2"/>
        <v>22</v>
      </c>
      <c r="G14" t="s">
        <v>2995</v>
      </c>
      <c r="H14" t="s">
        <v>17</v>
      </c>
      <c r="I14">
        <v>22</v>
      </c>
    </row>
    <row r="15" spans="1:9">
      <c r="A15" s="4" t="str">
        <f t="shared" si="0"/>
        <v>Limit_F3</v>
      </c>
      <c r="B15" s="4" t="str">
        <f t="shared" si="1"/>
        <v>F3</v>
      </c>
      <c r="C15" s="4" t="s">
        <v>60</v>
      </c>
      <c r="D15" s="4">
        <v>3</v>
      </c>
      <c r="E15">
        <f t="shared" si="2"/>
        <v>23</v>
      </c>
      <c r="G15" t="s">
        <v>2996</v>
      </c>
      <c r="H15" t="s">
        <v>18</v>
      </c>
      <c r="I15">
        <v>23</v>
      </c>
    </row>
    <row r="16" spans="1:9">
      <c r="A16" s="4" t="str">
        <f t="shared" si="0"/>
        <v>Limit_F4</v>
      </c>
      <c r="B16" s="4" t="str">
        <f t="shared" si="1"/>
        <v>F4</v>
      </c>
      <c r="C16" s="4" t="s">
        <v>60</v>
      </c>
      <c r="D16" s="4">
        <v>4</v>
      </c>
      <c r="E16">
        <f t="shared" si="2"/>
        <v>24</v>
      </c>
      <c r="G16" t="s">
        <v>2997</v>
      </c>
      <c r="H16" t="s">
        <v>19</v>
      </c>
      <c r="I16">
        <v>24</v>
      </c>
    </row>
    <row r="17" spans="1:9">
      <c r="A17" s="4" t="str">
        <f t="shared" si="0"/>
        <v>Limit_F5</v>
      </c>
      <c r="B17" s="4" t="str">
        <f t="shared" si="1"/>
        <v>F5</v>
      </c>
      <c r="C17" s="4" t="s">
        <v>60</v>
      </c>
      <c r="D17" s="4">
        <v>5</v>
      </c>
      <c r="E17">
        <f t="shared" si="2"/>
        <v>25</v>
      </c>
      <c r="G17" t="s">
        <v>2998</v>
      </c>
      <c r="H17" t="s">
        <v>20</v>
      </c>
      <c r="I17">
        <v>25</v>
      </c>
    </row>
    <row r="18" spans="1:9">
      <c r="A18" s="4" t="str">
        <f t="shared" si="0"/>
        <v>Limit_F6</v>
      </c>
      <c r="B18" s="4" t="str">
        <f t="shared" si="1"/>
        <v>F6</v>
      </c>
      <c r="C18" s="4" t="s">
        <v>60</v>
      </c>
      <c r="D18" s="4">
        <v>6</v>
      </c>
      <c r="E18">
        <f t="shared" si="2"/>
        <v>26</v>
      </c>
      <c r="G18" t="s">
        <v>2999</v>
      </c>
      <c r="H18" t="s">
        <v>21</v>
      </c>
      <c r="I18">
        <v>26</v>
      </c>
    </row>
    <row r="19" spans="1:9">
      <c r="A19" s="4" t="str">
        <f t="shared" si="0"/>
        <v>Limit_F7</v>
      </c>
      <c r="B19" s="4" t="str">
        <f t="shared" si="1"/>
        <v>F7</v>
      </c>
      <c r="C19" s="4" t="s">
        <v>60</v>
      </c>
      <c r="D19" s="4">
        <v>7</v>
      </c>
      <c r="E19">
        <f t="shared" si="2"/>
        <v>27</v>
      </c>
      <c r="G19" t="s">
        <v>3000</v>
      </c>
      <c r="H19" t="s">
        <v>22</v>
      </c>
      <c r="I19">
        <v>27</v>
      </c>
    </row>
    <row r="20" spans="1:9">
      <c r="A20" s="4" t="str">
        <f t="shared" si="0"/>
        <v>Limit_F8</v>
      </c>
      <c r="B20" s="4" t="str">
        <f t="shared" si="1"/>
        <v>F8</v>
      </c>
      <c r="C20" s="4" t="s">
        <v>60</v>
      </c>
      <c r="D20" s="4">
        <v>8</v>
      </c>
      <c r="E20">
        <f t="shared" si="2"/>
        <v>28</v>
      </c>
      <c r="G20" t="s">
        <v>3001</v>
      </c>
      <c r="H20" t="s">
        <v>23</v>
      </c>
      <c r="I20">
        <v>28</v>
      </c>
    </row>
    <row r="21" spans="1:9">
      <c r="A21" s="4" t="str">
        <f t="shared" si="0"/>
        <v>Limit_F9</v>
      </c>
      <c r="B21" s="4" t="str">
        <f t="shared" si="1"/>
        <v>F9</v>
      </c>
      <c r="C21" s="4" t="s">
        <v>60</v>
      </c>
      <c r="D21" s="4">
        <v>9</v>
      </c>
      <c r="E21">
        <f t="shared" si="2"/>
        <v>29</v>
      </c>
      <c r="G21" t="s">
        <v>3002</v>
      </c>
      <c r="H21" t="s">
        <v>24</v>
      </c>
      <c r="I21">
        <v>29</v>
      </c>
    </row>
    <row r="22" spans="1:9">
      <c r="A22" s="4" t="str">
        <f t="shared" si="0"/>
        <v>Limit_G1</v>
      </c>
      <c r="B22" s="4" t="str">
        <f t="shared" si="1"/>
        <v>G1</v>
      </c>
      <c r="C22" s="4" t="s">
        <v>61</v>
      </c>
      <c r="D22" s="4">
        <v>1</v>
      </c>
      <c r="E22">
        <f t="shared" si="2"/>
        <v>31</v>
      </c>
      <c r="G22" t="s">
        <v>3003</v>
      </c>
      <c r="H22" t="s">
        <v>26</v>
      </c>
      <c r="I22">
        <v>31</v>
      </c>
    </row>
    <row r="23" spans="1:9">
      <c r="A23" s="4" t="str">
        <f t="shared" si="0"/>
        <v>Limit_G2</v>
      </c>
      <c r="B23" s="4" t="s">
        <v>27</v>
      </c>
      <c r="C23" s="4" t="s">
        <v>61</v>
      </c>
      <c r="D23" s="4">
        <v>2</v>
      </c>
      <c r="E23">
        <f t="shared" si="2"/>
        <v>32</v>
      </c>
      <c r="G23" t="s">
        <v>3004</v>
      </c>
      <c r="H23" t="s">
        <v>27</v>
      </c>
      <c r="I23">
        <v>32</v>
      </c>
    </row>
    <row r="24" spans="1:9">
      <c r="A24" s="4" t="str">
        <f t="shared" si="0"/>
        <v>Limit_G2.5</v>
      </c>
      <c r="B24" s="4" t="s">
        <v>2929</v>
      </c>
      <c r="C24" s="4" t="s">
        <v>61</v>
      </c>
      <c r="D24" s="4">
        <v>2.5</v>
      </c>
      <c r="E24">
        <f t="shared" si="2"/>
        <v>32.5</v>
      </c>
      <c r="G24" t="s">
        <v>3005</v>
      </c>
      <c r="H24" t="s">
        <v>2929</v>
      </c>
      <c r="I24">
        <v>32.5</v>
      </c>
    </row>
    <row r="25" spans="1:9">
      <c r="A25" s="4" t="str">
        <f t="shared" si="0"/>
        <v>Limit_G3</v>
      </c>
      <c r="B25" s="4" t="s">
        <v>28</v>
      </c>
      <c r="C25" s="4" t="s">
        <v>61</v>
      </c>
      <c r="D25" s="4">
        <v>3</v>
      </c>
      <c r="E25">
        <f t="shared" si="2"/>
        <v>33</v>
      </c>
      <c r="G25" t="s">
        <v>3006</v>
      </c>
      <c r="H25" t="s">
        <v>28</v>
      </c>
      <c r="I25">
        <v>33</v>
      </c>
    </row>
    <row r="26" spans="1:9">
      <c r="A26" s="4" t="str">
        <f t="shared" si="0"/>
        <v>Limit_G4</v>
      </c>
      <c r="B26" s="4" t="str">
        <f>C26&amp;D26</f>
        <v>G4</v>
      </c>
      <c r="C26" s="4" t="s">
        <v>61</v>
      </c>
      <c r="D26" s="4">
        <v>4</v>
      </c>
      <c r="E26">
        <f t="shared" si="2"/>
        <v>34</v>
      </c>
      <c r="G26" t="s">
        <v>3007</v>
      </c>
      <c r="H26" t="s">
        <v>29</v>
      </c>
      <c r="I26">
        <v>34</v>
      </c>
    </row>
    <row r="27" spans="1:9">
      <c r="A27" s="4" t="str">
        <f t="shared" si="0"/>
        <v>Limit_G5</v>
      </c>
      <c r="B27" s="4" t="str">
        <f>C27&amp;D27</f>
        <v>G5</v>
      </c>
      <c r="C27" s="4" t="s">
        <v>61</v>
      </c>
      <c r="D27" s="4">
        <v>5</v>
      </c>
      <c r="E27">
        <f t="shared" si="2"/>
        <v>35</v>
      </c>
      <c r="G27" t="s">
        <v>3008</v>
      </c>
      <c r="H27" t="s">
        <v>30</v>
      </c>
      <c r="I27">
        <v>35</v>
      </c>
    </row>
    <row r="28" spans="1:9">
      <c r="A28" s="4" t="str">
        <f t="shared" si="0"/>
        <v>Limit_G6</v>
      </c>
      <c r="B28" s="4" t="s">
        <v>31</v>
      </c>
      <c r="C28" s="4" t="s">
        <v>61</v>
      </c>
      <c r="D28" s="4">
        <v>6</v>
      </c>
      <c r="E28">
        <f t="shared" si="2"/>
        <v>36</v>
      </c>
      <c r="G28" t="s">
        <v>3009</v>
      </c>
      <c r="H28" t="s">
        <v>31</v>
      </c>
      <c r="I28">
        <v>36</v>
      </c>
    </row>
    <row r="29" spans="1:9">
      <c r="A29" s="4" t="str">
        <f t="shared" si="0"/>
        <v>Limit_G7</v>
      </c>
      <c r="B29" s="4" t="s">
        <v>32</v>
      </c>
      <c r="C29" s="4" t="s">
        <v>61</v>
      </c>
      <c r="D29" s="4">
        <v>7</v>
      </c>
      <c r="E29">
        <f t="shared" si="2"/>
        <v>37</v>
      </c>
      <c r="G29" t="s">
        <v>3010</v>
      </c>
      <c r="H29" t="s">
        <v>32</v>
      </c>
      <c r="I29">
        <v>37</v>
      </c>
    </row>
    <row r="30" spans="1:9">
      <c r="A30" s="4" t="str">
        <f t="shared" si="0"/>
        <v>Limit_G8</v>
      </c>
      <c r="B30" s="4" t="s">
        <v>33</v>
      </c>
      <c r="C30" s="4" t="s">
        <v>61</v>
      </c>
      <c r="D30" s="4">
        <v>8</v>
      </c>
      <c r="E30">
        <f t="shared" si="2"/>
        <v>38</v>
      </c>
      <c r="G30" t="s">
        <v>3011</v>
      </c>
      <c r="H30" t="s">
        <v>33</v>
      </c>
      <c r="I30">
        <v>38</v>
      </c>
    </row>
    <row r="31" spans="1:9">
      <c r="A31" s="4" t="str">
        <f t="shared" si="0"/>
        <v>Limit_G9</v>
      </c>
      <c r="B31" s="4" t="str">
        <f>C31&amp;D31</f>
        <v>G9</v>
      </c>
      <c r="C31" s="4" t="s">
        <v>61</v>
      </c>
      <c r="D31" s="4">
        <v>9</v>
      </c>
      <c r="E31">
        <f t="shared" si="2"/>
        <v>39</v>
      </c>
      <c r="G31" t="s">
        <v>3012</v>
      </c>
      <c r="H31" t="s">
        <v>34</v>
      </c>
      <c r="I31">
        <v>39</v>
      </c>
    </row>
    <row r="32" spans="1:9">
      <c r="A32" s="4" t="str">
        <f t="shared" si="0"/>
        <v>Limit_K0</v>
      </c>
      <c r="B32" s="4" t="s">
        <v>35</v>
      </c>
      <c r="C32" s="4" t="s">
        <v>62</v>
      </c>
      <c r="D32" s="4">
        <v>0</v>
      </c>
      <c r="E32">
        <f t="shared" si="2"/>
        <v>40</v>
      </c>
      <c r="G32" t="s">
        <v>3013</v>
      </c>
      <c r="H32" t="s">
        <v>35</v>
      </c>
      <c r="I32">
        <v>40</v>
      </c>
    </row>
    <row r="33" spans="1:9">
      <c r="A33" s="4" t="str">
        <f t="shared" si="0"/>
        <v>Limit_K2</v>
      </c>
      <c r="B33" s="4" t="s">
        <v>37</v>
      </c>
      <c r="C33" s="4" t="s">
        <v>62</v>
      </c>
      <c r="D33" s="4">
        <v>2</v>
      </c>
      <c r="E33">
        <f t="shared" si="2"/>
        <v>42</v>
      </c>
      <c r="G33" t="s">
        <v>3014</v>
      </c>
      <c r="H33" t="s">
        <v>37</v>
      </c>
      <c r="I33">
        <v>42</v>
      </c>
    </row>
    <row r="34" spans="1:9">
      <c r="A34" s="4" t="str">
        <f t="shared" ref="A34:A64" si="3">"Limit_"&amp;B34</f>
        <v>Limit_K3</v>
      </c>
      <c r="B34" s="4" t="str">
        <f>C34&amp;D34</f>
        <v>K3</v>
      </c>
      <c r="C34" s="4" t="s">
        <v>62</v>
      </c>
      <c r="D34" s="4">
        <v>3</v>
      </c>
      <c r="E34">
        <f t="shared" si="2"/>
        <v>43</v>
      </c>
      <c r="G34" t="s">
        <v>3015</v>
      </c>
      <c r="H34" t="s">
        <v>38</v>
      </c>
      <c r="I34">
        <v>43</v>
      </c>
    </row>
    <row r="35" spans="1:9">
      <c r="A35" s="4" t="str">
        <f t="shared" si="3"/>
        <v>Limit_K3.5</v>
      </c>
      <c r="B35" s="4" t="s">
        <v>2927</v>
      </c>
      <c r="C35" s="4" t="s">
        <v>62</v>
      </c>
      <c r="D35" s="4">
        <v>3.5</v>
      </c>
      <c r="E35">
        <f t="shared" si="2"/>
        <v>43.5</v>
      </c>
      <c r="G35" t="s">
        <v>3016</v>
      </c>
      <c r="H35" t="s">
        <v>2927</v>
      </c>
      <c r="I35">
        <v>43.5</v>
      </c>
    </row>
    <row r="36" spans="1:9">
      <c r="A36" s="4" t="str">
        <f t="shared" si="3"/>
        <v>Limit_K4</v>
      </c>
      <c r="B36" s="4" t="s">
        <v>39</v>
      </c>
      <c r="C36" s="4" t="s">
        <v>62</v>
      </c>
      <c r="D36" s="4">
        <v>4</v>
      </c>
      <c r="E36">
        <f t="shared" si="2"/>
        <v>44</v>
      </c>
      <c r="G36" t="s">
        <v>3017</v>
      </c>
      <c r="H36" t="s">
        <v>39</v>
      </c>
      <c r="I36">
        <v>44</v>
      </c>
    </row>
    <row r="37" spans="1:9">
      <c r="A37" s="4" t="str">
        <f t="shared" si="3"/>
        <v>Limit_K5</v>
      </c>
      <c r="B37" s="4" t="s">
        <v>40</v>
      </c>
      <c r="C37" s="4" t="s">
        <v>62</v>
      </c>
      <c r="D37" s="4">
        <v>5</v>
      </c>
      <c r="E37">
        <f t="shared" si="2"/>
        <v>45</v>
      </c>
      <c r="G37" t="s">
        <v>3018</v>
      </c>
      <c r="H37" t="s">
        <v>40</v>
      </c>
      <c r="I37">
        <v>45</v>
      </c>
    </row>
    <row r="38" spans="1:9">
      <c r="A38" s="4" t="str">
        <f t="shared" si="3"/>
        <v>Limit_K6</v>
      </c>
      <c r="B38" s="4" t="s">
        <v>41</v>
      </c>
      <c r="C38" s="4" t="s">
        <v>62</v>
      </c>
      <c r="D38" s="4">
        <v>6</v>
      </c>
      <c r="E38">
        <f t="shared" si="2"/>
        <v>46</v>
      </c>
      <c r="G38" t="s">
        <v>3019</v>
      </c>
      <c r="H38" t="s">
        <v>41</v>
      </c>
      <c r="I38">
        <v>46</v>
      </c>
    </row>
    <row r="39" spans="1:9">
      <c r="A39" s="4" t="str">
        <f t="shared" si="3"/>
        <v>Limit_K7</v>
      </c>
      <c r="B39" s="4" t="s">
        <v>42</v>
      </c>
      <c r="C39" s="4" t="s">
        <v>62</v>
      </c>
      <c r="D39" s="4">
        <v>7</v>
      </c>
      <c r="E39">
        <f t="shared" si="2"/>
        <v>47</v>
      </c>
      <c r="G39" t="s">
        <v>3020</v>
      </c>
      <c r="H39" t="s">
        <v>42</v>
      </c>
      <c r="I39">
        <v>47</v>
      </c>
    </row>
    <row r="40" spans="1:9">
      <c r="A40" s="4" t="str">
        <f t="shared" si="3"/>
        <v>Limit_K8</v>
      </c>
      <c r="B40" s="4" t="str">
        <f>C40&amp;D40</f>
        <v>K8</v>
      </c>
      <c r="C40" s="4" t="s">
        <v>62</v>
      </c>
      <c r="D40" s="4">
        <v>8</v>
      </c>
      <c r="E40">
        <f t="shared" si="2"/>
        <v>48</v>
      </c>
      <c r="G40" t="s">
        <v>3021</v>
      </c>
      <c r="H40" t="s">
        <v>70</v>
      </c>
      <c r="I40">
        <v>48</v>
      </c>
    </row>
    <row r="41" spans="1:9">
      <c r="A41" s="4" t="str">
        <f t="shared" si="3"/>
        <v>Limit_K9</v>
      </c>
      <c r="B41" s="4" t="s">
        <v>2183</v>
      </c>
      <c r="C41" s="4" t="s">
        <v>62</v>
      </c>
      <c r="D41" s="4">
        <v>9</v>
      </c>
      <c r="E41">
        <f t="shared" si="2"/>
        <v>49</v>
      </c>
      <c r="G41" t="s">
        <v>3022</v>
      </c>
      <c r="H41" t="s">
        <v>2183</v>
      </c>
      <c r="I41">
        <v>49</v>
      </c>
    </row>
    <row r="42" spans="1:9">
      <c r="A42" s="4" t="str">
        <f t="shared" si="3"/>
        <v>Limit_M0</v>
      </c>
      <c r="B42" s="4" t="s">
        <v>44</v>
      </c>
      <c r="C42" s="4" t="s">
        <v>63</v>
      </c>
      <c r="D42" s="4">
        <v>0</v>
      </c>
      <c r="E42">
        <f t="shared" si="2"/>
        <v>50</v>
      </c>
      <c r="G42" t="s">
        <v>3023</v>
      </c>
      <c r="H42" t="s">
        <v>44</v>
      </c>
      <c r="I42">
        <v>50</v>
      </c>
    </row>
    <row r="43" spans="1:9">
      <c r="A43" s="4" t="str">
        <f t="shared" si="3"/>
        <v>Limit_M0.5</v>
      </c>
      <c r="B43" s="4" t="s">
        <v>219</v>
      </c>
      <c r="C43" s="4" t="s">
        <v>63</v>
      </c>
      <c r="D43" s="4">
        <v>0.5</v>
      </c>
      <c r="E43">
        <f t="shared" si="2"/>
        <v>50.5</v>
      </c>
      <c r="G43" t="s">
        <v>3024</v>
      </c>
      <c r="H43" t="s">
        <v>219</v>
      </c>
      <c r="I43">
        <v>50.5</v>
      </c>
    </row>
    <row r="44" spans="1:9">
      <c r="A44" s="4" t="str">
        <f t="shared" si="3"/>
        <v>Limit_M1</v>
      </c>
      <c r="B44" s="4" t="s">
        <v>45</v>
      </c>
      <c r="C44" s="4" t="s">
        <v>63</v>
      </c>
      <c r="D44" s="4">
        <v>1</v>
      </c>
      <c r="E44">
        <f t="shared" si="2"/>
        <v>51</v>
      </c>
      <c r="G44" t="s">
        <v>3025</v>
      </c>
      <c r="H44" t="s">
        <v>45</v>
      </c>
      <c r="I44">
        <v>51</v>
      </c>
    </row>
    <row r="45" spans="1:9">
      <c r="A45" s="4" t="str">
        <f t="shared" si="3"/>
        <v>Limit_M2</v>
      </c>
      <c r="B45" s="4" t="s">
        <v>46</v>
      </c>
      <c r="C45" s="4" t="s">
        <v>63</v>
      </c>
      <c r="D45" s="4">
        <v>2</v>
      </c>
      <c r="E45">
        <f t="shared" si="2"/>
        <v>52</v>
      </c>
      <c r="G45" t="s">
        <v>3026</v>
      </c>
      <c r="H45" t="s">
        <v>46</v>
      </c>
      <c r="I45">
        <v>52</v>
      </c>
    </row>
    <row r="46" spans="1:9">
      <c r="A46" s="4" t="str">
        <f t="shared" si="3"/>
        <v>Limit_M2.5</v>
      </c>
      <c r="B46" s="4" t="s">
        <v>873</v>
      </c>
      <c r="C46" s="4" t="s">
        <v>63</v>
      </c>
      <c r="D46" s="4">
        <v>2.5</v>
      </c>
      <c r="E46">
        <f t="shared" si="2"/>
        <v>52.5</v>
      </c>
      <c r="G46" t="s">
        <v>3027</v>
      </c>
      <c r="H46" t="s">
        <v>873</v>
      </c>
      <c r="I46">
        <v>52.5</v>
      </c>
    </row>
    <row r="47" spans="1:9">
      <c r="A47" s="4" t="str">
        <f t="shared" si="3"/>
        <v>Limit_M2.75</v>
      </c>
      <c r="B47" s="4" t="s">
        <v>276</v>
      </c>
      <c r="C47" s="4" t="s">
        <v>63</v>
      </c>
      <c r="D47" s="4">
        <v>2.75</v>
      </c>
      <c r="E47">
        <f t="shared" si="2"/>
        <v>52.75</v>
      </c>
      <c r="G47" t="s">
        <v>3028</v>
      </c>
      <c r="H47" t="s">
        <v>276</v>
      </c>
      <c r="I47">
        <v>52.75</v>
      </c>
    </row>
    <row r="48" spans="1:9">
      <c r="A48" s="4" t="str">
        <f t="shared" si="3"/>
        <v>Limit_M3</v>
      </c>
      <c r="B48" s="4" t="s">
        <v>47</v>
      </c>
      <c r="C48" s="4" t="s">
        <v>63</v>
      </c>
      <c r="D48" s="4">
        <v>3</v>
      </c>
      <c r="E48">
        <f t="shared" si="2"/>
        <v>53</v>
      </c>
      <c r="G48" t="s">
        <v>3029</v>
      </c>
      <c r="H48" t="s">
        <v>47</v>
      </c>
      <c r="I48">
        <v>53</v>
      </c>
    </row>
    <row r="49" spans="1:9">
      <c r="A49" s="4" t="str">
        <f t="shared" si="3"/>
        <v>Limit_M3.25</v>
      </c>
      <c r="B49" s="4" t="s">
        <v>288</v>
      </c>
      <c r="C49" s="4" t="s">
        <v>63</v>
      </c>
      <c r="D49" s="4">
        <v>3.25</v>
      </c>
      <c r="E49">
        <f t="shared" si="2"/>
        <v>53.25</v>
      </c>
      <c r="G49" t="s">
        <v>3030</v>
      </c>
      <c r="H49" t="s">
        <v>288</v>
      </c>
      <c r="I49">
        <v>53.25</v>
      </c>
    </row>
    <row r="50" spans="1:9">
      <c r="A50" s="4" t="str">
        <f t="shared" si="3"/>
        <v>Limit_M3.5</v>
      </c>
      <c r="B50" s="4" t="s">
        <v>294</v>
      </c>
      <c r="C50" s="4" t="s">
        <v>63</v>
      </c>
      <c r="D50" s="4">
        <v>3.5</v>
      </c>
      <c r="E50">
        <f t="shared" si="2"/>
        <v>53.5</v>
      </c>
      <c r="G50" t="s">
        <v>3031</v>
      </c>
      <c r="H50" t="s">
        <v>294</v>
      </c>
      <c r="I50">
        <v>53.5</v>
      </c>
    </row>
    <row r="51" spans="1:9">
      <c r="A51" s="4" t="str">
        <f t="shared" si="3"/>
        <v>Limit_M3.75</v>
      </c>
      <c r="B51" s="4" t="s">
        <v>557</v>
      </c>
      <c r="C51" s="4" t="s">
        <v>63</v>
      </c>
      <c r="D51" s="4">
        <v>3.75</v>
      </c>
      <c r="E51">
        <f t="shared" si="2"/>
        <v>53.75</v>
      </c>
      <c r="G51" t="s">
        <v>3032</v>
      </c>
      <c r="H51" t="s">
        <v>557</v>
      </c>
      <c r="I51">
        <v>53.75</v>
      </c>
    </row>
    <row r="52" spans="1:9">
      <c r="A52" s="4" t="str">
        <f t="shared" si="3"/>
        <v>Limit_M4</v>
      </c>
      <c r="B52" s="4" t="s">
        <v>48</v>
      </c>
      <c r="C52" s="4" t="s">
        <v>63</v>
      </c>
      <c r="D52" s="4">
        <v>4</v>
      </c>
      <c r="E52">
        <f t="shared" si="2"/>
        <v>54</v>
      </c>
      <c r="G52" t="s">
        <v>3033</v>
      </c>
      <c r="H52" t="s">
        <v>48</v>
      </c>
      <c r="I52">
        <v>54</v>
      </c>
    </row>
    <row r="53" spans="1:9">
      <c r="A53" s="4" t="str">
        <f t="shared" si="3"/>
        <v>Limit_M4.25</v>
      </c>
      <c r="B53" s="4" t="s">
        <v>335</v>
      </c>
      <c r="C53" s="4" t="s">
        <v>63</v>
      </c>
      <c r="D53" s="4">
        <v>4.25</v>
      </c>
      <c r="E53">
        <f t="shared" si="2"/>
        <v>54.25</v>
      </c>
      <c r="G53" t="s">
        <v>3034</v>
      </c>
      <c r="H53" t="s">
        <v>335</v>
      </c>
      <c r="I53">
        <v>54.25</v>
      </c>
    </row>
    <row r="54" spans="1:9">
      <c r="A54" s="4" t="str">
        <f t="shared" si="3"/>
        <v>Limit_M4.5</v>
      </c>
      <c r="B54" s="4" t="s">
        <v>343</v>
      </c>
      <c r="C54" s="4" t="s">
        <v>63</v>
      </c>
      <c r="D54" s="4">
        <v>4.5</v>
      </c>
      <c r="E54">
        <f t="shared" si="2"/>
        <v>54.5</v>
      </c>
      <c r="G54" t="s">
        <v>3035</v>
      </c>
      <c r="H54" t="s">
        <v>343</v>
      </c>
      <c r="I54">
        <v>54.5</v>
      </c>
    </row>
    <row r="55" spans="1:9">
      <c r="A55" s="4" t="str">
        <f t="shared" si="3"/>
        <v>Limit_M4.75</v>
      </c>
      <c r="B55" s="4" t="s">
        <v>360</v>
      </c>
      <c r="C55" s="4" t="s">
        <v>63</v>
      </c>
      <c r="D55" s="4">
        <v>4.75</v>
      </c>
      <c r="E55">
        <f t="shared" si="2"/>
        <v>54.75</v>
      </c>
      <c r="G55" t="s">
        <v>3036</v>
      </c>
      <c r="H55" t="s">
        <v>360</v>
      </c>
      <c r="I55">
        <v>54.75</v>
      </c>
    </row>
    <row r="56" spans="1:9">
      <c r="A56" s="4" t="str">
        <f t="shared" si="3"/>
        <v>Limit_M5</v>
      </c>
      <c r="B56" s="4" t="s">
        <v>49</v>
      </c>
      <c r="C56" s="4" t="s">
        <v>63</v>
      </c>
      <c r="D56" s="4">
        <v>5</v>
      </c>
      <c r="E56">
        <f t="shared" si="2"/>
        <v>55</v>
      </c>
      <c r="G56" t="s">
        <v>3037</v>
      </c>
      <c r="H56" t="s">
        <v>49</v>
      </c>
      <c r="I56">
        <v>55</v>
      </c>
    </row>
    <row r="57" spans="1:9">
      <c r="A57" s="4" t="str">
        <f t="shared" si="3"/>
        <v>Limit_M5.5</v>
      </c>
      <c r="B57" s="4" t="s">
        <v>407</v>
      </c>
      <c r="C57" s="4" t="s">
        <v>63</v>
      </c>
      <c r="D57" s="4">
        <v>5.5</v>
      </c>
      <c r="E57">
        <f t="shared" si="2"/>
        <v>55.5</v>
      </c>
      <c r="G57" t="s">
        <v>3038</v>
      </c>
      <c r="H57" t="s">
        <v>407</v>
      </c>
      <c r="I57">
        <v>55.5</v>
      </c>
    </row>
    <row r="58" spans="1:9">
      <c r="A58" s="4" t="str">
        <f t="shared" si="3"/>
        <v>Limit_M6</v>
      </c>
      <c r="B58" s="4" t="s">
        <v>50</v>
      </c>
      <c r="C58" s="4" t="s">
        <v>63</v>
      </c>
      <c r="D58" s="4">
        <v>6</v>
      </c>
      <c r="E58">
        <f t="shared" si="2"/>
        <v>56</v>
      </c>
      <c r="G58" t="s">
        <v>3039</v>
      </c>
      <c r="H58" t="s">
        <v>50</v>
      </c>
      <c r="I58">
        <v>56</v>
      </c>
    </row>
    <row r="59" spans="1:9">
      <c r="A59" s="4" t="str">
        <f t="shared" si="3"/>
        <v>Limit_M6.5</v>
      </c>
      <c r="B59" s="4" t="s">
        <v>470</v>
      </c>
      <c r="C59" s="4" t="s">
        <v>63</v>
      </c>
      <c r="D59" s="4">
        <v>6.5</v>
      </c>
      <c r="E59">
        <f t="shared" si="2"/>
        <v>56.5</v>
      </c>
      <c r="G59" t="s">
        <v>3040</v>
      </c>
      <c r="H59" t="s">
        <v>470</v>
      </c>
      <c r="I59">
        <v>56.5</v>
      </c>
    </row>
    <row r="60" spans="1:9">
      <c r="A60" s="4" t="str">
        <f t="shared" si="3"/>
        <v>Limit_M7</v>
      </c>
      <c r="B60" s="4" t="s">
        <v>51</v>
      </c>
      <c r="C60" s="4" t="s">
        <v>63</v>
      </c>
      <c r="D60" s="4">
        <v>7</v>
      </c>
      <c r="E60">
        <f t="shared" si="2"/>
        <v>57</v>
      </c>
      <c r="G60" t="s">
        <v>3041</v>
      </c>
      <c r="H60" t="s">
        <v>51</v>
      </c>
      <c r="I60">
        <v>57</v>
      </c>
    </row>
    <row r="61" spans="1:9">
      <c r="A61" s="4" t="str">
        <f t="shared" si="3"/>
        <v>Limit_M7.5</v>
      </c>
      <c r="B61" s="4" t="s">
        <v>494</v>
      </c>
      <c r="C61" s="4" t="s">
        <v>63</v>
      </c>
      <c r="D61" s="4">
        <v>7.5</v>
      </c>
      <c r="E61">
        <f t="shared" si="2"/>
        <v>57.5</v>
      </c>
      <c r="G61" t="s">
        <v>3042</v>
      </c>
      <c r="H61" t="s">
        <v>494</v>
      </c>
      <c r="I61">
        <v>57.5</v>
      </c>
    </row>
    <row r="62" spans="1:9">
      <c r="A62" s="4" t="str">
        <f t="shared" si="3"/>
        <v>Limit_M7.75</v>
      </c>
      <c r="B62" s="4" t="s">
        <v>513</v>
      </c>
      <c r="C62" s="4" t="s">
        <v>63</v>
      </c>
      <c r="D62" s="4">
        <v>7.75</v>
      </c>
      <c r="E62">
        <f t="shared" si="2"/>
        <v>57.75</v>
      </c>
      <c r="G62" t="s">
        <v>3043</v>
      </c>
      <c r="H62" t="s">
        <v>513</v>
      </c>
      <c r="I62">
        <v>57.75</v>
      </c>
    </row>
    <row r="63" spans="1:9">
      <c r="A63" s="4" t="str">
        <f t="shared" si="3"/>
        <v>Limit_M8</v>
      </c>
      <c r="B63" s="4" t="s">
        <v>52</v>
      </c>
      <c r="C63" s="4" t="s">
        <v>63</v>
      </c>
      <c r="D63" s="4">
        <v>8</v>
      </c>
      <c r="E63">
        <f t="shared" si="2"/>
        <v>58</v>
      </c>
      <c r="G63" t="s">
        <v>3044</v>
      </c>
      <c r="H63" t="s">
        <v>52</v>
      </c>
      <c r="I63">
        <v>58</v>
      </c>
    </row>
    <row r="64" spans="1:9">
      <c r="A64" s="4" t="str">
        <f t="shared" si="3"/>
        <v>Limit_M9</v>
      </c>
      <c r="B64" s="4" t="s">
        <v>53</v>
      </c>
      <c r="C64" s="4" t="s">
        <v>63</v>
      </c>
      <c r="D64" s="4">
        <v>9</v>
      </c>
      <c r="E64">
        <f t="shared" si="2"/>
        <v>59</v>
      </c>
      <c r="G64" t="s">
        <v>3045</v>
      </c>
      <c r="H64" t="s">
        <v>53</v>
      </c>
      <c r="I64">
        <v>59</v>
      </c>
    </row>
  </sheetData>
  <sortState ref="A2:D64">
    <sortCondition ref="B2:B6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A1:C7"/>
    </sheetView>
  </sheetViews>
  <sheetFormatPr baseColWidth="10" defaultRowHeight="15" x14ac:dyDescent="0"/>
  <cols>
    <col min="1" max="1" width="12" bestFit="1" customWidth="1"/>
  </cols>
  <sheetData>
    <row r="1" spans="1:3">
      <c r="A1" t="s">
        <v>57</v>
      </c>
      <c r="B1" t="s">
        <v>74</v>
      </c>
      <c r="C1" t="s">
        <v>73</v>
      </c>
    </row>
    <row r="2" spans="1:3">
      <c r="A2" t="s">
        <v>58</v>
      </c>
      <c r="B2" t="s">
        <v>64</v>
      </c>
      <c r="C2">
        <v>0</v>
      </c>
    </row>
    <row r="3" spans="1:3">
      <c r="A3" t="s">
        <v>59</v>
      </c>
      <c r="B3" s="2" t="s">
        <v>65</v>
      </c>
      <c r="C3">
        <v>1</v>
      </c>
    </row>
    <row r="4" spans="1:3">
      <c r="A4" t="s">
        <v>60</v>
      </c>
      <c r="B4" s="3" t="s">
        <v>66</v>
      </c>
      <c r="C4">
        <v>2</v>
      </c>
    </row>
    <row r="5" spans="1:3">
      <c r="A5" t="s">
        <v>61</v>
      </c>
      <c r="B5" s="3" t="s">
        <v>67</v>
      </c>
      <c r="C5">
        <v>3</v>
      </c>
    </row>
    <row r="6" spans="1:3">
      <c r="A6" t="s">
        <v>62</v>
      </c>
      <c r="B6" s="3" t="s">
        <v>75</v>
      </c>
      <c r="C6">
        <v>4</v>
      </c>
    </row>
    <row r="7" spans="1:3">
      <c r="A7" t="s">
        <v>63</v>
      </c>
      <c r="B7" s="3" t="s">
        <v>68</v>
      </c>
      <c r="C7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workbookViewId="0">
      <selection activeCell="Q2" sqref="Q2"/>
    </sheetView>
  </sheetViews>
  <sheetFormatPr baseColWidth="10" defaultRowHeight="15" x14ac:dyDescent="0"/>
  <cols>
    <col min="1" max="1" width="8.1640625" bestFit="1" customWidth="1"/>
    <col min="2" max="2" width="15.5" bestFit="1" customWidth="1"/>
    <col min="3" max="3" width="24.1640625" bestFit="1" customWidth="1"/>
    <col min="4" max="4" width="8.83203125" bestFit="1" customWidth="1"/>
    <col min="5" max="5" width="4.33203125" bestFit="1" customWidth="1"/>
    <col min="6" max="6" width="6.33203125" bestFit="1" customWidth="1"/>
    <col min="7" max="7" width="6.1640625" bestFit="1" customWidth="1"/>
    <col min="8" max="8" width="6.83203125" bestFit="1" customWidth="1"/>
    <col min="9" max="9" width="6" bestFit="1" customWidth="1"/>
    <col min="10" max="10" width="5.83203125" bestFit="1" customWidth="1"/>
    <col min="11" max="11" width="6.6640625" bestFit="1" customWidth="1"/>
    <col min="12" max="12" width="5.83203125" bestFit="1" customWidth="1"/>
    <col min="13" max="13" width="7.1640625" bestFit="1" customWidth="1"/>
    <col min="14" max="14" width="28" bestFit="1" customWidth="1"/>
    <col min="15" max="15" width="24.1640625" bestFit="1" customWidth="1"/>
    <col min="16" max="16" width="28" bestFit="1" customWidth="1"/>
  </cols>
  <sheetData>
    <row r="1" spans="1:17">
      <c r="A1" t="s">
        <v>2807</v>
      </c>
      <c r="B1" t="s">
        <v>1250</v>
      </c>
      <c r="C1" t="s">
        <v>1886</v>
      </c>
      <c r="D1" t="s">
        <v>1887</v>
      </c>
      <c r="E1" t="s">
        <v>1888</v>
      </c>
      <c r="F1" t="s">
        <v>0</v>
      </c>
      <c r="G1" t="s">
        <v>1889</v>
      </c>
      <c r="H1" t="s">
        <v>1890</v>
      </c>
      <c r="I1" t="s">
        <v>1891</v>
      </c>
      <c r="J1" t="s">
        <v>1892</v>
      </c>
      <c r="K1" t="s">
        <v>1893</v>
      </c>
      <c r="L1" t="s">
        <v>1254</v>
      </c>
      <c r="M1" t="s">
        <v>1894</v>
      </c>
      <c r="N1" s="16" t="s">
        <v>578</v>
      </c>
      <c r="O1" s="16" t="s">
        <v>2805</v>
      </c>
      <c r="P1" s="16" t="s">
        <v>2806</v>
      </c>
      <c r="Q1" s="16" t="s">
        <v>2808</v>
      </c>
    </row>
    <row r="2" spans="1:17">
      <c r="A2">
        <v>239</v>
      </c>
      <c r="B2" t="s">
        <v>1659</v>
      </c>
      <c r="C2" t="s">
        <v>1660</v>
      </c>
      <c r="D2" t="s">
        <v>1404</v>
      </c>
      <c r="E2">
        <v>140</v>
      </c>
      <c r="F2" t="s">
        <v>1579</v>
      </c>
      <c r="G2">
        <v>2.1</v>
      </c>
      <c r="H2">
        <v>-14.42</v>
      </c>
      <c r="I2">
        <v>0.26</v>
      </c>
      <c r="J2">
        <v>-1.38</v>
      </c>
      <c r="K2">
        <v>0.76</v>
      </c>
      <c r="L2">
        <v>0.09</v>
      </c>
      <c r="M2">
        <v>6.3</v>
      </c>
      <c r="N2" t="str">
        <f>VLOOKUP(C2,HH14_simbad!C:Q,15,FALSE)</f>
        <v>V* GM Tau</v>
      </c>
      <c r="O2" t="str">
        <f>IF(ISNA(VLOOKUP(N2,[1]tboss_simbad!$Q:$Q,1,FALSE)),"",VLOOKUP(N2,[1]tboss_simbad!$Q:$Q,1,FALSE))</f>
        <v>V* GM Tau</v>
      </c>
      <c r="P2" t="str">
        <f>IF(ISNA(VLOOKUP(N2,[1]andrews_simbad!$Q:$Q,1,FALSE)),"",VLOOKUP(N2,[1]andrews_simbad!$Q:$Q,1,FALSE))</f>
        <v>V* GM Tau</v>
      </c>
    </row>
    <row r="3" spans="1:17">
      <c r="A3">
        <v>39</v>
      </c>
      <c r="B3" t="s">
        <v>1408</v>
      </c>
      <c r="C3" t="s">
        <v>1409</v>
      </c>
      <c r="D3" t="s">
        <v>1326</v>
      </c>
      <c r="E3">
        <v>131</v>
      </c>
      <c r="F3" t="s">
        <v>1359</v>
      </c>
      <c r="G3">
        <v>0.6</v>
      </c>
      <c r="H3">
        <v>-13.62</v>
      </c>
      <c r="I3">
        <v>0.04</v>
      </c>
      <c r="J3">
        <v>-0.8</v>
      </c>
      <c r="K3">
        <v>1.1000000000000001</v>
      </c>
      <c r="L3">
        <v>0.39</v>
      </c>
      <c r="M3">
        <v>6.7</v>
      </c>
      <c r="N3" t="str">
        <f>VLOOKUP(C3,HH14_simbad!C:Q,15,FALSE)</f>
        <v>V* FP Tau</v>
      </c>
      <c r="O3" t="str">
        <f>IF(ISNA(VLOOKUP(N3,[1]tboss_simbad!$Q:$Q,1,FALSE)),"",VLOOKUP(N3,[1]tboss_simbad!$Q:$Q,1,FALSE))</f>
        <v>V* FP Tau</v>
      </c>
      <c r="P3" t="str">
        <f>IF(ISNA(VLOOKUP(N3,[1]andrews_simbad!$Q:$Q,1,FALSE)),"",VLOOKUP(N3,[1]andrews_simbad!$Q:$Q,1,FALSE))</f>
        <v>V* FP Tau</v>
      </c>
    </row>
    <row r="4" spans="1:17">
      <c r="A4">
        <v>40</v>
      </c>
      <c r="B4" t="s">
        <v>1408</v>
      </c>
      <c r="C4" t="s">
        <v>1409</v>
      </c>
      <c r="D4" t="s">
        <v>1391</v>
      </c>
      <c r="E4">
        <v>131</v>
      </c>
      <c r="F4" t="s">
        <v>1359</v>
      </c>
      <c r="G4">
        <v>0.6</v>
      </c>
      <c r="H4">
        <v>-13.62</v>
      </c>
      <c r="I4">
        <v>0.03</v>
      </c>
      <c r="J4">
        <v>-0.8</v>
      </c>
      <c r="K4">
        <v>1.1100000000000001</v>
      </c>
      <c r="L4">
        <v>0.39</v>
      </c>
      <c r="M4">
        <v>6.7</v>
      </c>
      <c r="N4" t="str">
        <f>VLOOKUP(C4,HH14_simbad!C:Q,15,FALSE)</f>
        <v>V* FP Tau</v>
      </c>
      <c r="O4" t="str">
        <f>IF(ISNA(VLOOKUP(N4,[1]tboss_simbad!$Q:$Q,1,FALSE)),"",VLOOKUP(N4,[1]tboss_simbad!$Q:$Q,1,FALSE))</f>
        <v>V* FP Tau</v>
      </c>
      <c r="P4" t="str">
        <f>IF(ISNA(VLOOKUP(N4,[1]andrews_simbad!$Q:$Q,1,FALSE)),"",VLOOKUP(N4,[1]andrews_simbad!$Q:$Q,1,FALSE))</f>
        <v>V* FP Tau</v>
      </c>
    </row>
    <row r="5" spans="1:17">
      <c r="A5">
        <v>41</v>
      </c>
      <c r="B5" t="s">
        <v>1408</v>
      </c>
      <c r="C5" t="s">
        <v>1409</v>
      </c>
      <c r="D5" t="s">
        <v>1341</v>
      </c>
      <c r="E5">
        <v>131</v>
      </c>
      <c r="F5" t="s">
        <v>1359</v>
      </c>
      <c r="G5">
        <v>0.6</v>
      </c>
      <c r="H5">
        <v>-13.45</v>
      </c>
      <c r="I5">
        <v>0.09</v>
      </c>
      <c r="J5">
        <v>-0.63</v>
      </c>
      <c r="K5">
        <v>1.34</v>
      </c>
      <c r="L5">
        <v>0.38</v>
      </c>
      <c r="M5">
        <v>6.5</v>
      </c>
      <c r="N5" t="str">
        <f>VLOOKUP(C5,HH14_simbad!C:Q,15,FALSE)</f>
        <v>V* FP Tau</v>
      </c>
      <c r="O5" t="str">
        <f>IF(ISNA(VLOOKUP(N5,[1]tboss_simbad!$Q:$Q,1,FALSE)),"",VLOOKUP(N5,[1]tboss_simbad!$Q:$Q,1,FALSE))</f>
        <v>V* FP Tau</v>
      </c>
      <c r="P5" t="str">
        <f>IF(ISNA(VLOOKUP(N5,[1]andrews_simbad!$Q:$Q,1,FALSE)),"",VLOOKUP(N5,[1]andrews_simbad!$Q:$Q,1,FALSE))</f>
        <v>V* FP Tau</v>
      </c>
    </row>
    <row r="6" spans="1:17">
      <c r="A6">
        <v>42</v>
      </c>
      <c r="B6" t="s">
        <v>1408</v>
      </c>
      <c r="C6" t="s">
        <v>1409</v>
      </c>
      <c r="D6" t="s">
        <v>1399</v>
      </c>
      <c r="E6">
        <v>131</v>
      </c>
      <c r="F6" t="s">
        <v>1359</v>
      </c>
      <c r="G6">
        <v>0.6</v>
      </c>
      <c r="H6">
        <v>-13.57</v>
      </c>
      <c r="I6">
        <v>7.0000000000000007E-2</v>
      </c>
      <c r="J6">
        <v>-0.75</v>
      </c>
      <c r="K6">
        <v>1.17</v>
      </c>
      <c r="L6">
        <v>0.39</v>
      </c>
      <c r="M6">
        <v>6.6</v>
      </c>
      <c r="N6" t="str">
        <f>VLOOKUP(C6,HH14_simbad!C:Q,15,FALSE)</f>
        <v>V* FP Tau</v>
      </c>
      <c r="O6" t="str">
        <f>IF(ISNA(VLOOKUP(N6,[1]tboss_simbad!$Q:$Q,1,FALSE)),"",VLOOKUP(N6,[1]tboss_simbad!$Q:$Q,1,FALSE))</f>
        <v>V* FP Tau</v>
      </c>
      <c r="P6" t="str">
        <f>IF(ISNA(VLOOKUP(N6,[1]andrews_simbad!$Q:$Q,1,FALSE)),"",VLOOKUP(N6,[1]andrews_simbad!$Q:$Q,1,FALSE))</f>
        <v>V* FP Tau</v>
      </c>
    </row>
    <row r="7" spans="1:17">
      <c r="A7">
        <v>43</v>
      </c>
      <c r="B7" t="s">
        <v>1408</v>
      </c>
      <c r="C7" t="s">
        <v>1409</v>
      </c>
      <c r="D7" t="s">
        <v>1335</v>
      </c>
      <c r="E7">
        <v>131</v>
      </c>
      <c r="F7" t="s">
        <v>1359</v>
      </c>
      <c r="G7">
        <v>0.6</v>
      </c>
      <c r="H7">
        <v>-13.85</v>
      </c>
      <c r="I7">
        <v>0.06</v>
      </c>
      <c r="J7">
        <v>-1.02</v>
      </c>
      <c r="K7">
        <v>0.85</v>
      </c>
      <c r="L7">
        <v>0.39</v>
      </c>
      <c r="M7">
        <v>7</v>
      </c>
      <c r="N7" t="str">
        <f>VLOOKUP(C7,HH14_simbad!C:Q,15,FALSE)</f>
        <v>V* FP Tau</v>
      </c>
      <c r="O7" t="str">
        <f>IF(ISNA(VLOOKUP(N7,[1]tboss_simbad!$Q:$Q,1,FALSE)),"",VLOOKUP(N7,[1]tboss_simbad!$Q:$Q,1,FALSE))</f>
        <v>V* FP Tau</v>
      </c>
      <c r="P7" t="str">
        <f>IF(ISNA(VLOOKUP(N7,[1]andrews_simbad!$Q:$Q,1,FALSE)),"",VLOOKUP(N7,[1]andrews_simbad!$Q:$Q,1,FALSE))</f>
        <v>V* FP Tau</v>
      </c>
    </row>
    <row r="8" spans="1:17">
      <c r="A8">
        <v>251</v>
      </c>
      <c r="B8" t="s">
        <v>1669</v>
      </c>
      <c r="C8" t="s">
        <v>1670</v>
      </c>
      <c r="D8" t="s">
        <v>1479</v>
      </c>
      <c r="E8">
        <v>140</v>
      </c>
      <c r="F8" t="s">
        <v>1579</v>
      </c>
      <c r="G8">
        <v>2.65</v>
      </c>
      <c r="H8">
        <v>-13.64</v>
      </c>
      <c r="I8">
        <v>0</v>
      </c>
      <c r="J8">
        <v>-0.61</v>
      </c>
      <c r="K8">
        <v>1.86</v>
      </c>
      <c r="L8">
        <v>0.11</v>
      </c>
      <c r="M8">
        <v>5</v>
      </c>
      <c r="N8" t="str">
        <f>VLOOKUP(C8,HH14_simbad!C:Q,15,FALSE)</f>
        <v>IRAS F04366+2555</v>
      </c>
      <c r="O8" t="str">
        <f>IF(ISNA(VLOOKUP(N8,[1]tboss_simbad!$Q:$Q,1,FALSE)),"",VLOOKUP(N8,[1]tboss_simbad!$Q:$Q,1,FALSE))</f>
        <v>IRAS F04366+2555</v>
      </c>
      <c r="P8" t="str">
        <f>IF(ISNA(VLOOKUP(N8,[1]andrews_simbad!$Q:$Q,1,FALSE)),"",VLOOKUP(N8,[1]andrews_simbad!$Q:$Q,1,FALSE))</f>
        <v>IRAS F04366+2555</v>
      </c>
    </row>
    <row r="9" spans="1:17">
      <c r="A9">
        <v>308</v>
      </c>
      <c r="B9" t="s">
        <v>1732</v>
      </c>
      <c r="C9" t="s">
        <v>1733</v>
      </c>
      <c r="D9" t="s">
        <v>1479</v>
      </c>
      <c r="E9">
        <v>140</v>
      </c>
      <c r="F9" t="s">
        <v>1441</v>
      </c>
      <c r="G9">
        <v>0.5</v>
      </c>
      <c r="H9">
        <v>-14</v>
      </c>
      <c r="I9">
        <v>0.03</v>
      </c>
      <c r="J9">
        <v>-1.07</v>
      </c>
      <c r="K9">
        <v>0.92</v>
      </c>
      <c r="L9">
        <v>0.24</v>
      </c>
      <c r="M9">
        <v>6.6</v>
      </c>
      <c r="N9" t="str">
        <f>VLOOKUP(C9,HH14_simbad!C:Q,15,FALSE)</f>
        <v>2MASS J05075496+2500156</v>
      </c>
      <c r="O9" t="str">
        <f>IF(ISNA(VLOOKUP(N9,[1]tboss_simbad!$Q:$Q,1,FALSE)),"",VLOOKUP(N9,[1]tboss_simbad!$Q:$Q,1,FALSE))</f>
        <v>2MASS J05075496+2500156</v>
      </c>
      <c r="P9" t="str">
        <f>IF(ISNA(VLOOKUP(N9,[1]andrews_simbad!$Q:$Q,1,FALSE)),"",VLOOKUP(N9,[1]andrews_simbad!$Q:$Q,1,FALSE))</f>
        <v>2MASS J05075496+2500156</v>
      </c>
    </row>
    <row r="10" spans="1:17">
      <c r="A10">
        <v>296</v>
      </c>
      <c r="B10" t="s">
        <v>1711</v>
      </c>
      <c r="C10" t="s">
        <v>1712</v>
      </c>
      <c r="D10" t="s">
        <v>1341</v>
      </c>
      <c r="E10">
        <v>140</v>
      </c>
      <c r="F10" t="s">
        <v>1424</v>
      </c>
      <c r="G10">
        <v>0.85</v>
      </c>
      <c r="H10">
        <v>-13.68</v>
      </c>
      <c r="I10">
        <v>0.01</v>
      </c>
      <c r="J10">
        <v>-0.73</v>
      </c>
      <c r="K10">
        <v>1.42</v>
      </c>
      <c r="L10">
        <v>0.21</v>
      </c>
      <c r="M10">
        <v>6.1</v>
      </c>
      <c r="N10" t="str">
        <f>VLOOKUP(C10,HH14_simbad!C:Q,15,FALSE)</f>
        <v>2MASS J04555605+3036209</v>
      </c>
      <c r="O10" t="str">
        <f>IF(ISNA(VLOOKUP(N10,[1]tboss_simbad!$Q:$Q,1,FALSE)),"",VLOOKUP(N10,[1]tboss_simbad!$Q:$Q,1,FALSE))</f>
        <v>2MASS J04555605+3036209</v>
      </c>
      <c r="P10" t="str">
        <f>IF(ISNA(VLOOKUP(N10,[1]andrews_simbad!$Q:$Q,1,FALSE)),"",VLOOKUP(N10,[1]andrews_simbad!$Q:$Q,1,FALSE))</f>
        <v>2MASS J04555605+3036209</v>
      </c>
    </row>
    <row r="11" spans="1:17">
      <c r="A11">
        <v>243</v>
      </c>
      <c r="B11" t="s">
        <v>1664</v>
      </c>
      <c r="C11" t="s">
        <v>1665</v>
      </c>
      <c r="D11" t="s">
        <v>1404</v>
      </c>
      <c r="E11">
        <v>140</v>
      </c>
      <c r="F11" t="s">
        <v>1545</v>
      </c>
      <c r="G11">
        <v>-0.2</v>
      </c>
      <c r="H11">
        <v>-14.07</v>
      </c>
      <c r="I11">
        <v>0.01</v>
      </c>
      <c r="J11">
        <v>-1.05</v>
      </c>
      <c r="K11">
        <v>1.1100000000000001</v>
      </c>
      <c r="L11">
        <v>0.08</v>
      </c>
      <c r="M11">
        <v>6.7</v>
      </c>
      <c r="N11" t="str">
        <f>VLOOKUP(C11,HH14_simbad!C:Q,15,FALSE)</f>
        <v>2MASS J04390163+2336029</v>
      </c>
      <c r="O11" t="str">
        <f>IF(ISNA(VLOOKUP(N11,[1]tboss_simbad!$Q:$Q,1,FALSE)),"",VLOOKUP(N11,[1]tboss_simbad!$Q:$Q,1,FALSE))</f>
        <v>2MASS J04390163+2336029</v>
      </c>
      <c r="P11" t="str">
        <f>IF(ISNA(VLOOKUP(N11,[1]andrews_simbad!$Q:$Q,1,FALSE)),"",VLOOKUP(N11,[1]andrews_simbad!$Q:$Q,1,FALSE))</f>
        <v>2MASS J04390163+2336029</v>
      </c>
    </row>
    <row r="12" spans="1:17">
      <c r="A12">
        <v>207</v>
      </c>
      <c r="B12" t="s">
        <v>1620</v>
      </c>
      <c r="C12" t="s">
        <v>1621</v>
      </c>
      <c r="D12" t="s">
        <v>1391</v>
      </c>
      <c r="E12">
        <v>140</v>
      </c>
      <c r="F12" t="s">
        <v>1429</v>
      </c>
      <c r="G12">
        <v>3.2</v>
      </c>
      <c r="H12">
        <v>-14.14</v>
      </c>
      <c r="I12">
        <v>0</v>
      </c>
      <c r="J12">
        <v>-1.1000000000000001</v>
      </c>
      <c r="K12">
        <v>1.08</v>
      </c>
      <c r="L12">
        <v>0.05</v>
      </c>
      <c r="M12">
        <v>6.7</v>
      </c>
      <c r="N12" t="str">
        <f>VLOOKUP(C12,HH14_simbad!C:Q,15,FALSE)</f>
        <v>2MASS J04334465+2615005</v>
      </c>
      <c r="O12" t="str">
        <f>IF(ISNA(VLOOKUP(N12,[1]tboss_simbad!$Q:$Q,1,FALSE)),"",VLOOKUP(N12,[1]tboss_simbad!$Q:$Q,1,FALSE))</f>
        <v>2MASS J04334465+2615005</v>
      </c>
      <c r="P12" t="str">
        <f>IF(ISNA(VLOOKUP(N12,[1]andrews_simbad!$Q:$Q,1,FALSE)),"",VLOOKUP(N12,[1]andrews_simbad!$Q:$Q,1,FALSE))</f>
        <v>2MASS J04334465+2615005</v>
      </c>
    </row>
    <row r="13" spans="1:17">
      <c r="A13">
        <v>167</v>
      </c>
      <c r="B13" t="s">
        <v>1577</v>
      </c>
      <c r="C13" t="s">
        <v>1578</v>
      </c>
      <c r="D13" t="s">
        <v>1404</v>
      </c>
      <c r="E13">
        <v>140</v>
      </c>
      <c r="F13" t="s">
        <v>1579</v>
      </c>
      <c r="G13">
        <v>-0.15</v>
      </c>
      <c r="H13">
        <v>-14.25</v>
      </c>
      <c r="I13">
        <v>0.01</v>
      </c>
      <c r="J13">
        <v>-1.22</v>
      </c>
      <c r="K13">
        <v>0.92</v>
      </c>
      <c r="L13">
        <v>0.09</v>
      </c>
      <c r="M13">
        <v>5.4</v>
      </c>
      <c r="N13" t="str">
        <f>VLOOKUP(C13,HH14_simbad!C:Q,15,FALSE)</f>
        <v>2MASS J04322210+1827426</v>
      </c>
      <c r="O13" t="str">
        <f>IF(ISNA(VLOOKUP(N13,[1]tboss_simbad!$Q:$Q,1,FALSE)),"",VLOOKUP(N13,[1]tboss_simbad!$Q:$Q,1,FALSE))</f>
        <v>2MASS J04322210+1827426</v>
      </c>
      <c r="P13" t="str">
        <f>IF(ISNA(VLOOKUP(N13,[1]andrews_simbad!$Q:$Q,1,FALSE)),"",VLOOKUP(N13,[1]andrews_simbad!$Q:$Q,1,FALSE))</f>
        <v>2MASS J04322210+1827426</v>
      </c>
    </row>
    <row r="14" spans="1:17">
      <c r="A14">
        <v>80</v>
      </c>
      <c r="B14" t="s">
        <v>1458</v>
      </c>
      <c r="C14" t="s">
        <v>1459</v>
      </c>
      <c r="D14" t="s">
        <v>1335</v>
      </c>
      <c r="E14">
        <v>131</v>
      </c>
      <c r="F14" t="s">
        <v>1342</v>
      </c>
      <c r="G14">
        <v>1.4</v>
      </c>
      <c r="H14">
        <v>-14</v>
      </c>
      <c r="I14">
        <v>0</v>
      </c>
      <c r="J14">
        <v>-0.96</v>
      </c>
      <c r="K14">
        <v>1.33</v>
      </c>
      <c r="L14">
        <v>0.06</v>
      </c>
      <c r="M14">
        <v>5</v>
      </c>
      <c r="N14" t="str">
        <f>VLOOKUP(C14,HH14_simbad!C:Q,15,FALSE)</f>
        <v>2MASS J04190110+2819420</v>
      </c>
      <c r="O14" t="str">
        <f>IF(ISNA(VLOOKUP(N14,[1]tboss_simbad!$Q:$Q,1,FALSE)),"",VLOOKUP(N14,[1]tboss_simbad!$Q:$Q,1,FALSE))</f>
        <v>2MASS J04190110+2819420</v>
      </c>
      <c r="P14" t="str">
        <f>IF(ISNA(VLOOKUP(N14,[1]andrews_simbad!$Q:$Q,1,FALSE)),"",VLOOKUP(N14,[1]andrews_simbad!$Q:$Q,1,FALSE))</f>
        <v>2MASS J04190110+2819420</v>
      </c>
    </row>
    <row r="15" spans="1:17">
      <c r="A15">
        <v>81</v>
      </c>
      <c r="B15" t="s">
        <v>1458</v>
      </c>
      <c r="C15" t="s">
        <v>1459</v>
      </c>
      <c r="D15" t="s">
        <v>1391</v>
      </c>
      <c r="E15">
        <v>131</v>
      </c>
      <c r="F15" t="s">
        <v>1342</v>
      </c>
      <c r="G15">
        <v>1.4</v>
      </c>
      <c r="H15">
        <v>-13.91</v>
      </c>
      <c r="I15">
        <v>0</v>
      </c>
      <c r="J15">
        <v>-0.87</v>
      </c>
      <c r="K15">
        <v>1.48</v>
      </c>
      <c r="L15">
        <v>0.06</v>
      </c>
      <c r="M15">
        <v>5</v>
      </c>
      <c r="N15" t="str">
        <f>VLOOKUP(C15,HH14_simbad!C:Q,15,FALSE)</f>
        <v>2MASS J04190110+2819420</v>
      </c>
      <c r="O15" t="str">
        <f>IF(ISNA(VLOOKUP(N15,[1]tboss_simbad!$Q:$Q,1,FALSE)),"",VLOOKUP(N15,[1]tboss_simbad!$Q:$Q,1,FALSE))</f>
        <v>2MASS J04190110+2819420</v>
      </c>
      <c r="P15" t="str">
        <f>IF(ISNA(VLOOKUP(N15,[1]andrews_simbad!$Q:$Q,1,FALSE)),"",VLOOKUP(N15,[1]andrews_simbad!$Q:$Q,1,FALSE))</f>
        <v>2MASS J04190110+2819420</v>
      </c>
    </row>
    <row r="16" spans="1:17">
      <c r="A16">
        <v>1</v>
      </c>
      <c r="B16" t="s">
        <v>1324</v>
      </c>
      <c r="C16" t="s">
        <v>1325</v>
      </c>
      <c r="D16" t="s">
        <v>1326</v>
      </c>
      <c r="E16">
        <v>275</v>
      </c>
      <c r="F16" t="s">
        <v>1159</v>
      </c>
      <c r="G16">
        <v>0.1</v>
      </c>
      <c r="H16">
        <v>-13.18</v>
      </c>
      <c r="I16">
        <v>0</v>
      </c>
      <c r="J16">
        <v>0.25</v>
      </c>
      <c r="K16">
        <v>2.57</v>
      </c>
      <c r="L16">
        <v>0.75</v>
      </c>
      <c r="M16">
        <v>6</v>
      </c>
      <c r="N16" t="str">
        <f>VLOOKUP(C16,HH14_simbad!C:Q,15,FALSE)</f>
        <v>V* BS Ari</v>
      </c>
      <c r="O16" t="str">
        <f>IF(ISNA(VLOOKUP(N16,[1]tboss_simbad!$Q:$Q,1,FALSE)),"",VLOOKUP(N16,[1]tboss_simbad!$Q:$Q,1,FALSE))</f>
        <v/>
      </c>
      <c r="P16" t="str">
        <f>IF(ISNA(VLOOKUP(N16,[1]andrews_simbad!$Q:$Q,1,FALSE)),"",VLOOKUP(N16,[1]andrews_simbad!$Q:$Q,1,FALSE))</f>
        <v/>
      </c>
    </row>
    <row r="17" spans="1:16">
      <c r="A17">
        <v>2</v>
      </c>
      <c r="B17" t="s">
        <v>1327</v>
      </c>
      <c r="C17" t="s">
        <v>1328</v>
      </c>
      <c r="D17" t="s">
        <v>1326</v>
      </c>
      <c r="E17">
        <v>275</v>
      </c>
      <c r="F17" t="s">
        <v>1329</v>
      </c>
      <c r="G17">
        <v>1.65</v>
      </c>
      <c r="H17">
        <v>-13.83</v>
      </c>
      <c r="I17">
        <v>0.18</v>
      </c>
      <c r="J17">
        <v>-0.39</v>
      </c>
      <c r="K17">
        <v>1.43</v>
      </c>
      <c r="L17">
        <v>0.64</v>
      </c>
      <c r="M17">
        <v>6.5</v>
      </c>
      <c r="N17" t="str">
        <f>VLOOKUP(C17,HH14_simbad!C:Q,15,FALSE)</f>
        <v>V* BU Ari</v>
      </c>
      <c r="O17" t="str">
        <f>IF(ISNA(VLOOKUP(N17,[1]tboss_simbad!$Q:$Q,1,FALSE)),"",VLOOKUP(N17,[1]tboss_simbad!$Q:$Q,1,FALSE))</f>
        <v/>
      </c>
      <c r="P17" t="str">
        <f>IF(ISNA(VLOOKUP(N17,[1]andrews_simbad!$Q:$Q,1,FALSE)),"",VLOOKUP(N17,[1]andrews_simbad!$Q:$Q,1,FALSE))</f>
        <v/>
      </c>
    </row>
    <row r="18" spans="1:16">
      <c r="A18">
        <v>3</v>
      </c>
      <c r="B18" t="s">
        <v>1330</v>
      </c>
      <c r="C18" t="s">
        <v>1331</v>
      </c>
      <c r="D18" t="s">
        <v>1326</v>
      </c>
      <c r="E18">
        <v>275</v>
      </c>
      <c r="F18" t="s">
        <v>1332</v>
      </c>
      <c r="G18">
        <v>0.55000000000000004</v>
      </c>
      <c r="H18">
        <v>-13.66</v>
      </c>
      <c r="I18">
        <v>0.02</v>
      </c>
      <c r="J18">
        <v>-0.18</v>
      </c>
      <c r="K18">
        <v>2.2799999999999998</v>
      </c>
      <c r="L18">
        <v>0.32</v>
      </c>
      <c r="M18">
        <v>5.8</v>
      </c>
      <c r="N18" t="str">
        <f>VLOOKUP(C18,HH14_simbad!C:Q,15,FALSE)</f>
        <v>EM* LkHA 263</v>
      </c>
      <c r="O18" t="str">
        <f>IF(ISNA(VLOOKUP(N18,[1]tboss_simbad!$Q:$Q,1,FALSE)),"",VLOOKUP(N18,[1]tboss_simbad!$Q:$Q,1,FALSE))</f>
        <v/>
      </c>
      <c r="P18" t="str">
        <f>IF(ISNA(VLOOKUP(N18,[1]andrews_simbad!$Q:$Q,1,FALSE)),"",VLOOKUP(N18,[1]andrews_simbad!$Q:$Q,1,FALSE))</f>
        <v/>
      </c>
    </row>
    <row r="19" spans="1:16">
      <c r="A19">
        <v>4</v>
      </c>
      <c r="B19" t="s">
        <v>1333</v>
      </c>
      <c r="C19" t="s">
        <v>1334</v>
      </c>
      <c r="D19" t="s">
        <v>1335</v>
      </c>
      <c r="E19">
        <v>275</v>
      </c>
      <c r="F19" t="s">
        <v>1336</v>
      </c>
      <c r="G19">
        <v>-0.1</v>
      </c>
      <c r="H19">
        <v>-14.79</v>
      </c>
      <c r="I19">
        <v>0</v>
      </c>
      <c r="J19">
        <v>-1.1399999999999999</v>
      </c>
      <c r="K19">
        <v>1.06</v>
      </c>
      <c r="L19">
        <v>7.0000000000000007E-2</v>
      </c>
      <c r="M19">
        <v>6</v>
      </c>
      <c r="N19" t="str">
        <f>VLOOKUP(C19,HH14_simbad!C:Q,15,FALSE)</f>
        <v>RX J0256.3+2005</v>
      </c>
      <c r="O19" t="str">
        <f>IF(ISNA(VLOOKUP(N19,[1]tboss_simbad!$Q:$Q,1,FALSE)),"",VLOOKUP(N19,[1]tboss_simbad!$Q:$Q,1,FALSE))</f>
        <v/>
      </c>
      <c r="P19" t="str">
        <f>IF(ISNA(VLOOKUP(N19,[1]andrews_simbad!$Q:$Q,1,FALSE)),"",VLOOKUP(N19,[1]andrews_simbad!$Q:$Q,1,FALSE))</f>
        <v/>
      </c>
    </row>
    <row r="20" spans="1:16">
      <c r="A20">
        <v>5</v>
      </c>
      <c r="B20" t="s">
        <v>1337</v>
      </c>
      <c r="C20" t="s">
        <v>1338</v>
      </c>
      <c r="D20" t="s">
        <v>1326</v>
      </c>
      <c r="E20">
        <v>275</v>
      </c>
      <c r="F20" t="s">
        <v>1159</v>
      </c>
      <c r="G20">
        <v>-0.25</v>
      </c>
      <c r="H20">
        <v>-13.8</v>
      </c>
      <c r="I20">
        <v>0.56999999999999995</v>
      </c>
      <c r="J20">
        <v>-0.36</v>
      </c>
      <c r="K20">
        <v>1.26</v>
      </c>
      <c r="L20">
        <v>0.94</v>
      </c>
      <c r="M20">
        <v>6.9</v>
      </c>
      <c r="N20" t="str">
        <f>VLOOKUP(C20,HH14_simbad!C:Q,15,FALSE)</f>
        <v>V* WY Ari</v>
      </c>
      <c r="O20" t="str">
        <f>IF(ISNA(VLOOKUP(N20,[1]tboss_simbad!$Q:$Q,1,FALSE)),"",VLOOKUP(N20,[1]tboss_simbad!$Q:$Q,1,FALSE))</f>
        <v/>
      </c>
      <c r="P20" t="str">
        <f>IF(ISNA(VLOOKUP(N20,[1]andrews_simbad!$Q:$Q,1,FALSE)),"",VLOOKUP(N20,[1]andrews_simbad!$Q:$Q,1,FALSE))</f>
        <v/>
      </c>
    </row>
    <row r="21" spans="1:16">
      <c r="A21">
        <v>6</v>
      </c>
      <c r="B21" t="s">
        <v>1339</v>
      </c>
      <c r="C21" t="s">
        <v>1340</v>
      </c>
      <c r="D21" t="s">
        <v>1341</v>
      </c>
      <c r="E21">
        <v>275</v>
      </c>
      <c r="F21" t="s">
        <v>1342</v>
      </c>
      <c r="G21">
        <v>0.3</v>
      </c>
      <c r="H21">
        <v>-15.19</v>
      </c>
      <c r="I21">
        <v>0</v>
      </c>
      <c r="J21">
        <v>-1.51</v>
      </c>
      <c r="K21">
        <v>0.71</v>
      </c>
      <c r="L21">
        <v>-0.02</v>
      </c>
      <c r="M21">
        <v>6.8</v>
      </c>
      <c r="N21" t="str">
        <f>VLOOKUP(C21,HH14_simbad!C:Q,15,FALSE)</f>
        <v>2MASS J02574903+2036076</v>
      </c>
      <c r="O21" t="str">
        <f>IF(ISNA(VLOOKUP(N21,[1]tboss_simbad!$Q:$Q,1,FALSE)),"",VLOOKUP(N21,[1]tboss_simbad!$Q:$Q,1,FALSE))</f>
        <v/>
      </c>
      <c r="P21" t="str">
        <f>IF(ISNA(VLOOKUP(N21,[1]andrews_simbad!$Q:$Q,1,FALSE)),"",VLOOKUP(N21,[1]andrews_simbad!$Q:$Q,1,FALSE))</f>
        <v/>
      </c>
    </row>
    <row r="22" spans="1:16">
      <c r="A22">
        <v>7</v>
      </c>
      <c r="B22" t="s">
        <v>1343</v>
      </c>
      <c r="C22" t="s">
        <v>1344</v>
      </c>
      <c r="D22" t="s">
        <v>1341</v>
      </c>
      <c r="E22">
        <v>275</v>
      </c>
      <c r="F22" t="s">
        <v>1345</v>
      </c>
      <c r="G22">
        <v>0.9</v>
      </c>
      <c r="H22">
        <v>-12.96</v>
      </c>
      <c r="I22">
        <v>0</v>
      </c>
      <c r="J22">
        <v>0.44</v>
      </c>
      <c r="K22">
        <v>2.5099999999999998</v>
      </c>
      <c r="L22">
        <v>1.49</v>
      </c>
      <c r="M22">
        <v>6.2</v>
      </c>
      <c r="N22" t="str">
        <f>VLOOKUP(C22,HH14_simbad!C:Q,15,FALSE)</f>
        <v>V* BX Ari</v>
      </c>
      <c r="O22" t="str">
        <f>IF(ISNA(VLOOKUP(N22,[1]tboss_simbad!$Q:$Q,1,FALSE)),"",VLOOKUP(N22,[1]tboss_simbad!$Q:$Q,1,FALSE))</f>
        <v/>
      </c>
      <c r="P22" t="str">
        <f>IF(ISNA(VLOOKUP(N22,[1]andrews_simbad!$Q:$Q,1,FALSE)),"",VLOOKUP(N22,[1]andrews_simbad!$Q:$Q,1,FALSE))</f>
        <v/>
      </c>
    </row>
    <row r="23" spans="1:16">
      <c r="A23">
        <v>8</v>
      </c>
      <c r="B23" t="s">
        <v>1346</v>
      </c>
      <c r="C23" t="s">
        <v>1347</v>
      </c>
      <c r="D23" t="s">
        <v>1335</v>
      </c>
      <c r="E23">
        <v>275</v>
      </c>
      <c r="F23" t="s">
        <v>1336</v>
      </c>
      <c r="G23">
        <v>0.1</v>
      </c>
      <c r="H23">
        <v>-15.24</v>
      </c>
      <c r="I23">
        <v>0</v>
      </c>
      <c r="J23">
        <v>-1.59</v>
      </c>
      <c r="K23">
        <v>0.63</v>
      </c>
      <c r="L23">
        <v>7.0000000000000007E-2</v>
      </c>
      <c r="M23">
        <v>6.4</v>
      </c>
      <c r="N23" t="str">
        <f>VLOOKUP(C23,HH14_simbad!C:Q,15,FALSE)</f>
        <v>2MASS J02581337+2008248</v>
      </c>
      <c r="O23" t="str">
        <f>IF(ISNA(VLOOKUP(N23,[1]tboss_simbad!$Q:$Q,1,FALSE)),"",VLOOKUP(N23,[1]tboss_simbad!$Q:$Q,1,FALSE))</f>
        <v/>
      </c>
      <c r="P23" t="str">
        <f>IF(ISNA(VLOOKUP(N23,[1]andrews_simbad!$Q:$Q,1,FALSE)),"",VLOOKUP(N23,[1]andrews_simbad!$Q:$Q,1,FALSE))</f>
        <v/>
      </c>
    </row>
    <row r="24" spans="1:16">
      <c r="A24">
        <v>9</v>
      </c>
      <c r="B24" t="s">
        <v>1348</v>
      </c>
      <c r="C24" t="s">
        <v>1349</v>
      </c>
      <c r="D24" t="s">
        <v>1341</v>
      </c>
      <c r="E24">
        <v>275</v>
      </c>
      <c r="F24" t="s">
        <v>1350</v>
      </c>
      <c r="G24">
        <v>0.5</v>
      </c>
      <c r="H24">
        <v>-14.23</v>
      </c>
      <c r="I24">
        <v>0.04</v>
      </c>
      <c r="J24">
        <v>-0.7</v>
      </c>
      <c r="K24">
        <v>1.41</v>
      </c>
      <c r="L24">
        <v>0.25</v>
      </c>
      <c r="M24">
        <v>6.2</v>
      </c>
      <c r="N24" t="str">
        <f>VLOOKUP(C24,HH14_simbad!C:Q,15,FALSE)</f>
        <v>RX J0258.3+1947</v>
      </c>
      <c r="O24" t="str">
        <f>IF(ISNA(VLOOKUP(N24,[1]tboss_simbad!$Q:$Q,1,FALSE)),"",VLOOKUP(N24,[1]tboss_simbad!$Q:$Q,1,FALSE))</f>
        <v/>
      </c>
      <c r="P24" t="str">
        <f>IF(ISNA(VLOOKUP(N24,[1]andrews_simbad!$Q:$Q,1,FALSE)),"",VLOOKUP(N24,[1]andrews_simbad!$Q:$Q,1,FALSE))</f>
        <v/>
      </c>
    </row>
    <row r="25" spans="1:16">
      <c r="A25">
        <v>10</v>
      </c>
      <c r="B25" t="s">
        <v>1351</v>
      </c>
      <c r="C25" t="s">
        <v>1352</v>
      </c>
      <c r="D25" t="s">
        <v>1335</v>
      </c>
      <c r="E25">
        <v>275</v>
      </c>
      <c r="F25" t="s">
        <v>1353</v>
      </c>
      <c r="G25">
        <v>0.6</v>
      </c>
      <c r="H25">
        <v>-13.98</v>
      </c>
      <c r="I25">
        <v>0.02</v>
      </c>
      <c r="J25">
        <v>-0.49</v>
      </c>
      <c r="K25">
        <v>1.72</v>
      </c>
      <c r="L25">
        <v>0.3</v>
      </c>
      <c r="M25">
        <v>6.2</v>
      </c>
      <c r="N25" t="str">
        <f>VLOOKUP(C25,HH14_simbad!C:Q,15,FALSE)</f>
        <v>2MASS J02582110+2032525</v>
      </c>
      <c r="O25" t="str">
        <f>IF(ISNA(VLOOKUP(N25,[1]tboss_simbad!$Q:$Q,1,FALSE)),"",VLOOKUP(N25,[1]tboss_simbad!$Q:$Q,1,FALSE))</f>
        <v/>
      </c>
      <c r="P25" t="str">
        <f>IF(ISNA(VLOOKUP(N25,[1]andrews_simbad!$Q:$Q,1,FALSE)),"",VLOOKUP(N25,[1]andrews_simbad!$Q:$Q,1,FALSE))</f>
        <v/>
      </c>
    </row>
    <row r="26" spans="1:16">
      <c r="A26">
        <v>11</v>
      </c>
      <c r="B26" t="s">
        <v>1354</v>
      </c>
      <c r="C26" t="s">
        <v>1355</v>
      </c>
      <c r="D26" t="s">
        <v>1335</v>
      </c>
      <c r="E26">
        <v>275</v>
      </c>
      <c r="F26" t="s">
        <v>1356</v>
      </c>
      <c r="G26">
        <v>-0.1</v>
      </c>
      <c r="H26">
        <v>-15.07</v>
      </c>
      <c r="I26">
        <v>0.01</v>
      </c>
      <c r="J26">
        <v>-1.4</v>
      </c>
      <c r="K26">
        <v>0.8</v>
      </c>
      <c r="L26">
        <v>-0.01</v>
      </c>
      <c r="M26">
        <v>6.8</v>
      </c>
      <c r="N26" t="str">
        <f>VLOOKUP(C26,HH14_simbad!C:Q,15,FALSE)</f>
        <v>2MASS J02584379+1940381</v>
      </c>
      <c r="O26" t="str">
        <f>IF(ISNA(VLOOKUP(N26,[1]tboss_simbad!$Q:$Q,1,FALSE)),"",VLOOKUP(N26,[1]tboss_simbad!$Q:$Q,1,FALSE))</f>
        <v/>
      </c>
      <c r="P26" t="str">
        <f>IF(ISNA(VLOOKUP(N26,[1]andrews_simbad!$Q:$Q,1,FALSE)),"",VLOOKUP(N26,[1]andrews_simbad!$Q:$Q,1,FALSE))</f>
        <v/>
      </c>
    </row>
    <row r="27" spans="1:16">
      <c r="A27">
        <v>12</v>
      </c>
      <c r="B27" t="s">
        <v>1357</v>
      </c>
      <c r="C27" t="s">
        <v>1358</v>
      </c>
      <c r="D27" t="s">
        <v>1326</v>
      </c>
      <c r="E27">
        <v>275</v>
      </c>
      <c r="F27" t="s">
        <v>1359</v>
      </c>
      <c r="G27">
        <v>0.25</v>
      </c>
      <c r="H27">
        <v>-13.77</v>
      </c>
      <c r="I27">
        <v>0.04</v>
      </c>
      <c r="J27">
        <v>-0.3</v>
      </c>
      <c r="K27">
        <v>1.95</v>
      </c>
      <c r="L27">
        <v>0.35</v>
      </c>
      <c r="M27">
        <v>6.2</v>
      </c>
      <c r="N27" t="str">
        <f>VLOOKUP(C27,HH14_simbad!C:Q,15,FALSE)</f>
        <v>2MASS J03022104+1710342</v>
      </c>
      <c r="O27" t="str">
        <f>IF(ISNA(VLOOKUP(N27,[1]tboss_simbad!$Q:$Q,1,FALSE)),"",VLOOKUP(N27,[1]tboss_simbad!$Q:$Q,1,FALSE))</f>
        <v/>
      </c>
      <c r="P27" t="str">
        <f>IF(ISNA(VLOOKUP(N27,[1]andrews_simbad!$Q:$Q,1,FALSE)),"",VLOOKUP(N27,[1]andrews_simbad!$Q:$Q,1,FALSE))</f>
        <v/>
      </c>
    </row>
    <row r="28" spans="1:16">
      <c r="A28">
        <v>13</v>
      </c>
      <c r="B28" t="s">
        <v>1360</v>
      </c>
      <c r="C28" t="s">
        <v>1361</v>
      </c>
      <c r="D28" t="s">
        <v>1326</v>
      </c>
      <c r="E28">
        <v>140</v>
      </c>
      <c r="F28" t="s">
        <v>1362</v>
      </c>
      <c r="G28">
        <v>0.8</v>
      </c>
      <c r="H28">
        <v>-14.44</v>
      </c>
      <c r="I28">
        <v>0</v>
      </c>
      <c r="J28">
        <v>-1.46</v>
      </c>
      <c r="K28">
        <v>0.64</v>
      </c>
      <c r="L28">
        <v>0.13</v>
      </c>
      <c r="M28">
        <v>6.6</v>
      </c>
      <c r="N28" t="str">
        <f>VLOOKUP(C28,HH14_simbad!C:Q,15,FALSE)</f>
        <v>2MASS J03253316+2426577</v>
      </c>
      <c r="O28" t="str">
        <f>IF(ISNA(VLOOKUP(N28,[1]tboss_simbad!$Q:$Q,1,FALSE)),"",VLOOKUP(N28,[1]tboss_simbad!$Q:$Q,1,FALSE))</f>
        <v/>
      </c>
      <c r="P28" t="str">
        <f>IF(ISNA(VLOOKUP(N28,[1]andrews_simbad!$Q:$Q,1,FALSE)),"",VLOOKUP(N28,[1]andrews_simbad!$Q:$Q,1,FALSE))</f>
        <v/>
      </c>
    </row>
    <row r="29" spans="1:16">
      <c r="A29">
        <v>14</v>
      </c>
      <c r="B29" t="s">
        <v>1363</v>
      </c>
      <c r="C29" t="s">
        <v>1364</v>
      </c>
      <c r="D29" t="s">
        <v>1335</v>
      </c>
      <c r="E29">
        <v>315</v>
      </c>
      <c r="F29" t="s">
        <v>1365</v>
      </c>
      <c r="G29">
        <v>3.5</v>
      </c>
      <c r="H29">
        <v>-14.08</v>
      </c>
      <c r="I29">
        <v>0.04</v>
      </c>
      <c r="J29">
        <v>-0.53</v>
      </c>
      <c r="K29">
        <v>1.19</v>
      </c>
      <c r="L29">
        <v>0.73</v>
      </c>
      <c r="M29">
        <v>6.8</v>
      </c>
      <c r="N29" t="str">
        <f>VLOOKUP(C29,HH14_simbad!C:Q,15,FALSE)</f>
        <v>2MASS J03292925+3118347</v>
      </c>
      <c r="O29" t="str">
        <f>IF(ISNA(VLOOKUP(N29,[1]tboss_simbad!$Q:$Q,1,FALSE)),"",VLOOKUP(N29,[1]tboss_simbad!$Q:$Q,1,FALSE))</f>
        <v/>
      </c>
      <c r="P29" t="str">
        <f>IF(ISNA(VLOOKUP(N29,[1]andrews_simbad!$Q:$Q,1,FALSE)),"",VLOOKUP(N29,[1]andrews_simbad!$Q:$Q,1,FALSE))</f>
        <v/>
      </c>
    </row>
    <row r="30" spans="1:16">
      <c r="A30">
        <v>15</v>
      </c>
      <c r="B30" t="s">
        <v>1366</v>
      </c>
      <c r="C30" t="s">
        <v>1367</v>
      </c>
      <c r="D30" t="s">
        <v>1335</v>
      </c>
      <c r="E30">
        <v>315</v>
      </c>
      <c r="F30" t="s">
        <v>1368</v>
      </c>
      <c r="G30">
        <v>2.7</v>
      </c>
      <c r="H30">
        <v>-15.53</v>
      </c>
      <c r="I30">
        <v>0</v>
      </c>
      <c r="J30">
        <v>-1.94</v>
      </c>
      <c r="K30">
        <v>0.3</v>
      </c>
      <c r="N30" t="str">
        <f>VLOOKUP(C30,HH14_simbad!C:Q,15,FALSE)</f>
        <v>[EDJ2009] 268</v>
      </c>
      <c r="O30" t="str">
        <f>IF(ISNA(VLOOKUP(N30,[1]tboss_simbad!$Q:$Q,1,FALSE)),"",VLOOKUP(N30,[1]tboss_simbad!$Q:$Q,1,FALSE))</f>
        <v/>
      </c>
      <c r="P30" t="str">
        <f>IF(ISNA(VLOOKUP(N30,[1]andrews_simbad!$Q:$Q,1,FALSE)),"",VLOOKUP(N30,[1]andrews_simbad!$Q:$Q,1,FALSE))</f>
        <v/>
      </c>
    </row>
    <row r="31" spans="1:16">
      <c r="A31">
        <v>16</v>
      </c>
      <c r="B31" t="s">
        <v>1369</v>
      </c>
      <c r="C31" t="s">
        <v>1370</v>
      </c>
      <c r="D31" t="s">
        <v>1335</v>
      </c>
      <c r="E31">
        <v>315</v>
      </c>
      <c r="F31" t="s">
        <v>1371</v>
      </c>
      <c r="G31">
        <v>2.7</v>
      </c>
      <c r="H31">
        <v>-13.19</v>
      </c>
      <c r="I31">
        <v>0.11</v>
      </c>
      <c r="J31">
        <v>0.36</v>
      </c>
      <c r="K31">
        <v>2.84</v>
      </c>
      <c r="L31">
        <v>0.79</v>
      </c>
      <c r="M31">
        <v>5.9</v>
      </c>
      <c r="N31" t="str">
        <f>VLOOKUP(C31,HH14_simbad!C:Q,15,FALSE)</f>
        <v>EM* LkHA 329</v>
      </c>
      <c r="O31" t="str">
        <f>IF(ISNA(VLOOKUP(N31,[1]tboss_simbad!$Q:$Q,1,FALSE)),"",VLOOKUP(N31,[1]tboss_simbad!$Q:$Q,1,FALSE))</f>
        <v/>
      </c>
      <c r="P31" t="str">
        <f>IF(ISNA(VLOOKUP(N31,[1]andrews_simbad!$Q:$Q,1,FALSE)),"",VLOOKUP(N31,[1]andrews_simbad!$Q:$Q,1,FALSE))</f>
        <v/>
      </c>
    </row>
    <row r="32" spans="1:16">
      <c r="A32">
        <v>17</v>
      </c>
      <c r="B32" t="s">
        <v>1372</v>
      </c>
      <c r="C32" t="s">
        <v>1373</v>
      </c>
      <c r="D32" t="s">
        <v>1326</v>
      </c>
      <c r="E32">
        <v>315</v>
      </c>
      <c r="F32" t="s">
        <v>22</v>
      </c>
      <c r="G32">
        <v>2.85</v>
      </c>
      <c r="H32">
        <v>-12.32</v>
      </c>
      <c r="I32">
        <v>0</v>
      </c>
      <c r="J32">
        <v>1.22</v>
      </c>
      <c r="K32">
        <v>3.45</v>
      </c>
      <c r="L32">
        <v>2.2799999999999998</v>
      </c>
      <c r="M32">
        <v>6.6</v>
      </c>
      <c r="N32" t="str">
        <f>VLOOKUP(C32,HH14_simbad!C:Q,15,FALSE)</f>
        <v>IRAS 03426+3214</v>
      </c>
      <c r="O32" t="str">
        <f>IF(ISNA(VLOOKUP(N32,[1]tboss_simbad!$Q:$Q,1,FALSE)),"",VLOOKUP(N32,[1]tboss_simbad!$Q:$Q,1,FALSE))</f>
        <v/>
      </c>
      <c r="P32" t="str">
        <f>IF(ISNA(VLOOKUP(N32,[1]andrews_simbad!$Q:$Q,1,FALSE)),"",VLOOKUP(N32,[1]andrews_simbad!$Q:$Q,1,FALSE))</f>
        <v/>
      </c>
    </row>
    <row r="33" spans="1:16">
      <c r="A33">
        <v>18</v>
      </c>
      <c r="B33" t="s">
        <v>1372</v>
      </c>
      <c r="C33" t="s">
        <v>1373</v>
      </c>
      <c r="D33" t="s">
        <v>1335</v>
      </c>
      <c r="E33">
        <v>315</v>
      </c>
      <c r="F33" t="s">
        <v>22</v>
      </c>
      <c r="G33">
        <v>2.85</v>
      </c>
      <c r="H33">
        <v>-12.36</v>
      </c>
      <c r="I33">
        <v>0</v>
      </c>
      <c r="J33">
        <v>1.19</v>
      </c>
      <c r="K33">
        <v>3.32</v>
      </c>
      <c r="L33">
        <v>2.15</v>
      </c>
      <c r="M33">
        <v>6.7</v>
      </c>
      <c r="N33" t="str">
        <f>VLOOKUP(C33,HH14_simbad!C:Q,15,FALSE)</f>
        <v>IRAS 03426+3214</v>
      </c>
      <c r="O33" t="str">
        <f>IF(ISNA(VLOOKUP(N33,[1]tboss_simbad!$Q:$Q,1,FALSE)),"",VLOOKUP(N33,[1]tboss_simbad!$Q:$Q,1,FALSE))</f>
        <v/>
      </c>
      <c r="P33" t="str">
        <f>IF(ISNA(VLOOKUP(N33,[1]andrews_simbad!$Q:$Q,1,FALSE)),"",VLOOKUP(N33,[1]andrews_simbad!$Q:$Q,1,FALSE))</f>
        <v/>
      </c>
    </row>
    <row r="34" spans="1:16">
      <c r="A34">
        <v>19</v>
      </c>
      <c r="B34" t="s">
        <v>1374</v>
      </c>
      <c r="C34" t="s">
        <v>1375</v>
      </c>
      <c r="D34" t="s">
        <v>1341</v>
      </c>
      <c r="E34">
        <v>140</v>
      </c>
      <c r="F34" t="s">
        <v>1376</v>
      </c>
      <c r="G34">
        <v>0.05</v>
      </c>
      <c r="H34">
        <v>-13.66</v>
      </c>
      <c r="I34">
        <v>0</v>
      </c>
      <c r="J34">
        <v>-0.72</v>
      </c>
      <c r="K34">
        <v>1.41</v>
      </c>
      <c r="L34">
        <v>0.24</v>
      </c>
      <c r="M34">
        <v>6.2</v>
      </c>
      <c r="N34" t="str">
        <f>VLOOKUP(C34,HH14_simbad!C:Q,15,FALSE)</f>
        <v>2MASS J04034930+2610520</v>
      </c>
      <c r="O34" t="str">
        <f>IF(ISNA(VLOOKUP(N34,[1]tboss_simbad!$Q:$Q,1,FALSE)),"",VLOOKUP(N34,[1]tboss_simbad!$Q:$Q,1,FALSE))</f>
        <v/>
      </c>
      <c r="P34" t="str">
        <f>IF(ISNA(VLOOKUP(N34,[1]andrews_simbad!$Q:$Q,1,FALSE)),"",VLOOKUP(N34,[1]andrews_simbad!$Q:$Q,1,FALSE))</f>
        <v/>
      </c>
    </row>
    <row r="35" spans="1:16">
      <c r="A35">
        <v>20</v>
      </c>
      <c r="B35" t="s">
        <v>1377</v>
      </c>
      <c r="C35" t="s">
        <v>1378</v>
      </c>
      <c r="D35" t="s">
        <v>1341</v>
      </c>
      <c r="E35">
        <v>140</v>
      </c>
      <c r="F35" t="s">
        <v>1332</v>
      </c>
      <c r="G35">
        <v>-0.25</v>
      </c>
      <c r="H35">
        <v>-13.65</v>
      </c>
      <c r="I35">
        <v>0</v>
      </c>
      <c r="J35">
        <v>-0.76</v>
      </c>
      <c r="K35">
        <v>1.17</v>
      </c>
      <c r="L35">
        <v>0.37</v>
      </c>
      <c r="M35">
        <v>6.6</v>
      </c>
      <c r="N35" t="str">
        <f>VLOOKUP(C35,HH14_simbad!C:Q,15,FALSE)</f>
        <v>2MASS J04035084+2610531</v>
      </c>
      <c r="O35" t="str">
        <f>IF(ISNA(VLOOKUP(N35,[1]tboss_simbad!$Q:$Q,1,FALSE)),"",VLOOKUP(N35,[1]tboss_simbad!$Q:$Q,1,FALSE))</f>
        <v/>
      </c>
      <c r="P35" t="str">
        <f>IF(ISNA(VLOOKUP(N35,[1]andrews_simbad!$Q:$Q,1,FALSE)),"",VLOOKUP(N35,[1]andrews_simbad!$Q:$Q,1,FALSE))</f>
        <v/>
      </c>
    </row>
    <row r="36" spans="1:16">
      <c r="A36">
        <v>21</v>
      </c>
      <c r="B36" t="s">
        <v>1379</v>
      </c>
      <c r="C36" t="s">
        <v>1380</v>
      </c>
      <c r="D36" t="s">
        <v>1326</v>
      </c>
      <c r="E36">
        <v>140</v>
      </c>
      <c r="F36" t="s">
        <v>1353</v>
      </c>
      <c r="G36">
        <v>0.3</v>
      </c>
      <c r="H36">
        <v>-13.78</v>
      </c>
      <c r="I36">
        <v>0</v>
      </c>
      <c r="J36">
        <v>-0.87</v>
      </c>
      <c r="K36">
        <v>1.1100000000000001</v>
      </c>
      <c r="L36">
        <v>0.28999999999999998</v>
      </c>
      <c r="M36">
        <v>6.5</v>
      </c>
      <c r="N36" t="str">
        <f>VLOOKUP(C36,HH14_simbad!C:Q,15,FALSE)</f>
        <v>2MASS J04043936+2158186</v>
      </c>
      <c r="O36" t="str">
        <f>IF(ISNA(VLOOKUP(N36,[1]tboss_simbad!$Q:$Q,1,FALSE)),"",VLOOKUP(N36,[1]tboss_simbad!$Q:$Q,1,FALSE))</f>
        <v/>
      </c>
      <c r="P36" t="str">
        <f>IF(ISNA(VLOOKUP(N36,[1]andrews_simbad!$Q:$Q,1,FALSE)),"",VLOOKUP(N36,[1]andrews_simbad!$Q:$Q,1,FALSE))</f>
        <v/>
      </c>
    </row>
    <row r="37" spans="1:16">
      <c r="A37">
        <v>22</v>
      </c>
      <c r="B37" t="s">
        <v>1381</v>
      </c>
      <c r="C37" t="s">
        <v>1382</v>
      </c>
      <c r="D37" t="s">
        <v>1326</v>
      </c>
      <c r="E37">
        <v>140</v>
      </c>
      <c r="F37" t="s">
        <v>1383</v>
      </c>
      <c r="G37">
        <v>0.4</v>
      </c>
      <c r="H37">
        <v>-13.75</v>
      </c>
      <c r="I37">
        <v>0</v>
      </c>
      <c r="J37">
        <v>-0.85</v>
      </c>
      <c r="K37">
        <v>1.1000000000000001</v>
      </c>
      <c r="L37">
        <v>0.32</v>
      </c>
      <c r="M37">
        <v>6.6</v>
      </c>
      <c r="N37" t="str">
        <f>VLOOKUP(C37,HH14_simbad!C:Q,15,FALSE)</f>
        <v>2MASS J04043984+2158215</v>
      </c>
      <c r="O37" t="str">
        <f>IF(ISNA(VLOOKUP(N37,[1]tboss_simbad!$Q:$Q,1,FALSE)),"",VLOOKUP(N37,[1]tboss_simbad!$Q:$Q,1,FALSE))</f>
        <v/>
      </c>
      <c r="P37" t="str">
        <f>IF(ISNA(VLOOKUP(N37,[1]andrews_simbad!$Q:$Q,1,FALSE)),"",VLOOKUP(N37,[1]andrews_simbad!$Q:$Q,1,FALSE))</f>
        <v/>
      </c>
    </row>
    <row r="38" spans="1:16">
      <c r="A38">
        <v>23</v>
      </c>
      <c r="B38" t="s">
        <v>1384</v>
      </c>
      <c r="C38" t="s">
        <v>1385</v>
      </c>
      <c r="D38" t="s">
        <v>1341</v>
      </c>
      <c r="E38">
        <v>140</v>
      </c>
      <c r="F38" t="s">
        <v>1368</v>
      </c>
      <c r="G38">
        <v>0.1</v>
      </c>
      <c r="H38">
        <v>-13.84</v>
      </c>
      <c r="I38">
        <v>0</v>
      </c>
      <c r="J38">
        <v>-0.95</v>
      </c>
      <c r="K38">
        <v>0.93</v>
      </c>
      <c r="L38">
        <v>0.38</v>
      </c>
      <c r="M38">
        <v>6.8</v>
      </c>
      <c r="N38" t="str">
        <f>VLOOKUP(C38,HH14_simbad!C:Q,15,FALSE)</f>
        <v>2MASS J04053087+2151106</v>
      </c>
      <c r="O38" t="str">
        <f>IF(ISNA(VLOOKUP(N38,[1]tboss_simbad!$Q:$Q,1,FALSE)),"",VLOOKUP(N38,[1]tboss_simbad!$Q:$Q,1,FALSE))</f>
        <v/>
      </c>
      <c r="P38" t="str">
        <f>IF(ISNA(VLOOKUP(N38,[1]andrews_simbad!$Q:$Q,1,FALSE)),"",VLOOKUP(N38,[1]andrews_simbad!$Q:$Q,1,FALSE))</f>
        <v/>
      </c>
    </row>
    <row r="39" spans="1:16">
      <c r="A39">
        <v>24</v>
      </c>
      <c r="B39" t="s">
        <v>1386</v>
      </c>
      <c r="C39" t="s">
        <v>1387</v>
      </c>
      <c r="D39" t="s">
        <v>1326</v>
      </c>
      <c r="E39">
        <v>140</v>
      </c>
      <c r="F39" t="s">
        <v>1388</v>
      </c>
      <c r="G39">
        <v>0.8</v>
      </c>
      <c r="H39">
        <v>-14.3</v>
      </c>
      <c r="I39">
        <v>0</v>
      </c>
      <c r="J39">
        <v>-1.28</v>
      </c>
      <c r="K39">
        <v>0.83</v>
      </c>
      <c r="L39">
        <v>0.11</v>
      </c>
      <c r="M39">
        <v>6.3</v>
      </c>
      <c r="N39" t="str">
        <f>VLOOKUP(C39,HH14_simbad!C:Q,15,FALSE)</f>
        <v>2MASS J04073502+2237394</v>
      </c>
      <c r="O39" t="str">
        <f>IF(ISNA(VLOOKUP(N39,[1]tboss_simbad!$Q:$Q,1,FALSE)),"",VLOOKUP(N39,[1]tboss_simbad!$Q:$Q,1,FALSE))</f>
        <v/>
      </c>
      <c r="P39" t="str">
        <f>IF(ISNA(VLOOKUP(N39,[1]andrews_simbad!$Q:$Q,1,FALSE)),"",VLOOKUP(N39,[1]andrews_simbad!$Q:$Q,1,FALSE))</f>
        <v/>
      </c>
    </row>
    <row r="40" spans="1:16">
      <c r="A40">
        <v>25</v>
      </c>
      <c r="B40" t="s">
        <v>1389</v>
      </c>
      <c r="C40" t="s">
        <v>1390</v>
      </c>
      <c r="D40" t="s">
        <v>1391</v>
      </c>
      <c r="E40">
        <v>131</v>
      </c>
      <c r="F40" t="s">
        <v>1392</v>
      </c>
      <c r="G40">
        <v>0.45</v>
      </c>
      <c r="H40">
        <v>-13.16</v>
      </c>
      <c r="I40">
        <v>0</v>
      </c>
      <c r="J40">
        <v>-0.28999999999999998</v>
      </c>
      <c r="K40">
        <v>2.2200000000000002</v>
      </c>
      <c r="L40">
        <v>0.27</v>
      </c>
      <c r="M40">
        <v>5.4</v>
      </c>
      <c r="N40" t="str">
        <f>VLOOKUP(C40,HH14_simbad!C:Q,15,FALSE)</f>
        <v>V* V1095 Tau</v>
      </c>
      <c r="O40" t="str">
        <f>IF(ISNA(VLOOKUP(N40,[1]tboss_simbad!$Q:$Q,1,FALSE)),"",VLOOKUP(N40,[1]tboss_simbad!$Q:$Q,1,FALSE))</f>
        <v/>
      </c>
      <c r="P40" t="str">
        <f>IF(ISNA(VLOOKUP(N40,[1]andrews_simbad!$Q:$Q,1,FALSE)),"",VLOOKUP(N40,[1]andrews_simbad!$Q:$Q,1,FALSE))</f>
        <v/>
      </c>
    </row>
    <row r="41" spans="1:16">
      <c r="A41">
        <v>26</v>
      </c>
      <c r="B41" t="s">
        <v>1393</v>
      </c>
      <c r="C41" t="s">
        <v>1394</v>
      </c>
      <c r="D41" t="s">
        <v>1341</v>
      </c>
      <c r="E41">
        <v>131</v>
      </c>
      <c r="F41" t="s">
        <v>219</v>
      </c>
      <c r="G41">
        <v>2.2000000000000002</v>
      </c>
      <c r="H41">
        <v>-12.72</v>
      </c>
      <c r="I41">
        <v>0</v>
      </c>
      <c r="J41">
        <v>7.0000000000000007E-2</v>
      </c>
      <c r="K41">
        <v>2.5</v>
      </c>
      <c r="L41">
        <v>0.5</v>
      </c>
      <c r="M41">
        <v>6</v>
      </c>
      <c r="N41" t="str">
        <f>VLOOKUP(C41,HH14_simbad!C:Q,15,FALSE)</f>
        <v>V* V1096 Tau</v>
      </c>
      <c r="O41" t="str">
        <f>IF(ISNA(VLOOKUP(N41,[1]tboss_simbad!$Q:$Q,1,FALSE)),"",VLOOKUP(N41,[1]tboss_simbad!$Q:$Q,1,FALSE))</f>
        <v/>
      </c>
      <c r="P41" t="str">
        <f>IF(ISNA(VLOOKUP(N41,[1]andrews_simbad!$Q:$Q,1,FALSE)),"",VLOOKUP(N41,[1]andrews_simbad!$Q:$Q,1,FALSE))</f>
        <v/>
      </c>
    </row>
    <row r="42" spans="1:16">
      <c r="A42">
        <v>27</v>
      </c>
      <c r="B42" t="s">
        <v>1395</v>
      </c>
      <c r="C42" t="s">
        <v>1396</v>
      </c>
      <c r="D42" t="s">
        <v>1326</v>
      </c>
      <c r="E42">
        <v>131</v>
      </c>
      <c r="F42" t="s">
        <v>1397</v>
      </c>
      <c r="G42">
        <v>0.95</v>
      </c>
      <c r="H42">
        <v>-12.3</v>
      </c>
      <c r="I42">
        <v>0</v>
      </c>
      <c r="J42">
        <v>0.48</v>
      </c>
      <c r="K42">
        <v>3.03</v>
      </c>
      <c r="L42">
        <v>0.98</v>
      </c>
      <c r="M42">
        <v>5.9</v>
      </c>
      <c r="N42" t="str">
        <f>VLOOKUP(C42,HH14_simbad!C:Q,15,FALSE)</f>
        <v>HD 283447</v>
      </c>
      <c r="O42" t="str">
        <f>IF(ISNA(VLOOKUP(N42,[1]tboss_simbad!$Q:$Q,1,FALSE)),"",VLOOKUP(N42,[1]tboss_simbad!$Q:$Q,1,FALSE))</f>
        <v/>
      </c>
      <c r="P42" t="str">
        <f>IF(ISNA(VLOOKUP(N42,[1]andrews_simbad!$Q:$Q,1,FALSE)),"",VLOOKUP(N42,[1]andrews_simbad!$Q:$Q,1,FALSE))</f>
        <v/>
      </c>
    </row>
    <row r="43" spans="1:16">
      <c r="A43">
        <v>28</v>
      </c>
      <c r="B43" t="s">
        <v>993</v>
      </c>
      <c r="C43" t="s">
        <v>1398</v>
      </c>
      <c r="D43" t="s">
        <v>1326</v>
      </c>
      <c r="E43">
        <v>131</v>
      </c>
      <c r="F43" t="s">
        <v>343</v>
      </c>
      <c r="G43">
        <v>0.35</v>
      </c>
      <c r="H43">
        <v>-14.19</v>
      </c>
      <c r="I43">
        <v>0.72</v>
      </c>
      <c r="J43">
        <v>-1.26</v>
      </c>
      <c r="K43">
        <v>0.82</v>
      </c>
      <c r="L43">
        <v>0.14000000000000001</v>
      </c>
      <c r="M43">
        <v>6.4</v>
      </c>
      <c r="N43" t="str">
        <f>VLOOKUP(C43,HH14_simbad!C:Q,15,FALSE)</f>
        <v>V* FM Tau</v>
      </c>
      <c r="O43" t="str">
        <f>IF(ISNA(VLOOKUP(N43,[1]tboss_simbad!$Q:$Q,1,FALSE)),"",VLOOKUP(N43,[1]tboss_simbad!$Q:$Q,1,FALSE))</f>
        <v/>
      </c>
      <c r="P43" t="str">
        <f>IF(ISNA(VLOOKUP(N43,[1]andrews_simbad!$Q:$Q,1,FALSE)),"",VLOOKUP(N43,[1]andrews_simbad!$Q:$Q,1,FALSE))</f>
        <v>V* FM Tau</v>
      </c>
    </row>
    <row r="44" spans="1:16">
      <c r="A44">
        <v>29</v>
      </c>
      <c r="B44" t="s">
        <v>993</v>
      </c>
      <c r="C44" t="s">
        <v>1398</v>
      </c>
      <c r="D44" t="s">
        <v>1341</v>
      </c>
      <c r="E44">
        <v>131</v>
      </c>
      <c r="F44" t="s">
        <v>343</v>
      </c>
      <c r="G44">
        <v>0.35</v>
      </c>
      <c r="H44">
        <v>-14.05</v>
      </c>
      <c r="I44">
        <v>0.52</v>
      </c>
      <c r="J44">
        <v>-1.1200000000000001</v>
      </c>
      <c r="K44">
        <v>0.97</v>
      </c>
      <c r="L44">
        <v>0.15</v>
      </c>
      <c r="M44">
        <v>6.3</v>
      </c>
      <c r="N44" t="str">
        <f>VLOOKUP(C44,HH14_simbad!C:Q,15,FALSE)</f>
        <v>V* FM Tau</v>
      </c>
      <c r="O44" t="str">
        <f>IF(ISNA(VLOOKUP(N44,[1]tboss_simbad!$Q:$Q,1,FALSE)),"",VLOOKUP(N44,[1]tboss_simbad!$Q:$Q,1,FALSE))</f>
        <v/>
      </c>
      <c r="P44" t="str">
        <f>IF(ISNA(VLOOKUP(N44,[1]andrews_simbad!$Q:$Q,1,FALSE)),"",VLOOKUP(N44,[1]andrews_simbad!$Q:$Q,1,FALSE))</f>
        <v>V* FM Tau</v>
      </c>
    </row>
    <row r="45" spans="1:16">
      <c r="A45">
        <v>30</v>
      </c>
      <c r="B45" t="s">
        <v>993</v>
      </c>
      <c r="C45" t="s">
        <v>1398</v>
      </c>
      <c r="D45" t="s">
        <v>1399</v>
      </c>
      <c r="E45">
        <v>131</v>
      </c>
      <c r="F45" t="s">
        <v>343</v>
      </c>
      <c r="G45">
        <v>0.35</v>
      </c>
      <c r="H45">
        <v>-14.05</v>
      </c>
      <c r="I45">
        <v>0.53</v>
      </c>
      <c r="J45">
        <v>-1.1100000000000001</v>
      </c>
      <c r="K45">
        <v>0.97</v>
      </c>
      <c r="L45">
        <v>0.15</v>
      </c>
      <c r="M45">
        <v>6.3</v>
      </c>
      <c r="N45" t="str">
        <f>VLOOKUP(C45,HH14_simbad!C:Q,15,FALSE)</f>
        <v>V* FM Tau</v>
      </c>
      <c r="O45" t="str">
        <f>IF(ISNA(VLOOKUP(N45,[1]tboss_simbad!$Q:$Q,1,FALSE)),"",VLOOKUP(N45,[1]tboss_simbad!$Q:$Q,1,FALSE))</f>
        <v/>
      </c>
      <c r="P45" t="str">
        <f>IF(ISNA(VLOOKUP(N45,[1]andrews_simbad!$Q:$Q,1,FALSE)),"",VLOOKUP(N45,[1]andrews_simbad!$Q:$Q,1,FALSE))</f>
        <v>V* FM Tau</v>
      </c>
    </row>
    <row r="46" spans="1:16">
      <c r="A46">
        <v>31</v>
      </c>
      <c r="B46" t="s">
        <v>993</v>
      </c>
      <c r="C46" t="s">
        <v>1398</v>
      </c>
      <c r="D46" t="s">
        <v>1335</v>
      </c>
      <c r="E46">
        <v>131</v>
      </c>
      <c r="F46" t="s">
        <v>343</v>
      </c>
      <c r="G46">
        <v>0.35</v>
      </c>
      <c r="H46">
        <v>-14.05</v>
      </c>
      <c r="I46">
        <v>0.45</v>
      </c>
      <c r="J46">
        <v>-1.1200000000000001</v>
      </c>
      <c r="K46">
        <v>0.97</v>
      </c>
      <c r="L46">
        <v>0.15</v>
      </c>
      <c r="M46">
        <v>6.3</v>
      </c>
      <c r="N46" t="str">
        <f>VLOOKUP(C46,HH14_simbad!C:Q,15,FALSE)</f>
        <v>V* FM Tau</v>
      </c>
      <c r="O46" t="str">
        <f>IF(ISNA(VLOOKUP(N46,[1]tboss_simbad!$Q:$Q,1,FALSE)),"",VLOOKUP(N46,[1]tboss_simbad!$Q:$Q,1,FALSE))</f>
        <v/>
      </c>
      <c r="P46" t="str">
        <f>IF(ISNA(VLOOKUP(N46,[1]andrews_simbad!$Q:$Q,1,FALSE)),"",VLOOKUP(N46,[1]andrews_simbad!$Q:$Q,1,FALSE))</f>
        <v>V* FM Tau</v>
      </c>
    </row>
    <row r="47" spans="1:16">
      <c r="A47">
        <v>32</v>
      </c>
      <c r="B47" t="s">
        <v>784</v>
      </c>
      <c r="C47" t="s">
        <v>1400</v>
      </c>
      <c r="D47" t="s">
        <v>1326</v>
      </c>
      <c r="E47">
        <v>131</v>
      </c>
      <c r="F47" t="s">
        <v>294</v>
      </c>
      <c r="G47">
        <v>1.1499999999999999</v>
      </c>
      <c r="H47">
        <v>-13.11</v>
      </c>
      <c r="I47">
        <v>0.06</v>
      </c>
      <c r="J47">
        <v>-0.26</v>
      </c>
      <c r="K47">
        <v>2.2799999999999998</v>
      </c>
      <c r="L47">
        <v>0.28999999999999998</v>
      </c>
      <c r="M47">
        <v>5.2</v>
      </c>
      <c r="N47" t="str">
        <f>VLOOKUP(C47,HH14_simbad!C:Q,15,FALSE)</f>
        <v>V* FN Tau</v>
      </c>
      <c r="O47" t="str">
        <f>IF(ISNA(VLOOKUP(N47,[1]tboss_simbad!$Q:$Q,1,FALSE)),"",VLOOKUP(N47,[1]tboss_simbad!$Q:$Q,1,FALSE))</f>
        <v/>
      </c>
      <c r="P47" t="str">
        <f>IF(ISNA(VLOOKUP(N47,[1]andrews_simbad!$Q:$Q,1,FALSE)),"",VLOOKUP(N47,[1]andrews_simbad!$Q:$Q,1,FALSE))</f>
        <v>V* FN Tau</v>
      </c>
    </row>
    <row r="48" spans="1:16">
      <c r="A48">
        <v>33</v>
      </c>
      <c r="B48" t="s">
        <v>784</v>
      </c>
      <c r="C48" t="s">
        <v>1400</v>
      </c>
      <c r="D48" t="s">
        <v>1341</v>
      </c>
      <c r="E48">
        <v>131</v>
      </c>
      <c r="F48" t="s">
        <v>294</v>
      </c>
      <c r="G48">
        <v>1.1499999999999999</v>
      </c>
      <c r="H48">
        <v>-13.15</v>
      </c>
      <c r="I48">
        <v>0.03</v>
      </c>
      <c r="J48">
        <v>-0.28999999999999998</v>
      </c>
      <c r="K48">
        <v>2.1800000000000002</v>
      </c>
      <c r="L48">
        <v>0.25</v>
      </c>
      <c r="M48">
        <v>5.5</v>
      </c>
      <c r="N48" t="str">
        <f>VLOOKUP(C48,HH14_simbad!C:Q,15,FALSE)</f>
        <v>V* FN Tau</v>
      </c>
      <c r="O48" t="str">
        <f>IF(ISNA(VLOOKUP(N48,[1]tboss_simbad!$Q:$Q,1,FALSE)),"",VLOOKUP(N48,[1]tboss_simbad!$Q:$Q,1,FALSE))</f>
        <v/>
      </c>
      <c r="P48" t="str">
        <f>IF(ISNA(VLOOKUP(N48,[1]andrews_simbad!$Q:$Q,1,FALSE)),"",VLOOKUP(N48,[1]andrews_simbad!$Q:$Q,1,FALSE))</f>
        <v>V* FN Tau</v>
      </c>
    </row>
    <row r="49" spans="1:16">
      <c r="A49">
        <v>34</v>
      </c>
      <c r="B49" t="s">
        <v>784</v>
      </c>
      <c r="C49" t="s">
        <v>1400</v>
      </c>
      <c r="D49" t="s">
        <v>1399</v>
      </c>
      <c r="E49">
        <v>131</v>
      </c>
      <c r="F49" t="s">
        <v>294</v>
      </c>
      <c r="G49">
        <v>1.1499999999999999</v>
      </c>
      <c r="H49">
        <v>-13.11</v>
      </c>
      <c r="I49">
        <v>0.03</v>
      </c>
      <c r="J49">
        <v>-0.25</v>
      </c>
      <c r="K49">
        <v>2.2999999999999998</v>
      </c>
      <c r="L49">
        <v>0.28999999999999998</v>
      </c>
      <c r="M49">
        <v>5.2</v>
      </c>
      <c r="N49" t="str">
        <f>VLOOKUP(C49,HH14_simbad!C:Q,15,FALSE)</f>
        <v>V* FN Tau</v>
      </c>
      <c r="O49" t="str">
        <f>IF(ISNA(VLOOKUP(N49,[1]tboss_simbad!$Q:$Q,1,FALSE)),"",VLOOKUP(N49,[1]tboss_simbad!$Q:$Q,1,FALSE))</f>
        <v/>
      </c>
      <c r="P49" t="str">
        <f>IF(ISNA(VLOOKUP(N49,[1]andrews_simbad!$Q:$Q,1,FALSE)),"",VLOOKUP(N49,[1]andrews_simbad!$Q:$Q,1,FALSE))</f>
        <v>V* FN Tau</v>
      </c>
    </row>
    <row r="50" spans="1:16">
      <c r="A50">
        <v>35</v>
      </c>
      <c r="B50" t="s">
        <v>784</v>
      </c>
      <c r="C50" t="s">
        <v>1400</v>
      </c>
      <c r="D50" t="s">
        <v>1335</v>
      </c>
      <c r="E50">
        <v>131</v>
      </c>
      <c r="F50" t="s">
        <v>294</v>
      </c>
      <c r="G50">
        <v>1.1499999999999999</v>
      </c>
      <c r="H50">
        <v>-13.18</v>
      </c>
      <c r="I50">
        <v>0.01</v>
      </c>
      <c r="J50">
        <v>-0.32</v>
      </c>
      <c r="K50">
        <v>2.11</v>
      </c>
      <c r="L50">
        <v>0.28999999999999998</v>
      </c>
      <c r="M50">
        <v>5.3</v>
      </c>
      <c r="N50" t="str">
        <f>VLOOKUP(C50,HH14_simbad!C:Q,15,FALSE)</f>
        <v>V* FN Tau</v>
      </c>
      <c r="O50" t="str">
        <f>IF(ISNA(VLOOKUP(N50,[1]tboss_simbad!$Q:$Q,1,FALSE)),"",VLOOKUP(N50,[1]tboss_simbad!$Q:$Q,1,FALSE))</f>
        <v/>
      </c>
      <c r="P50" t="str">
        <f>IF(ISNA(VLOOKUP(N50,[1]andrews_simbad!$Q:$Q,1,FALSE)),"",VLOOKUP(N50,[1]andrews_simbad!$Q:$Q,1,FALSE))</f>
        <v>V* FN Tau</v>
      </c>
    </row>
    <row r="51" spans="1:16">
      <c r="A51">
        <v>36</v>
      </c>
      <c r="B51" t="s">
        <v>1119</v>
      </c>
      <c r="C51" t="s">
        <v>1401</v>
      </c>
      <c r="D51" t="s">
        <v>1326</v>
      </c>
      <c r="E51">
        <v>131</v>
      </c>
      <c r="F51" t="s">
        <v>1402</v>
      </c>
      <c r="G51">
        <v>1.8</v>
      </c>
      <c r="H51">
        <v>-13.11</v>
      </c>
      <c r="I51">
        <v>0.5</v>
      </c>
      <c r="J51">
        <v>-0.35</v>
      </c>
      <c r="K51">
        <v>1.08</v>
      </c>
      <c r="L51">
        <v>1.01</v>
      </c>
      <c r="M51">
        <v>7.2</v>
      </c>
      <c r="N51" t="str">
        <f>VLOOKUP(C51,HH14_simbad!C:Q,15,FALSE)</f>
        <v>V* CW Tau</v>
      </c>
      <c r="O51" t="str">
        <f>IF(ISNA(VLOOKUP(N51,[1]tboss_simbad!$Q:$Q,1,FALSE)),"",VLOOKUP(N51,[1]tboss_simbad!$Q:$Q,1,FALSE))</f>
        <v/>
      </c>
      <c r="P51" t="str">
        <f>IF(ISNA(VLOOKUP(N51,[1]andrews_simbad!$Q:$Q,1,FALSE)),"",VLOOKUP(N51,[1]andrews_simbad!$Q:$Q,1,FALSE))</f>
        <v>V* CW Tau</v>
      </c>
    </row>
    <row r="52" spans="1:16">
      <c r="A52">
        <v>37</v>
      </c>
      <c r="B52" t="s">
        <v>723</v>
      </c>
      <c r="C52" t="s">
        <v>1403</v>
      </c>
      <c r="D52" t="s">
        <v>1404</v>
      </c>
      <c r="E52">
        <v>131</v>
      </c>
      <c r="F52" t="s">
        <v>343</v>
      </c>
      <c r="G52">
        <v>3</v>
      </c>
      <c r="H52">
        <v>-13.65</v>
      </c>
      <c r="I52">
        <v>0.13</v>
      </c>
      <c r="J52">
        <v>-0.72</v>
      </c>
      <c r="K52">
        <v>1.53</v>
      </c>
      <c r="L52">
        <v>0.16</v>
      </c>
      <c r="M52">
        <v>5</v>
      </c>
      <c r="N52" t="str">
        <f>VLOOKUP(C52,HH14_simbad!C:Q,15,FALSE)</f>
        <v>[BCG93] 1</v>
      </c>
      <c r="O52" t="str">
        <f>IF(ISNA(VLOOKUP(N52,[1]tboss_simbad!$Q:$Q,1,FALSE)),"",VLOOKUP(N52,[1]tboss_simbad!$Q:$Q,1,FALSE))</f>
        <v/>
      </c>
      <c r="P52" t="str">
        <f>IF(ISNA(VLOOKUP(N52,[1]andrews_simbad!$Q:$Q,1,FALSE)),"",VLOOKUP(N52,[1]andrews_simbad!$Q:$Q,1,FALSE))</f>
        <v>[BCG93] 1</v>
      </c>
    </row>
    <row r="53" spans="1:16">
      <c r="A53">
        <v>38</v>
      </c>
      <c r="B53" t="s">
        <v>1405</v>
      </c>
      <c r="C53" t="s">
        <v>1406</v>
      </c>
      <c r="D53" t="s">
        <v>1399</v>
      </c>
      <c r="E53">
        <v>132</v>
      </c>
      <c r="F53" t="s">
        <v>1407</v>
      </c>
      <c r="G53">
        <v>5.3</v>
      </c>
      <c r="H53">
        <v>-13.63</v>
      </c>
      <c r="I53">
        <v>0</v>
      </c>
      <c r="J53">
        <v>-0.81</v>
      </c>
      <c r="K53">
        <v>1.05</v>
      </c>
      <c r="L53">
        <v>0.43</v>
      </c>
      <c r="M53">
        <v>6.7</v>
      </c>
      <c r="N53" t="str">
        <f>VLOOKUP(C53,HH14_simbad!C:Q,15,FALSE)</f>
        <v>NAME IRAS 04114+2757G</v>
      </c>
      <c r="O53" t="str">
        <f>IF(ISNA(VLOOKUP(N53,[1]tboss_simbad!$Q:$Q,1,FALSE)),"",VLOOKUP(N53,[1]tboss_simbad!$Q:$Q,1,FALSE))</f>
        <v/>
      </c>
      <c r="P53" t="str">
        <f>IF(ISNA(VLOOKUP(N53,[1]andrews_simbad!$Q:$Q,1,FALSE)),"",VLOOKUP(N53,[1]andrews_simbad!$Q:$Q,1,FALSE))</f>
        <v>NAME IRAS 04114+2757G</v>
      </c>
    </row>
    <row r="54" spans="1:16">
      <c r="A54">
        <v>44</v>
      </c>
      <c r="B54" t="s">
        <v>1410</v>
      </c>
      <c r="C54" t="s">
        <v>1411</v>
      </c>
      <c r="D54" t="s">
        <v>1335</v>
      </c>
      <c r="E54">
        <v>131</v>
      </c>
      <c r="F54" t="s">
        <v>1412</v>
      </c>
      <c r="G54">
        <v>-0.15</v>
      </c>
      <c r="H54">
        <v>-13.98</v>
      </c>
      <c r="I54">
        <v>0</v>
      </c>
      <c r="J54">
        <v>-1</v>
      </c>
      <c r="K54">
        <v>1.21</v>
      </c>
      <c r="L54">
        <v>0.1</v>
      </c>
      <c r="M54">
        <v>5.3</v>
      </c>
      <c r="N54" t="str">
        <f>VLOOKUP(C54,HH14_simbad!C:Q,15,FALSE)</f>
        <v>2MASS J04144739+2803055</v>
      </c>
      <c r="O54" t="str">
        <f>IF(ISNA(VLOOKUP(N54,[1]tboss_simbad!$Q:$Q,1,FALSE)),"",VLOOKUP(N54,[1]tboss_simbad!$Q:$Q,1,FALSE))</f>
        <v/>
      </c>
      <c r="P54" t="str">
        <f>IF(ISNA(VLOOKUP(N54,[1]andrews_simbad!$Q:$Q,1,FALSE)),"",VLOOKUP(N54,[1]andrews_simbad!$Q:$Q,1,FALSE))</f>
        <v/>
      </c>
    </row>
    <row r="55" spans="1:16">
      <c r="A55">
        <v>45</v>
      </c>
      <c r="B55" t="s">
        <v>887</v>
      </c>
      <c r="C55" t="s">
        <v>1413</v>
      </c>
      <c r="D55" t="s">
        <v>1326</v>
      </c>
      <c r="E55">
        <v>131</v>
      </c>
      <c r="F55" t="s">
        <v>873</v>
      </c>
      <c r="G55">
        <v>0.25</v>
      </c>
      <c r="H55">
        <v>-13.35</v>
      </c>
      <c r="I55">
        <v>0.01</v>
      </c>
      <c r="J55">
        <v>-0.52</v>
      </c>
      <c r="K55">
        <v>1.5</v>
      </c>
      <c r="L55">
        <v>0.38</v>
      </c>
      <c r="M55">
        <v>6.4</v>
      </c>
      <c r="N55" t="str">
        <f>VLOOKUP(C55,HH14_simbad!C:Q,15,FALSE)</f>
        <v>V* CX Tau</v>
      </c>
      <c r="O55" t="str">
        <f>IF(ISNA(VLOOKUP(N55,[1]tboss_simbad!$Q:$Q,1,FALSE)),"",VLOOKUP(N55,[1]tboss_simbad!$Q:$Q,1,FALSE))</f>
        <v/>
      </c>
      <c r="P55" t="str">
        <f>IF(ISNA(VLOOKUP(N55,[1]andrews_simbad!$Q:$Q,1,FALSE)),"",VLOOKUP(N55,[1]andrews_simbad!$Q:$Q,1,FALSE))</f>
        <v>V* CX Tau</v>
      </c>
    </row>
    <row r="56" spans="1:16">
      <c r="A56">
        <v>46</v>
      </c>
      <c r="B56" t="s">
        <v>887</v>
      </c>
      <c r="C56" t="s">
        <v>1413</v>
      </c>
      <c r="D56" t="s">
        <v>1341</v>
      </c>
      <c r="E56">
        <v>131</v>
      </c>
      <c r="F56" t="s">
        <v>873</v>
      </c>
      <c r="G56">
        <v>0.25</v>
      </c>
      <c r="H56">
        <v>-13.41</v>
      </c>
      <c r="I56">
        <v>0.03</v>
      </c>
      <c r="J56">
        <v>-0.59</v>
      </c>
      <c r="K56">
        <v>1.39</v>
      </c>
      <c r="L56">
        <v>0.39</v>
      </c>
      <c r="M56">
        <v>6.4</v>
      </c>
      <c r="N56" t="str">
        <f>VLOOKUP(C56,HH14_simbad!C:Q,15,FALSE)</f>
        <v>V* CX Tau</v>
      </c>
      <c r="O56" t="str">
        <f>IF(ISNA(VLOOKUP(N56,[1]tboss_simbad!$Q:$Q,1,FALSE)),"",VLOOKUP(N56,[1]tboss_simbad!$Q:$Q,1,FALSE))</f>
        <v/>
      </c>
      <c r="P56" t="str">
        <f>IF(ISNA(VLOOKUP(N56,[1]andrews_simbad!$Q:$Q,1,FALSE)),"",VLOOKUP(N56,[1]andrews_simbad!$Q:$Q,1,FALSE))</f>
        <v>V* CX Tau</v>
      </c>
    </row>
    <row r="57" spans="1:16">
      <c r="A57">
        <v>47</v>
      </c>
      <c r="B57" t="s">
        <v>887</v>
      </c>
      <c r="C57" t="s">
        <v>1413</v>
      </c>
      <c r="D57" t="s">
        <v>1399</v>
      </c>
      <c r="E57">
        <v>131</v>
      </c>
      <c r="F57" t="s">
        <v>873</v>
      </c>
      <c r="G57">
        <v>0.25</v>
      </c>
      <c r="H57">
        <v>-13.39</v>
      </c>
      <c r="I57">
        <v>0.03</v>
      </c>
      <c r="J57">
        <v>-0.56000000000000005</v>
      </c>
      <c r="K57">
        <v>1.43</v>
      </c>
      <c r="L57">
        <v>0.39</v>
      </c>
      <c r="M57">
        <v>6.4</v>
      </c>
      <c r="N57" t="str">
        <f>VLOOKUP(C57,HH14_simbad!C:Q,15,FALSE)</f>
        <v>V* CX Tau</v>
      </c>
      <c r="O57" t="str">
        <f>IF(ISNA(VLOOKUP(N57,[1]tboss_simbad!$Q:$Q,1,FALSE)),"",VLOOKUP(N57,[1]tboss_simbad!$Q:$Q,1,FALSE))</f>
        <v/>
      </c>
      <c r="P57" t="str">
        <f>IF(ISNA(VLOOKUP(N57,[1]andrews_simbad!$Q:$Q,1,FALSE)),"",VLOOKUP(N57,[1]andrews_simbad!$Q:$Q,1,FALSE))</f>
        <v>V* CX Tau</v>
      </c>
    </row>
    <row r="58" spans="1:16">
      <c r="A58">
        <v>48</v>
      </c>
      <c r="B58" t="s">
        <v>887</v>
      </c>
      <c r="C58" t="s">
        <v>1413</v>
      </c>
      <c r="D58" t="s">
        <v>1335</v>
      </c>
      <c r="E58">
        <v>131</v>
      </c>
      <c r="F58" t="s">
        <v>873</v>
      </c>
      <c r="G58">
        <v>0.25</v>
      </c>
      <c r="H58">
        <v>-13.46</v>
      </c>
      <c r="I58">
        <v>0.02</v>
      </c>
      <c r="J58">
        <v>-0.64</v>
      </c>
      <c r="K58">
        <v>1.32</v>
      </c>
      <c r="L58">
        <v>0.39</v>
      </c>
      <c r="M58">
        <v>6.5</v>
      </c>
      <c r="N58" t="str">
        <f>VLOOKUP(C58,HH14_simbad!C:Q,15,FALSE)</f>
        <v>V* CX Tau</v>
      </c>
      <c r="O58" t="str">
        <f>IF(ISNA(VLOOKUP(N58,[1]tboss_simbad!$Q:$Q,1,FALSE)),"",VLOOKUP(N58,[1]tboss_simbad!$Q:$Q,1,FALSE))</f>
        <v/>
      </c>
      <c r="P58" t="str">
        <f>IF(ISNA(VLOOKUP(N58,[1]andrews_simbad!$Q:$Q,1,FALSE)),"",VLOOKUP(N58,[1]andrews_simbad!$Q:$Q,1,FALSE))</f>
        <v>V* CX Tau</v>
      </c>
    </row>
    <row r="59" spans="1:16">
      <c r="A59">
        <v>49</v>
      </c>
      <c r="B59" t="s">
        <v>1414</v>
      </c>
      <c r="C59" t="s">
        <v>1415</v>
      </c>
      <c r="D59" t="s">
        <v>1341</v>
      </c>
      <c r="E59">
        <v>131</v>
      </c>
      <c r="F59" t="s">
        <v>1416</v>
      </c>
      <c r="G59">
        <v>0</v>
      </c>
      <c r="H59">
        <v>-12.82</v>
      </c>
      <c r="I59">
        <v>0</v>
      </c>
      <c r="J59">
        <v>0</v>
      </c>
      <c r="K59">
        <v>2.71</v>
      </c>
      <c r="L59">
        <v>0.34</v>
      </c>
      <c r="M59">
        <v>5</v>
      </c>
      <c r="N59" t="str">
        <f>VLOOKUP(C59,HH14_simbad!C:Q,15,FALSE)</f>
        <v>V* V1098 Tau</v>
      </c>
      <c r="O59" t="str">
        <f>IF(ISNA(VLOOKUP(N59,[1]tboss_simbad!$Q:$Q,1,FALSE)),"",VLOOKUP(N59,[1]tboss_simbad!$Q:$Q,1,FALSE))</f>
        <v/>
      </c>
      <c r="P59" t="str">
        <f>IF(ISNA(VLOOKUP(N59,[1]andrews_simbad!$Q:$Q,1,FALSE)),"",VLOOKUP(N59,[1]andrews_simbad!$Q:$Q,1,FALSE))</f>
        <v/>
      </c>
    </row>
    <row r="60" spans="1:16">
      <c r="A60">
        <v>50</v>
      </c>
      <c r="B60" t="s">
        <v>1417</v>
      </c>
      <c r="C60" t="s">
        <v>1418</v>
      </c>
      <c r="D60" t="s">
        <v>1326</v>
      </c>
      <c r="E60">
        <v>131</v>
      </c>
      <c r="F60" t="s">
        <v>1376</v>
      </c>
      <c r="G60">
        <v>2.0499999999999998</v>
      </c>
      <c r="H60">
        <v>-13.11</v>
      </c>
      <c r="I60">
        <v>0.05</v>
      </c>
      <c r="J60">
        <v>-0.23</v>
      </c>
      <c r="K60">
        <v>2.48</v>
      </c>
      <c r="L60">
        <v>0.25</v>
      </c>
      <c r="M60">
        <v>5.0999999999999996</v>
      </c>
      <c r="N60" t="str">
        <f>VLOOKUP(C60,HH14_simbad!C:Q,15,FALSE)</f>
        <v>V* FO Tau</v>
      </c>
      <c r="O60" t="str">
        <f>IF(ISNA(VLOOKUP(N60,[1]tboss_simbad!$Q:$Q,1,FALSE)),"",VLOOKUP(N60,[1]tboss_simbad!$Q:$Q,1,FALSE))</f>
        <v/>
      </c>
      <c r="P60" t="str">
        <f>IF(ISNA(VLOOKUP(N60,[1]andrews_simbad!$Q:$Q,1,FALSE)),"",VLOOKUP(N60,[1]andrews_simbad!$Q:$Q,1,FALSE))</f>
        <v/>
      </c>
    </row>
    <row r="61" spans="1:16">
      <c r="A61">
        <v>51</v>
      </c>
      <c r="B61" t="s">
        <v>1417</v>
      </c>
      <c r="C61" t="s">
        <v>1418</v>
      </c>
      <c r="D61" t="s">
        <v>1341</v>
      </c>
      <c r="E61">
        <v>131</v>
      </c>
      <c r="F61" t="s">
        <v>1376</v>
      </c>
      <c r="G61">
        <v>2.0499999999999998</v>
      </c>
      <c r="H61">
        <v>-13.21</v>
      </c>
      <c r="I61">
        <v>0.08</v>
      </c>
      <c r="J61">
        <v>-0.33</v>
      </c>
      <c r="K61">
        <v>2.2200000000000002</v>
      </c>
      <c r="L61">
        <v>0.26</v>
      </c>
      <c r="M61">
        <v>5.2</v>
      </c>
      <c r="N61" t="str">
        <f>VLOOKUP(C61,HH14_simbad!C:Q,15,FALSE)</f>
        <v>V* FO Tau</v>
      </c>
      <c r="O61" t="str">
        <f>IF(ISNA(VLOOKUP(N61,[1]tboss_simbad!$Q:$Q,1,FALSE)),"",VLOOKUP(N61,[1]tboss_simbad!$Q:$Q,1,FALSE))</f>
        <v/>
      </c>
      <c r="P61" t="str">
        <f>IF(ISNA(VLOOKUP(N61,[1]andrews_simbad!$Q:$Q,1,FALSE)),"",VLOOKUP(N61,[1]andrews_simbad!$Q:$Q,1,FALSE))</f>
        <v/>
      </c>
    </row>
    <row r="62" spans="1:16">
      <c r="A62">
        <v>52</v>
      </c>
      <c r="B62" t="s">
        <v>1417</v>
      </c>
      <c r="C62" t="s">
        <v>1418</v>
      </c>
      <c r="D62" t="s">
        <v>1399</v>
      </c>
      <c r="E62">
        <v>131</v>
      </c>
      <c r="F62" t="s">
        <v>1376</v>
      </c>
      <c r="G62">
        <v>2.0499999999999998</v>
      </c>
      <c r="H62">
        <v>-13.17</v>
      </c>
      <c r="I62">
        <v>0.09</v>
      </c>
      <c r="J62">
        <v>-0.28000000000000003</v>
      </c>
      <c r="K62">
        <v>2.34</v>
      </c>
      <c r="L62">
        <v>0.26</v>
      </c>
      <c r="M62">
        <v>5.0999999999999996</v>
      </c>
      <c r="N62" t="str">
        <f>VLOOKUP(C62,HH14_simbad!C:Q,15,FALSE)</f>
        <v>V* FO Tau</v>
      </c>
      <c r="O62" t="str">
        <f>IF(ISNA(VLOOKUP(N62,[1]tboss_simbad!$Q:$Q,1,FALSE)),"",VLOOKUP(N62,[1]tboss_simbad!$Q:$Q,1,FALSE))</f>
        <v/>
      </c>
      <c r="P62" t="str">
        <f>IF(ISNA(VLOOKUP(N62,[1]andrews_simbad!$Q:$Q,1,FALSE)),"",VLOOKUP(N62,[1]andrews_simbad!$Q:$Q,1,FALSE))</f>
        <v/>
      </c>
    </row>
    <row r="63" spans="1:16">
      <c r="A63">
        <v>53</v>
      </c>
      <c r="B63" t="s">
        <v>1417</v>
      </c>
      <c r="C63" t="s">
        <v>1418</v>
      </c>
      <c r="D63" t="s">
        <v>1335</v>
      </c>
      <c r="E63">
        <v>131</v>
      </c>
      <c r="F63" t="s">
        <v>1376</v>
      </c>
      <c r="G63">
        <v>2.0499999999999998</v>
      </c>
      <c r="H63">
        <v>-13.16</v>
      </c>
      <c r="I63">
        <v>7.0000000000000007E-2</v>
      </c>
      <c r="J63">
        <v>-0.27</v>
      </c>
      <c r="K63">
        <v>2.36</v>
      </c>
      <c r="L63">
        <v>0.26</v>
      </c>
      <c r="M63">
        <v>5.0999999999999996</v>
      </c>
      <c r="N63" t="str">
        <f>VLOOKUP(C63,HH14_simbad!C:Q,15,FALSE)</f>
        <v>V* FO Tau</v>
      </c>
      <c r="O63" t="str">
        <f>IF(ISNA(VLOOKUP(N63,[1]tboss_simbad!$Q:$Q,1,FALSE)),"",VLOOKUP(N63,[1]tboss_simbad!$Q:$Q,1,FALSE))</f>
        <v/>
      </c>
      <c r="P63" t="str">
        <f>IF(ISNA(VLOOKUP(N63,[1]andrews_simbad!$Q:$Q,1,FALSE)),"",VLOOKUP(N63,[1]andrews_simbad!$Q:$Q,1,FALSE))</f>
        <v/>
      </c>
    </row>
    <row r="64" spans="1:16">
      <c r="A64">
        <v>54</v>
      </c>
      <c r="B64" t="s">
        <v>1419</v>
      </c>
      <c r="C64" t="s">
        <v>1420</v>
      </c>
      <c r="D64" t="s">
        <v>1341</v>
      </c>
      <c r="E64">
        <v>131</v>
      </c>
      <c r="F64" t="s">
        <v>1421</v>
      </c>
      <c r="G64">
        <v>3</v>
      </c>
      <c r="H64">
        <v>-13.04</v>
      </c>
      <c r="I64">
        <v>0</v>
      </c>
      <c r="J64">
        <v>-0.21</v>
      </c>
      <c r="K64">
        <v>2.29</v>
      </c>
      <c r="L64">
        <v>0.3</v>
      </c>
      <c r="M64">
        <v>5.4</v>
      </c>
      <c r="N64" t="str">
        <f>VLOOKUP(C64,HH14_simbad!C:Q,15,FALSE)</f>
        <v>2MASS J04145234+2805598</v>
      </c>
      <c r="O64" t="str">
        <f>IF(ISNA(VLOOKUP(N64,[1]tboss_simbad!$Q:$Q,1,FALSE)),"",VLOOKUP(N64,[1]tboss_simbad!$Q:$Q,1,FALSE))</f>
        <v/>
      </c>
      <c r="P64" t="str">
        <f>IF(ISNA(VLOOKUP(N64,[1]andrews_simbad!$Q:$Q,1,FALSE)),"",VLOOKUP(N64,[1]andrews_simbad!$Q:$Q,1,FALSE))</f>
        <v/>
      </c>
    </row>
    <row r="65" spans="1:16">
      <c r="A65">
        <v>55</v>
      </c>
      <c r="B65" t="s">
        <v>1422</v>
      </c>
      <c r="C65" t="s">
        <v>841</v>
      </c>
      <c r="D65" t="s">
        <v>1423</v>
      </c>
      <c r="E65">
        <v>131</v>
      </c>
      <c r="F65" t="s">
        <v>1424</v>
      </c>
      <c r="G65">
        <v>1.8</v>
      </c>
      <c r="H65">
        <v>-13.53</v>
      </c>
      <c r="I65">
        <v>0.03</v>
      </c>
      <c r="J65">
        <v>-0.63</v>
      </c>
      <c r="K65">
        <v>1.58</v>
      </c>
      <c r="L65">
        <v>0.16</v>
      </c>
      <c r="M65">
        <v>5.8</v>
      </c>
      <c r="N65" t="str">
        <f>VLOOKUP(C65,HH14_simbad!C:Q,15,FALSE)</f>
        <v>2MASS J04153916+2818586</v>
      </c>
      <c r="O65" t="str">
        <f>IF(ISNA(VLOOKUP(N65,[1]tboss_simbad!$Q:$Q,1,FALSE)),"",VLOOKUP(N65,[1]tboss_simbad!$Q:$Q,1,FALSE))</f>
        <v/>
      </c>
      <c r="P65" t="str">
        <f>IF(ISNA(VLOOKUP(N65,[1]andrews_simbad!$Q:$Q,1,FALSE)),"",VLOOKUP(N65,[1]andrews_simbad!$Q:$Q,1,FALSE))</f>
        <v>2MASS J04153916+2818586</v>
      </c>
    </row>
    <row r="66" spans="1:16">
      <c r="A66">
        <v>56</v>
      </c>
      <c r="B66" t="s">
        <v>1422</v>
      </c>
      <c r="C66" t="s">
        <v>841</v>
      </c>
      <c r="D66" t="s">
        <v>1335</v>
      </c>
      <c r="E66">
        <v>131</v>
      </c>
      <c r="F66" t="s">
        <v>1424</v>
      </c>
      <c r="G66">
        <v>1.8</v>
      </c>
      <c r="H66">
        <v>-13.54</v>
      </c>
      <c r="I66">
        <v>0.02</v>
      </c>
      <c r="J66">
        <v>-0.65</v>
      </c>
      <c r="K66">
        <v>1.55</v>
      </c>
      <c r="L66">
        <v>0.16</v>
      </c>
      <c r="M66">
        <v>5.8</v>
      </c>
      <c r="N66" t="str">
        <f>VLOOKUP(C66,HH14_simbad!C:Q,15,FALSE)</f>
        <v>2MASS J04153916+2818586</v>
      </c>
      <c r="O66" t="str">
        <f>IF(ISNA(VLOOKUP(N66,[1]tboss_simbad!$Q:$Q,1,FALSE)),"",VLOOKUP(N66,[1]tboss_simbad!$Q:$Q,1,FALSE))</f>
        <v/>
      </c>
      <c r="P66" t="str">
        <f>IF(ISNA(VLOOKUP(N66,[1]andrews_simbad!$Q:$Q,1,FALSE)),"",VLOOKUP(N66,[1]andrews_simbad!$Q:$Q,1,FALSE))</f>
        <v>2MASS J04153916+2818586</v>
      </c>
    </row>
    <row r="67" spans="1:16">
      <c r="A67">
        <v>57</v>
      </c>
      <c r="B67" t="s">
        <v>1425</v>
      </c>
      <c r="C67" t="s">
        <v>1426</v>
      </c>
      <c r="D67" t="s">
        <v>1423</v>
      </c>
      <c r="E67">
        <v>131</v>
      </c>
      <c r="F67" t="s">
        <v>1427</v>
      </c>
      <c r="G67">
        <v>2.8</v>
      </c>
      <c r="H67">
        <v>-13.25</v>
      </c>
      <c r="I67">
        <v>0</v>
      </c>
      <c r="J67">
        <v>-0.46</v>
      </c>
      <c r="K67">
        <v>1.36</v>
      </c>
      <c r="L67">
        <v>0.6</v>
      </c>
      <c r="M67">
        <v>6.6</v>
      </c>
      <c r="N67" t="str">
        <f>VLOOKUP(C67,HH14_simbad!C:Q,15,FALSE)</f>
        <v>IRAS 04125+2902</v>
      </c>
      <c r="O67" t="str">
        <f>IF(ISNA(VLOOKUP(N67,[1]tboss_simbad!$Q:$Q,1,FALSE)),"",VLOOKUP(N67,[1]tboss_simbad!$Q:$Q,1,FALSE))</f>
        <v/>
      </c>
      <c r="P67" t="str">
        <f>IF(ISNA(VLOOKUP(N67,[1]andrews_simbad!$Q:$Q,1,FALSE)),"",VLOOKUP(N67,[1]andrews_simbad!$Q:$Q,1,FALSE))</f>
        <v>IRAS 04125+2902</v>
      </c>
    </row>
    <row r="68" spans="1:16">
      <c r="A68">
        <v>58</v>
      </c>
      <c r="B68" t="s">
        <v>1428</v>
      </c>
      <c r="C68" t="s">
        <v>706</v>
      </c>
      <c r="D68" t="s">
        <v>1423</v>
      </c>
      <c r="E68">
        <v>140</v>
      </c>
      <c r="F68" t="s">
        <v>1429</v>
      </c>
      <c r="G68">
        <v>0.6</v>
      </c>
      <c r="H68">
        <v>-14.34</v>
      </c>
      <c r="I68">
        <v>0</v>
      </c>
      <c r="J68">
        <v>-1.3</v>
      </c>
      <c r="K68">
        <v>0.86</v>
      </c>
      <c r="L68">
        <v>0.08</v>
      </c>
      <c r="M68">
        <v>6</v>
      </c>
      <c r="N68" t="str">
        <f>VLOOKUP(C68,HH14_simbad!C:Q,15,FALSE)</f>
        <v>2MASS J04155799+2746175</v>
      </c>
      <c r="O68" t="str">
        <f>IF(ISNA(VLOOKUP(N68,[1]tboss_simbad!$Q:$Q,1,FALSE)),"",VLOOKUP(N68,[1]tboss_simbad!$Q:$Q,1,FALSE))</f>
        <v/>
      </c>
      <c r="P68" t="str">
        <f>IF(ISNA(VLOOKUP(N68,[1]andrews_simbad!$Q:$Q,1,FALSE)),"",VLOOKUP(N68,[1]andrews_simbad!$Q:$Q,1,FALSE))</f>
        <v>2MASS J04155799+2746175</v>
      </c>
    </row>
    <row r="69" spans="1:16">
      <c r="A69">
        <v>59</v>
      </c>
      <c r="B69" t="s">
        <v>1430</v>
      </c>
      <c r="C69" t="s">
        <v>1431</v>
      </c>
      <c r="D69" t="s">
        <v>1335</v>
      </c>
      <c r="E69">
        <v>131</v>
      </c>
      <c r="F69" t="s">
        <v>1432</v>
      </c>
      <c r="G69">
        <v>-0.15</v>
      </c>
      <c r="H69">
        <v>-13.77</v>
      </c>
      <c r="I69">
        <v>0</v>
      </c>
      <c r="J69">
        <v>-0.97</v>
      </c>
      <c r="K69">
        <v>0.82</v>
      </c>
      <c r="L69">
        <v>0.56999999999999995</v>
      </c>
      <c r="M69">
        <v>7.2</v>
      </c>
      <c r="N69" t="e">
        <f>VLOOKUP(C69,HH14_simbad!C:Q,15,FALSE)</f>
        <v>#N/A</v>
      </c>
      <c r="O69" t="str">
        <f>IF(ISNA(VLOOKUP(N69,[1]tboss_simbad!$Q:$Q,1,FALSE)),"",VLOOKUP(N69,[1]tboss_simbad!$Q:$Q,1,FALSE))</f>
        <v/>
      </c>
      <c r="P69" t="str">
        <f>IF(ISNA(VLOOKUP(N69,[1]andrews_simbad!$Q:$Q,1,FALSE)),"",VLOOKUP(N69,[1]andrews_simbad!$Q:$Q,1,FALSE))</f>
        <v/>
      </c>
    </row>
    <row r="70" spans="1:16">
      <c r="A70">
        <v>60</v>
      </c>
      <c r="B70" t="s">
        <v>1433</v>
      </c>
      <c r="C70" t="s">
        <v>1434</v>
      </c>
      <c r="D70" t="s">
        <v>1391</v>
      </c>
      <c r="E70">
        <v>131</v>
      </c>
      <c r="F70" t="s">
        <v>1435</v>
      </c>
      <c r="G70">
        <v>0.35</v>
      </c>
      <c r="H70">
        <v>-13.06</v>
      </c>
      <c r="I70">
        <v>0</v>
      </c>
      <c r="J70">
        <v>-0.26</v>
      </c>
      <c r="K70">
        <v>1.83</v>
      </c>
      <c r="L70">
        <v>0.46</v>
      </c>
      <c r="M70">
        <v>6.2</v>
      </c>
      <c r="N70" t="str">
        <f>VLOOKUP(C70,HH14_simbad!C:Q,15,FALSE)</f>
        <v>EM* LkCa 4</v>
      </c>
      <c r="O70" t="str">
        <f>IF(ISNA(VLOOKUP(N70,[1]tboss_simbad!$Q:$Q,1,FALSE)),"",VLOOKUP(N70,[1]tboss_simbad!$Q:$Q,1,FALSE))</f>
        <v/>
      </c>
      <c r="P70" t="str">
        <f>IF(ISNA(VLOOKUP(N70,[1]andrews_simbad!$Q:$Q,1,FALSE)),"",VLOOKUP(N70,[1]andrews_simbad!$Q:$Q,1,FALSE))</f>
        <v/>
      </c>
    </row>
    <row r="71" spans="1:16">
      <c r="A71">
        <v>61</v>
      </c>
      <c r="B71" t="s">
        <v>1433</v>
      </c>
      <c r="C71" t="s">
        <v>1434</v>
      </c>
      <c r="D71" t="s">
        <v>1335</v>
      </c>
      <c r="E71">
        <v>131</v>
      </c>
      <c r="F71" t="s">
        <v>1435</v>
      </c>
      <c r="G71">
        <v>0.35</v>
      </c>
      <c r="H71">
        <v>-13.12</v>
      </c>
      <c r="I71">
        <v>0</v>
      </c>
      <c r="J71">
        <v>-0.32</v>
      </c>
      <c r="K71">
        <v>1.72</v>
      </c>
      <c r="L71">
        <v>0.47</v>
      </c>
      <c r="M71">
        <v>6.3</v>
      </c>
      <c r="N71" t="str">
        <f>VLOOKUP(C71,HH14_simbad!C:Q,15,FALSE)</f>
        <v>EM* LkCa 4</v>
      </c>
      <c r="O71" t="str">
        <f>IF(ISNA(VLOOKUP(N71,[1]tboss_simbad!$Q:$Q,1,FALSE)),"",VLOOKUP(N71,[1]tboss_simbad!$Q:$Q,1,FALSE))</f>
        <v/>
      </c>
      <c r="P71" t="str">
        <f>IF(ISNA(VLOOKUP(N71,[1]andrews_simbad!$Q:$Q,1,FALSE)),"",VLOOKUP(N71,[1]andrews_simbad!$Q:$Q,1,FALSE))</f>
        <v/>
      </c>
    </row>
    <row r="72" spans="1:16">
      <c r="A72">
        <v>62</v>
      </c>
      <c r="B72" t="s">
        <v>942</v>
      </c>
      <c r="C72" t="s">
        <v>1436</v>
      </c>
      <c r="D72" t="s">
        <v>1326</v>
      </c>
      <c r="E72">
        <v>131</v>
      </c>
      <c r="F72" t="s">
        <v>1437</v>
      </c>
      <c r="G72">
        <v>0.35</v>
      </c>
      <c r="H72">
        <v>-13.24</v>
      </c>
      <c r="I72">
        <v>0.02</v>
      </c>
      <c r="J72">
        <v>-0.42</v>
      </c>
      <c r="K72">
        <v>1.65</v>
      </c>
      <c r="L72">
        <v>0.39</v>
      </c>
      <c r="M72">
        <v>6.3</v>
      </c>
      <c r="N72" t="str">
        <f>VLOOKUP(C72,HH14_simbad!C:Q,15,FALSE)</f>
        <v>V* CY Tau</v>
      </c>
      <c r="O72" t="str">
        <f>IF(ISNA(VLOOKUP(N72,[1]tboss_simbad!$Q:$Q,1,FALSE)),"",VLOOKUP(N72,[1]tboss_simbad!$Q:$Q,1,FALSE))</f>
        <v/>
      </c>
      <c r="P72" t="str">
        <f>IF(ISNA(VLOOKUP(N72,[1]andrews_simbad!$Q:$Q,1,FALSE)),"",VLOOKUP(N72,[1]andrews_simbad!$Q:$Q,1,FALSE))</f>
        <v>V* CY Tau</v>
      </c>
    </row>
    <row r="73" spans="1:16">
      <c r="A73">
        <v>63</v>
      </c>
      <c r="B73" t="s">
        <v>942</v>
      </c>
      <c r="C73" t="s">
        <v>1436</v>
      </c>
      <c r="D73" t="s">
        <v>1341</v>
      </c>
      <c r="E73">
        <v>131</v>
      </c>
      <c r="F73" t="s">
        <v>1437</v>
      </c>
      <c r="G73">
        <v>0.35</v>
      </c>
      <c r="H73">
        <v>-13.48</v>
      </c>
      <c r="I73">
        <v>0.24</v>
      </c>
      <c r="J73">
        <v>-0.67</v>
      </c>
      <c r="K73">
        <v>1.25</v>
      </c>
      <c r="L73">
        <v>0.41</v>
      </c>
      <c r="M73">
        <v>6.5</v>
      </c>
      <c r="N73" t="str">
        <f>VLOOKUP(C73,HH14_simbad!C:Q,15,FALSE)</f>
        <v>V* CY Tau</v>
      </c>
      <c r="O73" t="str">
        <f>IF(ISNA(VLOOKUP(N73,[1]tboss_simbad!$Q:$Q,1,FALSE)),"",VLOOKUP(N73,[1]tboss_simbad!$Q:$Q,1,FALSE))</f>
        <v/>
      </c>
      <c r="P73" t="str">
        <f>IF(ISNA(VLOOKUP(N73,[1]andrews_simbad!$Q:$Q,1,FALSE)),"",VLOOKUP(N73,[1]andrews_simbad!$Q:$Q,1,FALSE))</f>
        <v>V* CY Tau</v>
      </c>
    </row>
    <row r="74" spans="1:16">
      <c r="A74">
        <v>64</v>
      </c>
      <c r="B74" t="s">
        <v>942</v>
      </c>
      <c r="C74" t="s">
        <v>1436</v>
      </c>
      <c r="D74" t="s">
        <v>1399</v>
      </c>
      <c r="E74">
        <v>131</v>
      </c>
      <c r="F74" t="s">
        <v>1437</v>
      </c>
      <c r="G74">
        <v>0.35</v>
      </c>
      <c r="H74">
        <v>-13.4</v>
      </c>
      <c r="I74">
        <v>0.18</v>
      </c>
      <c r="J74">
        <v>-0.59</v>
      </c>
      <c r="K74">
        <v>1.37</v>
      </c>
      <c r="L74">
        <v>0.41</v>
      </c>
      <c r="M74">
        <v>6.4</v>
      </c>
      <c r="N74" t="str">
        <f>VLOOKUP(C74,HH14_simbad!C:Q,15,FALSE)</f>
        <v>V* CY Tau</v>
      </c>
      <c r="O74" t="str">
        <f>IF(ISNA(VLOOKUP(N74,[1]tboss_simbad!$Q:$Q,1,FALSE)),"",VLOOKUP(N74,[1]tboss_simbad!$Q:$Q,1,FALSE))</f>
        <v/>
      </c>
      <c r="P74" t="str">
        <f>IF(ISNA(VLOOKUP(N74,[1]andrews_simbad!$Q:$Q,1,FALSE)),"",VLOOKUP(N74,[1]andrews_simbad!$Q:$Q,1,FALSE))</f>
        <v>V* CY Tau</v>
      </c>
    </row>
    <row r="75" spans="1:16">
      <c r="A75">
        <v>65</v>
      </c>
      <c r="B75" t="s">
        <v>942</v>
      </c>
      <c r="C75" t="s">
        <v>1436</v>
      </c>
      <c r="D75" t="s">
        <v>1335</v>
      </c>
      <c r="E75">
        <v>131</v>
      </c>
      <c r="F75" t="s">
        <v>1437</v>
      </c>
      <c r="G75">
        <v>0.35</v>
      </c>
      <c r="H75">
        <v>-13.49</v>
      </c>
      <c r="I75">
        <v>0.16</v>
      </c>
      <c r="J75">
        <v>-0.68</v>
      </c>
      <c r="K75">
        <v>1.24</v>
      </c>
      <c r="L75">
        <v>0.42</v>
      </c>
      <c r="M75">
        <v>6.6</v>
      </c>
      <c r="N75" t="str">
        <f>VLOOKUP(C75,HH14_simbad!C:Q,15,FALSE)</f>
        <v>V* CY Tau</v>
      </c>
      <c r="O75" t="str">
        <f>IF(ISNA(VLOOKUP(N75,[1]tboss_simbad!$Q:$Q,1,FALSE)),"",VLOOKUP(N75,[1]tboss_simbad!$Q:$Q,1,FALSE))</f>
        <v/>
      </c>
      <c r="P75" t="str">
        <f>IF(ISNA(VLOOKUP(N75,[1]andrews_simbad!$Q:$Q,1,FALSE)),"",VLOOKUP(N75,[1]andrews_simbad!$Q:$Q,1,FALSE))</f>
        <v>V* CY Tau</v>
      </c>
    </row>
    <row r="76" spans="1:16">
      <c r="A76">
        <v>66</v>
      </c>
      <c r="B76" t="s">
        <v>1438</v>
      </c>
      <c r="C76" t="s">
        <v>1439</v>
      </c>
      <c r="D76" t="s">
        <v>1341</v>
      </c>
      <c r="E76">
        <v>131</v>
      </c>
      <c r="F76" t="s">
        <v>1407</v>
      </c>
      <c r="G76">
        <v>0.05</v>
      </c>
      <c r="H76">
        <v>-13.46</v>
      </c>
      <c r="I76">
        <v>0</v>
      </c>
      <c r="J76">
        <v>-0.64</v>
      </c>
      <c r="K76">
        <v>1.28</v>
      </c>
      <c r="L76">
        <v>0.42</v>
      </c>
      <c r="M76">
        <v>6.5</v>
      </c>
      <c r="N76" t="str">
        <f>VLOOKUP(C76,HH14_simbad!C:Q,15,FALSE)</f>
        <v>V* V1312 Tau</v>
      </c>
      <c r="O76" t="str">
        <f>IF(ISNA(VLOOKUP(N76,[1]tboss_simbad!$Q:$Q,1,FALSE)),"",VLOOKUP(N76,[1]tboss_simbad!$Q:$Q,1,FALSE))</f>
        <v/>
      </c>
      <c r="P76" t="str">
        <f>IF(ISNA(VLOOKUP(N76,[1]andrews_simbad!$Q:$Q,1,FALSE)),"",VLOOKUP(N76,[1]andrews_simbad!$Q:$Q,1,FALSE))</f>
        <v/>
      </c>
    </row>
    <row r="77" spans="1:16">
      <c r="A77">
        <v>67</v>
      </c>
      <c r="B77" t="s">
        <v>832</v>
      </c>
      <c r="C77" t="s">
        <v>1440</v>
      </c>
      <c r="D77" t="s">
        <v>1341</v>
      </c>
      <c r="E77">
        <v>131</v>
      </c>
      <c r="F77" t="s">
        <v>1441</v>
      </c>
      <c r="G77">
        <v>1.7</v>
      </c>
      <c r="H77">
        <v>-14.42</v>
      </c>
      <c r="I77">
        <v>0.04</v>
      </c>
      <c r="J77">
        <v>-1.55</v>
      </c>
      <c r="K77">
        <v>0.53</v>
      </c>
      <c r="L77">
        <v>0.2</v>
      </c>
      <c r="M77">
        <v>7.1</v>
      </c>
      <c r="N77" t="str">
        <f>VLOOKUP(C77,HH14_simbad!C:Q,15,FALSE)</f>
        <v>IRAS F04147+2822</v>
      </c>
      <c r="O77" t="str">
        <f>IF(ISNA(VLOOKUP(N77,[1]tboss_simbad!$Q:$Q,1,FALSE)),"",VLOOKUP(N77,[1]tboss_simbad!$Q:$Q,1,FALSE))</f>
        <v/>
      </c>
      <c r="P77" t="str">
        <f>IF(ISNA(VLOOKUP(N77,[1]andrews_simbad!$Q:$Q,1,FALSE)),"",VLOOKUP(N77,[1]andrews_simbad!$Q:$Q,1,FALSE))</f>
        <v>IRAS F04147+2822</v>
      </c>
    </row>
    <row r="78" spans="1:16">
      <c r="A78">
        <v>68</v>
      </c>
      <c r="B78" t="s">
        <v>1442</v>
      </c>
      <c r="C78" t="s">
        <v>1443</v>
      </c>
      <c r="D78" t="s">
        <v>1335</v>
      </c>
      <c r="E78">
        <v>131</v>
      </c>
      <c r="F78" t="s">
        <v>470</v>
      </c>
      <c r="G78">
        <v>0.2</v>
      </c>
      <c r="H78">
        <v>-14.54</v>
      </c>
      <c r="I78">
        <v>0</v>
      </c>
      <c r="J78">
        <v>-1.45</v>
      </c>
      <c r="K78">
        <v>0.79</v>
      </c>
      <c r="L78">
        <v>-0.05</v>
      </c>
      <c r="M78">
        <v>6.8</v>
      </c>
      <c r="N78" t="str">
        <f>VLOOKUP(C78,HH14_simbad!C:Q,15,FALSE)</f>
        <v>[SS94] V410 X-ray 3</v>
      </c>
      <c r="O78" t="str">
        <f>IF(ISNA(VLOOKUP(N78,[1]tboss_simbad!$Q:$Q,1,FALSE)),"",VLOOKUP(N78,[1]tboss_simbad!$Q:$Q,1,FALSE))</f>
        <v/>
      </c>
      <c r="P78" t="str">
        <f>IF(ISNA(VLOOKUP(N78,[1]andrews_simbad!$Q:$Q,1,FALSE)),"",VLOOKUP(N78,[1]andrews_simbad!$Q:$Q,1,FALSE))</f>
        <v/>
      </c>
    </row>
    <row r="79" spans="1:16">
      <c r="A79">
        <v>69</v>
      </c>
      <c r="B79" t="s">
        <v>927</v>
      </c>
      <c r="C79" t="s">
        <v>1444</v>
      </c>
      <c r="D79" t="s">
        <v>1423</v>
      </c>
      <c r="E79">
        <v>131</v>
      </c>
      <c r="F79" t="s">
        <v>1427</v>
      </c>
      <c r="G79">
        <v>1</v>
      </c>
      <c r="H79">
        <v>-12.94</v>
      </c>
      <c r="I79">
        <v>0</v>
      </c>
      <c r="J79">
        <v>-0.15</v>
      </c>
      <c r="K79">
        <v>1.96</v>
      </c>
      <c r="L79">
        <v>0.52</v>
      </c>
      <c r="M79">
        <v>6.2</v>
      </c>
      <c r="N79" t="str">
        <f>VLOOKUP(C79,HH14_simbad!C:Q,15,FALSE)</f>
        <v>V* V409 Tau</v>
      </c>
      <c r="O79" t="str">
        <f>IF(ISNA(VLOOKUP(N79,[1]tboss_simbad!$Q:$Q,1,FALSE)),"",VLOOKUP(N79,[1]tboss_simbad!$Q:$Q,1,FALSE))</f>
        <v/>
      </c>
      <c r="P79" t="str">
        <f>IF(ISNA(VLOOKUP(N79,[1]andrews_simbad!$Q:$Q,1,FALSE)),"",VLOOKUP(N79,[1]andrews_simbad!$Q:$Q,1,FALSE))</f>
        <v>V* V409 Tau</v>
      </c>
    </row>
    <row r="80" spans="1:16">
      <c r="A80">
        <v>70</v>
      </c>
      <c r="B80" t="s">
        <v>927</v>
      </c>
      <c r="C80" t="s">
        <v>1444</v>
      </c>
      <c r="D80" t="s">
        <v>1399</v>
      </c>
      <c r="E80">
        <v>131</v>
      </c>
      <c r="F80" t="s">
        <v>1427</v>
      </c>
      <c r="G80">
        <v>1</v>
      </c>
      <c r="H80">
        <v>-13.01</v>
      </c>
      <c r="I80">
        <v>0</v>
      </c>
      <c r="J80">
        <v>-0.22</v>
      </c>
      <c r="K80">
        <v>1.8</v>
      </c>
      <c r="L80">
        <v>0.54</v>
      </c>
      <c r="M80">
        <v>6.2</v>
      </c>
      <c r="N80" t="str">
        <f>VLOOKUP(C80,HH14_simbad!C:Q,15,FALSE)</f>
        <v>V* V409 Tau</v>
      </c>
      <c r="O80" t="str">
        <f>IF(ISNA(VLOOKUP(N80,[1]tboss_simbad!$Q:$Q,1,FALSE)),"",VLOOKUP(N80,[1]tboss_simbad!$Q:$Q,1,FALSE))</f>
        <v/>
      </c>
      <c r="P80" t="str">
        <f>IF(ISNA(VLOOKUP(N80,[1]andrews_simbad!$Q:$Q,1,FALSE)),"",VLOOKUP(N80,[1]andrews_simbad!$Q:$Q,1,FALSE))</f>
        <v>V* V409 Tau</v>
      </c>
    </row>
    <row r="81" spans="1:16">
      <c r="A81">
        <v>71</v>
      </c>
      <c r="B81" t="s">
        <v>927</v>
      </c>
      <c r="C81" t="s">
        <v>1444</v>
      </c>
      <c r="D81" t="s">
        <v>1335</v>
      </c>
      <c r="E81">
        <v>131</v>
      </c>
      <c r="F81" t="s">
        <v>1427</v>
      </c>
      <c r="G81">
        <v>1</v>
      </c>
      <c r="H81">
        <v>-12.98</v>
      </c>
      <c r="I81">
        <v>0</v>
      </c>
      <c r="J81">
        <v>-0.19</v>
      </c>
      <c r="K81">
        <v>1.87</v>
      </c>
      <c r="L81">
        <v>0.53</v>
      </c>
      <c r="M81">
        <v>6.2</v>
      </c>
      <c r="N81" t="str">
        <f>VLOOKUP(C81,HH14_simbad!C:Q,15,FALSE)</f>
        <v>V* V409 Tau</v>
      </c>
      <c r="O81" t="str">
        <f>IF(ISNA(VLOOKUP(N81,[1]tboss_simbad!$Q:$Q,1,FALSE)),"",VLOOKUP(N81,[1]tboss_simbad!$Q:$Q,1,FALSE))</f>
        <v/>
      </c>
      <c r="P81" t="str">
        <f>IF(ISNA(VLOOKUP(N81,[1]andrews_simbad!$Q:$Q,1,FALSE)),"",VLOOKUP(N81,[1]andrews_simbad!$Q:$Q,1,FALSE))</f>
        <v>V* V409 Tau</v>
      </c>
    </row>
    <row r="82" spans="1:16">
      <c r="A82">
        <v>72</v>
      </c>
      <c r="B82" t="s">
        <v>1445</v>
      </c>
      <c r="C82" t="s">
        <v>1446</v>
      </c>
      <c r="D82" t="s">
        <v>1341</v>
      </c>
      <c r="E82">
        <v>147</v>
      </c>
      <c r="F82" t="s">
        <v>1345</v>
      </c>
      <c r="G82">
        <v>0.65</v>
      </c>
      <c r="H82">
        <v>-13.55</v>
      </c>
      <c r="I82">
        <v>0</v>
      </c>
      <c r="J82">
        <v>-0.69</v>
      </c>
      <c r="K82">
        <v>0.68</v>
      </c>
      <c r="N82" t="str">
        <f>VLOOKUP(C82,HH14_simbad!C:Q,15,FALSE)</f>
        <v>2MASS J04182147+1658470</v>
      </c>
      <c r="O82" t="str">
        <f>IF(ISNA(VLOOKUP(N82,[1]tboss_simbad!$Q:$Q,1,FALSE)),"",VLOOKUP(N82,[1]tboss_simbad!$Q:$Q,1,FALSE))</f>
        <v/>
      </c>
      <c r="P82" t="str">
        <f>IF(ISNA(VLOOKUP(N82,[1]andrews_simbad!$Q:$Q,1,FALSE)),"",VLOOKUP(N82,[1]andrews_simbad!$Q:$Q,1,FALSE))</f>
        <v/>
      </c>
    </row>
    <row r="83" spans="1:16">
      <c r="A83">
        <v>73</v>
      </c>
      <c r="B83" t="s">
        <v>1447</v>
      </c>
      <c r="C83" t="s">
        <v>1448</v>
      </c>
      <c r="D83" t="s">
        <v>1404</v>
      </c>
      <c r="E83">
        <v>131</v>
      </c>
      <c r="F83" t="s">
        <v>1342</v>
      </c>
      <c r="G83">
        <v>-0.2</v>
      </c>
      <c r="H83">
        <v>-14.5</v>
      </c>
      <c r="I83">
        <v>0</v>
      </c>
      <c r="J83">
        <v>-1.47</v>
      </c>
      <c r="K83">
        <v>0.74</v>
      </c>
      <c r="L83">
        <v>-0.02</v>
      </c>
      <c r="M83">
        <v>6.8</v>
      </c>
      <c r="N83" t="str">
        <f>VLOOKUP(C83,HH14_simbad!C:Q,15,FALSE)</f>
        <v>2MASS J04183030+2743208</v>
      </c>
      <c r="O83" t="str">
        <f>IF(ISNA(VLOOKUP(N83,[1]tboss_simbad!$Q:$Q,1,FALSE)),"",VLOOKUP(N83,[1]tboss_simbad!$Q:$Q,1,FALSE))</f>
        <v/>
      </c>
      <c r="P83" t="str">
        <f>IF(ISNA(VLOOKUP(N83,[1]andrews_simbad!$Q:$Q,1,FALSE)),"",VLOOKUP(N83,[1]andrews_simbad!$Q:$Q,1,FALSE))</f>
        <v/>
      </c>
    </row>
    <row r="84" spans="1:16">
      <c r="A84">
        <v>74</v>
      </c>
      <c r="B84" t="s">
        <v>852</v>
      </c>
      <c r="C84" t="s">
        <v>1449</v>
      </c>
      <c r="D84" t="s">
        <v>1326</v>
      </c>
      <c r="E84">
        <v>131</v>
      </c>
      <c r="F84" t="s">
        <v>1388</v>
      </c>
      <c r="G84">
        <v>0.75</v>
      </c>
      <c r="H84">
        <v>-13.5</v>
      </c>
      <c r="I84">
        <v>0.44</v>
      </c>
      <c r="J84">
        <v>-0.54</v>
      </c>
      <c r="K84">
        <v>1.95</v>
      </c>
      <c r="L84">
        <v>0.13</v>
      </c>
      <c r="M84">
        <v>5</v>
      </c>
      <c r="N84" t="str">
        <f>VLOOKUP(C84,HH14_simbad!C:Q,15,FALSE)</f>
        <v>V* DD Tau</v>
      </c>
      <c r="O84" t="str">
        <f>IF(ISNA(VLOOKUP(N84,[1]tboss_simbad!$Q:$Q,1,FALSE)),"",VLOOKUP(N84,[1]tboss_simbad!$Q:$Q,1,FALSE))</f>
        <v/>
      </c>
      <c r="P84" t="str">
        <f>IF(ISNA(VLOOKUP(N84,[1]andrews_simbad!$Q:$Q,1,FALSE)),"",VLOOKUP(N84,[1]andrews_simbad!$Q:$Q,1,FALSE))</f>
        <v>V* DD Tau</v>
      </c>
    </row>
    <row r="85" spans="1:16">
      <c r="A85">
        <v>75</v>
      </c>
      <c r="B85" t="s">
        <v>685</v>
      </c>
      <c r="C85" t="s">
        <v>1450</v>
      </c>
      <c r="D85" t="s">
        <v>1399</v>
      </c>
      <c r="E85">
        <v>131</v>
      </c>
      <c r="F85" t="s">
        <v>1451</v>
      </c>
      <c r="G85">
        <v>0.5</v>
      </c>
      <c r="H85">
        <v>-13.73</v>
      </c>
      <c r="I85">
        <v>0</v>
      </c>
      <c r="J85">
        <v>-0.82</v>
      </c>
      <c r="K85">
        <v>1.3</v>
      </c>
      <c r="L85">
        <v>0.18</v>
      </c>
      <c r="M85">
        <v>6.1</v>
      </c>
      <c r="N85" t="str">
        <f>VLOOKUP(C85,HH14_simbad!C:Q,15,FALSE)</f>
        <v>V* CZ Tau</v>
      </c>
      <c r="O85" t="str">
        <f>IF(ISNA(VLOOKUP(N85,[1]tboss_simbad!$Q:$Q,1,FALSE)),"",VLOOKUP(N85,[1]tboss_simbad!$Q:$Q,1,FALSE))</f>
        <v/>
      </c>
      <c r="P85" t="str">
        <f>IF(ISNA(VLOOKUP(N85,[1]andrews_simbad!$Q:$Q,1,FALSE)),"",VLOOKUP(N85,[1]andrews_simbad!$Q:$Q,1,FALSE))</f>
        <v>V* CZ Tau</v>
      </c>
    </row>
    <row r="86" spans="1:16">
      <c r="A86">
        <v>76</v>
      </c>
      <c r="B86" t="s">
        <v>685</v>
      </c>
      <c r="C86" t="s">
        <v>1450</v>
      </c>
      <c r="D86" t="s">
        <v>1326</v>
      </c>
      <c r="E86">
        <v>131</v>
      </c>
      <c r="F86" t="s">
        <v>1451</v>
      </c>
      <c r="G86">
        <v>0.5</v>
      </c>
      <c r="H86">
        <v>-13.61</v>
      </c>
      <c r="I86">
        <v>0</v>
      </c>
      <c r="J86">
        <v>-0.71</v>
      </c>
      <c r="K86">
        <v>1.49</v>
      </c>
      <c r="L86">
        <v>0.13</v>
      </c>
      <c r="M86">
        <v>5.2</v>
      </c>
      <c r="N86" t="str">
        <f>VLOOKUP(C86,HH14_simbad!C:Q,15,FALSE)</f>
        <v>V* CZ Tau</v>
      </c>
      <c r="O86" t="str">
        <f>IF(ISNA(VLOOKUP(N86,[1]tboss_simbad!$Q:$Q,1,FALSE)),"",VLOOKUP(N86,[1]tboss_simbad!$Q:$Q,1,FALSE))</f>
        <v/>
      </c>
      <c r="P86" t="str">
        <f>IF(ISNA(VLOOKUP(N86,[1]andrews_simbad!$Q:$Q,1,FALSE)),"",VLOOKUP(N86,[1]andrews_simbad!$Q:$Q,1,FALSE))</f>
        <v>V* CZ Tau</v>
      </c>
    </row>
    <row r="87" spans="1:16">
      <c r="A87">
        <v>77</v>
      </c>
      <c r="B87" t="s">
        <v>1178</v>
      </c>
      <c r="C87" t="s">
        <v>1452</v>
      </c>
      <c r="D87" t="s">
        <v>1335</v>
      </c>
      <c r="E87">
        <v>131</v>
      </c>
      <c r="F87" t="s">
        <v>5</v>
      </c>
      <c r="G87">
        <v>9.3000000000000007</v>
      </c>
      <c r="H87">
        <v>-10.72</v>
      </c>
      <c r="I87">
        <v>0</v>
      </c>
      <c r="J87">
        <v>2.11</v>
      </c>
      <c r="K87">
        <v>7.31</v>
      </c>
      <c r="L87">
        <v>4.12</v>
      </c>
      <c r="M87">
        <v>5.9</v>
      </c>
      <c r="N87" t="str">
        <f>VLOOKUP(C87,HH14_simbad!C:Q,15,FALSE)</f>
        <v>V* V892 Tau</v>
      </c>
      <c r="O87" t="str">
        <f>IF(ISNA(VLOOKUP(N87,[1]tboss_simbad!$Q:$Q,1,FALSE)),"",VLOOKUP(N87,[1]tboss_simbad!$Q:$Q,1,FALSE))</f>
        <v/>
      </c>
      <c r="P87" t="str">
        <f>IF(ISNA(VLOOKUP(N87,[1]andrews_simbad!$Q:$Q,1,FALSE)),"",VLOOKUP(N87,[1]andrews_simbad!$Q:$Q,1,FALSE))</f>
        <v>V* V892 Tau</v>
      </c>
    </row>
    <row r="88" spans="1:16">
      <c r="A88">
        <v>78</v>
      </c>
      <c r="B88" t="s">
        <v>1453</v>
      </c>
      <c r="C88" t="s">
        <v>1454</v>
      </c>
      <c r="D88" t="s">
        <v>1341</v>
      </c>
      <c r="E88">
        <v>131</v>
      </c>
      <c r="F88" t="s">
        <v>1455</v>
      </c>
      <c r="G88">
        <v>1.35</v>
      </c>
      <c r="H88">
        <v>-12.75</v>
      </c>
      <c r="I88">
        <v>0</v>
      </c>
      <c r="J88">
        <v>0.04</v>
      </c>
      <c r="K88">
        <v>2.25</v>
      </c>
      <c r="L88">
        <v>0.59</v>
      </c>
      <c r="M88">
        <v>6.1</v>
      </c>
      <c r="N88" t="str">
        <f>VLOOKUP(C88,HH14_simbad!C:Q,15,FALSE)</f>
        <v>V* V1023 Tau</v>
      </c>
      <c r="O88" t="str">
        <f>IF(ISNA(VLOOKUP(N88,[1]tboss_simbad!$Q:$Q,1,FALSE)),"",VLOOKUP(N88,[1]tboss_simbad!$Q:$Q,1,FALSE))</f>
        <v/>
      </c>
      <c r="P88" t="str">
        <f>IF(ISNA(VLOOKUP(N88,[1]andrews_simbad!$Q:$Q,1,FALSE)),"",VLOOKUP(N88,[1]andrews_simbad!$Q:$Q,1,FALSE))</f>
        <v/>
      </c>
    </row>
    <row r="89" spans="1:16">
      <c r="A89">
        <v>79</v>
      </c>
      <c r="B89" t="s">
        <v>1456</v>
      </c>
      <c r="C89" t="s">
        <v>1457</v>
      </c>
      <c r="D89" t="s">
        <v>1341</v>
      </c>
      <c r="E89">
        <v>147</v>
      </c>
      <c r="F89" t="s">
        <v>1397</v>
      </c>
      <c r="G89">
        <v>0.25</v>
      </c>
      <c r="H89">
        <v>-13.22</v>
      </c>
      <c r="I89">
        <v>0</v>
      </c>
      <c r="J89">
        <v>-0.34</v>
      </c>
      <c r="K89">
        <v>1.18</v>
      </c>
      <c r="L89">
        <v>1.03</v>
      </c>
      <c r="M89">
        <v>7</v>
      </c>
      <c r="N89" t="str">
        <f>VLOOKUP(C89,HH14_simbad!C:Q,15,FALSE)</f>
        <v>HBC 376</v>
      </c>
      <c r="O89" t="str">
        <f>IF(ISNA(VLOOKUP(N89,[1]tboss_simbad!$Q:$Q,1,FALSE)),"",VLOOKUP(N89,[1]tboss_simbad!$Q:$Q,1,FALSE))</f>
        <v/>
      </c>
      <c r="P89" t="str">
        <f>IF(ISNA(VLOOKUP(N89,[1]andrews_simbad!$Q:$Q,1,FALSE)),"",VLOOKUP(N89,[1]andrews_simbad!$Q:$Q,1,FALSE))</f>
        <v/>
      </c>
    </row>
    <row r="90" spans="1:16">
      <c r="A90">
        <v>82</v>
      </c>
      <c r="B90" t="s">
        <v>811</v>
      </c>
      <c r="C90" t="s">
        <v>1460</v>
      </c>
      <c r="D90" t="s">
        <v>1326</v>
      </c>
      <c r="E90">
        <v>131</v>
      </c>
      <c r="F90" t="s">
        <v>1461</v>
      </c>
      <c r="G90">
        <v>1.6</v>
      </c>
      <c r="H90">
        <v>-13.45</v>
      </c>
      <c r="I90">
        <v>0.15</v>
      </c>
      <c r="J90">
        <v>-0.54</v>
      </c>
      <c r="K90">
        <v>1.83</v>
      </c>
      <c r="L90">
        <v>0.22</v>
      </c>
      <c r="M90">
        <v>5.2</v>
      </c>
      <c r="N90" t="str">
        <f>VLOOKUP(C90,HH14_simbad!C:Q,15,FALSE)</f>
        <v>V* FQ Tau</v>
      </c>
      <c r="O90" t="str">
        <f>IF(ISNA(VLOOKUP(N90,[1]tboss_simbad!$Q:$Q,1,FALSE)),"",VLOOKUP(N90,[1]tboss_simbad!$Q:$Q,1,FALSE))</f>
        <v/>
      </c>
      <c r="P90" t="str">
        <f>IF(ISNA(VLOOKUP(N90,[1]andrews_simbad!$Q:$Q,1,FALSE)),"",VLOOKUP(N90,[1]andrews_simbad!$Q:$Q,1,FALSE))</f>
        <v>V* FQ Tau</v>
      </c>
    </row>
    <row r="91" spans="1:16">
      <c r="A91">
        <v>83</v>
      </c>
      <c r="B91" t="s">
        <v>1056</v>
      </c>
      <c r="C91" t="s">
        <v>1462</v>
      </c>
      <c r="D91" t="s">
        <v>1326</v>
      </c>
      <c r="E91">
        <v>131</v>
      </c>
      <c r="F91" t="s">
        <v>219</v>
      </c>
      <c r="G91">
        <v>0.45</v>
      </c>
      <c r="H91">
        <v>-13</v>
      </c>
      <c r="I91">
        <v>0.23</v>
      </c>
      <c r="J91">
        <v>-0.21</v>
      </c>
      <c r="K91">
        <v>1.8</v>
      </c>
      <c r="L91">
        <v>0.55000000000000004</v>
      </c>
      <c r="M91">
        <v>6.2</v>
      </c>
      <c r="N91" t="str">
        <f>VLOOKUP(C91,HH14_simbad!C:Q,15,FALSE)</f>
        <v>V* BP Tau</v>
      </c>
      <c r="O91" t="str">
        <f>IF(ISNA(VLOOKUP(N91,[1]tboss_simbad!$Q:$Q,1,FALSE)),"",VLOOKUP(N91,[1]tboss_simbad!$Q:$Q,1,FALSE))</f>
        <v/>
      </c>
      <c r="P91" t="str">
        <f>IF(ISNA(VLOOKUP(N91,[1]andrews_simbad!$Q:$Q,1,FALSE)),"",VLOOKUP(N91,[1]andrews_simbad!$Q:$Q,1,FALSE))</f>
        <v>V* BP Tau</v>
      </c>
    </row>
    <row r="92" spans="1:16">
      <c r="A92">
        <v>84</v>
      </c>
      <c r="B92" t="s">
        <v>1056</v>
      </c>
      <c r="C92" t="s">
        <v>1462</v>
      </c>
      <c r="D92" t="s">
        <v>1341</v>
      </c>
      <c r="E92">
        <v>131</v>
      </c>
      <c r="F92" t="s">
        <v>219</v>
      </c>
      <c r="G92">
        <v>0.45</v>
      </c>
      <c r="H92">
        <v>-13.24</v>
      </c>
      <c r="I92">
        <v>0.33</v>
      </c>
      <c r="J92">
        <v>-0.45</v>
      </c>
      <c r="K92">
        <v>1.37</v>
      </c>
      <c r="L92">
        <v>0.62</v>
      </c>
      <c r="M92">
        <v>6.6</v>
      </c>
      <c r="N92" t="str">
        <f>VLOOKUP(C92,HH14_simbad!C:Q,15,FALSE)</f>
        <v>V* BP Tau</v>
      </c>
      <c r="O92" t="str">
        <f>IF(ISNA(VLOOKUP(N92,[1]tboss_simbad!$Q:$Q,1,FALSE)),"",VLOOKUP(N92,[1]tboss_simbad!$Q:$Q,1,FALSE))</f>
        <v/>
      </c>
      <c r="P92" t="str">
        <f>IF(ISNA(VLOOKUP(N92,[1]andrews_simbad!$Q:$Q,1,FALSE)),"",VLOOKUP(N92,[1]andrews_simbad!$Q:$Q,1,FALSE))</f>
        <v>V* BP Tau</v>
      </c>
    </row>
    <row r="93" spans="1:16">
      <c r="A93">
        <v>85</v>
      </c>
      <c r="B93" t="s">
        <v>1056</v>
      </c>
      <c r="C93" t="s">
        <v>1462</v>
      </c>
      <c r="D93" t="s">
        <v>1399</v>
      </c>
      <c r="E93">
        <v>131</v>
      </c>
      <c r="F93" t="s">
        <v>219</v>
      </c>
      <c r="G93">
        <v>0.45</v>
      </c>
      <c r="H93">
        <v>-13.28</v>
      </c>
      <c r="I93">
        <v>0.32</v>
      </c>
      <c r="J93">
        <v>-0.49</v>
      </c>
      <c r="K93">
        <v>1.3</v>
      </c>
      <c r="L93">
        <v>0.63</v>
      </c>
      <c r="M93">
        <v>6.6</v>
      </c>
      <c r="N93" t="str">
        <f>VLOOKUP(C93,HH14_simbad!C:Q,15,FALSE)</f>
        <v>V* BP Tau</v>
      </c>
      <c r="O93" t="str">
        <f>IF(ISNA(VLOOKUP(N93,[1]tboss_simbad!$Q:$Q,1,FALSE)),"",VLOOKUP(N93,[1]tboss_simbad!$Q:$Q,1,FALSE))</f>
        <v/>
      </c>
      <c r="P93" t="str">
        <f>IF(ISNA(VLOOKUP(N93,[1]andrews_simbad!$Q:$Q,1,FALSE)),"",VLOOKUP(N93,[1]andrews_simbad!$Q:$Q,1,FALSE))</f>
        <v>V* BP Tau</v>
      </c>
    </row>
    <row r="94" spans="1:16">
      <c r="A94">
        <v>86</v>
      </c>
      <c r="B94" t="s">
        <v>1056</v>
      </c>
      <c r="C94" t="s">
        <v>1462</v>
      </c>
      <c r="D94" t="s">
        <v>1335</v>
      </c>
      <c r="E94">
        <v>131</v>
      </c>
      <c r="F94" t="s">
        <v>219</v>
      </c>
      <c r="G94">
        <v>0.45</v>
      </c>
      <c r="H94">
        <v>-13.23</v>
      </c>
      <c r="I94">
        <v>0.33</v>
      </c>
      <c r="J94">
        <v>-0.44</v>
      </c>
      <c r="K94">
        <v>1.38</v>
      </c>
      <c r="L94">
        <v>0.61</v>
      </c>
      <c r="M94">
        <v>6.6</v>
      </c>
      <c r="N94" t="str">
        <f>VLOOKUP(C94,HH14_simbad!C:Q,15,FALSE)</f>
        <v>V* BP Tau</v>
      </c>
      <c r="O94" t="str">
        <f>IF(ISNA(VLOOKUP(N94,[1]tboss_simbad!$Q:$Q,1,FALSE)),"",VLOOKUP(N94,[1]tboss_simbad!$Q:$Q,1,FALSE))</f>
        <v/>
      </c>
      <c r="P94" t="str">
        <f>IF(ISNA(VLOOKUP(N94,[1]andrews_simbad!$Q:$Q,1,FALSE)),"",VLOOKUP(N94,[1]andrews_simbad!$Q:$Q,1,FALSE))</f>
        <v>V* BP Tau</v>
      </c>
    </row>
    <row r="95" spans="1:16">
      <c r="A95">
        <v>87</v>
      </c>
      <c r="B95" t="s">
        <v>1050</v>
      </c>
      <c r="C95" t="s">
        <v>1463</v>
      </c>
      <c r="D95" t="s">
        <v>1335</v>
      </c>
      <c r="E95">
        <v>131</v>
      </c>
      <c r="F95" t="s">
        <v>1464</v>
      </c>
      <c r="G95">
        <v>1</v>
      </c>
      <c r="H95">
        <v>-13.11</v>
      </c>
      <c r="I95">
        <v>0</v>
      </c>
      <c r="J95">
        <v>-0.32</v>
      </c>
      <c r="K95">
        <v>1.46</v>
      </c>
      <c r="L95">
        <v>0.72</v>
      </c>
      <c r="M95">
        <v>6.5</v>
      </c>
      <c r="N95" t="str">
        <f>VLOOKUP(C95,HH14_simbad!C:Q,15,FALSE)</f>
        <v>WK81 1</v>
      </c>
      <c r="O95" t="str">
        <f>IF(ISNA(VLOOKUP(N95,[1]tboss_simbad!$Q:$Q,1,FALSE)),"",VLOOKUP(N95,[1]tboss_simbad!$Q:$Q,1,FALSE))</f>
        <v/>
      </c>
      <c r="P95" t="str">
        <f>IF(ISNA(VLOOKUP(N95,[1]andrews_simbad!$Q:$Q,1,FALSE)),"",VLOOKUP(N95,[1]andrews_simbad!$Q:$Q,1,FALSE))</f>
        <v>WK81 1</v>
      </c>
    </row>
    <row r="96" spans="1:16">
      <c r="A96">
        <v>88</v>
      </c>
      <c r="B96" t="s">
        <v>716</v>
      </c>
      <c r="C96" t="s">
        <v>1465</v>
      </c>
      <c r="D96" t="s">
        <v>1341</v>
      </c>
      <c r="E96">
        <v>131</v>
      </c>
      <c r="F96" t="s">
        <v>1466</v>
      </c>
      <c r="G96">
        <v>0.2</v>
      </c>
      <c r="H96">
        <v>-14.03</v>
      </c>
      <c r="I96">
        <v>0.03</v>
      </c>
      <c r="J96">
        <v>-1.04</v>
      </c>
      <c r="K96">
        <v>1.17</v>
      </c>
      <c r="L96">
        <v>0.09</v>
      </c>
      <c r="M96">
        <v>5.4</v>
      </c>
      <c r="N96" t="str">
        <f>VLOOKUP(C96,HH14_simbad!C:Q,15,FALSE)</f>
        <v>V* FR Tau</v>
      </c>
      <c r="O96" t="str">
        <f>IF(ISNA(VLOOKUP(N96,[1]tboss_simbad!$Q:$Q,1,FALSE)),"",VLOOKUP(N96,[1]tboss_simbad!$Q:$Q,1,FALSE))</f>
        <v/>
      </c>
      <c r="P96" t="str">
        <f>IF(ISNA(VLOOKUP(N96,[1]andrews_simbad!$Q:$Q,1,FALSE)),"",VLOOKUP(N96,[1]andrews_simbad!$Q:$Q,1,FALSE))</f>
        <v>V* FR Tau</v>
      </c>
    </row>
    <row r="97" spans="1:16">
      <c r="A97">
        <v>89</v>
      </c>
      <c r="B97" t="s">
        <v>1467</v>
      </c>
      <c r="C97" t="s">
        <v>1468</v>
      </c>
      <c r="D97" t="s">
        <v>1341</v>
      </c>
      <c r="E97">
        <v>131</v>
      </c>
      <c r="F97" t="s">
        <v>1469</v>
      </c>
      <c r="G97">
        <v>0.05</v>
      </c>
      <c r="H97">
        <v>-13.14</v>
      </c>
      <c r="I97">
        <v>0</v>
      </c>
      <c r="J97">
        <v>-0.34</v>
      </c>
      <c r="K97">
        <v>1.65</v>
      </c>
      <c r="L97">
        <v>0.49</v>
      </c>
      <c r="M97">
        <v>6.3</v>
      </c>
      <c r="N97" t="str">
        <f>VLOOKUP(C97,HH14_simbad!C:Q,15,FALSE)</f>
        <v>V* V1070 Tau</v>
      </c>
      <c r="O97" t="str">
        <f>IF(ISNA(VLOOKUP(N97,[1]tboss_simbad!$Q:$Q,1,FALSE)),"",VLOOKUP(N97,[1]tboss_simbad!$Q:$Q,1,FALSE))</f>
        <v/>
      </c>
      <c r="P97" t="str">
        <f>IF(ISNA(VLOOKUP(N97,[1]andrews_simbad!$Q:$Q,1,FALSE)),"",VLOOKUP(N97,[1]andrews_simbad!$Q:$Q,1,FALSE))</f>
        <v/>
      </c>
    </row>
    <row r="98" spans="1:16">
      <c r="A98">
        <v>90</v>
      </c>
      <c r="B98" t="s">
        <v>1470</v>
      </c>
      <c r="C98" t="s">
        <v>829</v>
      </c>
      <c r="D98" t="s">
        <v>1335</v>
      </c>
      <c r="E98">
        <v>131</v>
      </c>
      <c r="F98" t="s">
        <v>294</v>
      </c>
      <c r="G98">
        <v>0.25</v>
      </c>
      <c r="H98">
        <v>-13.66</v>
      </c>
      <c r="I98">
        <v>0</v>
      </c>
      <c r="J98">
        <v>-0.8</v>
      </c>
      <c r="K98">
        <v>1.21</v>
      </c>
      <c r="L98">
        <v>0.28000000000000003</v>
      </c>
      <c r="M98">
        <v>6.4</v>
      </c>
      <c r="N98" t="str">
        <f>VLOOKUP(C98,HH14_simbad!C:Q,15,FALSE)</f>
        <v>[XCR2012] TrES J042026+280407</v>
      </c>
      <c r="O98" t="str">
        <f>IF(ISNA(VLOOKUP(N98,[1]tboss_simbad!$Q:$Q,1,FALSE)),"",VLOOKUP(N98,[1]tboss_simbad!$Q:$Q,1,FALSE))</f>
        <v/>
      </c>
      <c r="P98" t="str">
        <f>IF(ISNA(VLOOKUP(N98,[1]andrews_simbad!$Q:$Q,1,FALSE)),"",VLOOKUP(N98,[1]andrews_simbad!$Q:$Q,1,FALSE))</f>
        <v>[XCR2012] TrES J042026+280407</v>
      </c>
    </row>
    <row r="99" spans="1:16">
      <c r="A99">
        <v>91</v>
      </c>
      <c r="B99" t="s">
        <v>1471</v>
      </c>
      <c r="C99" t="s">
        <v>1472</v>
      </c>
      <c r="D99" t="s">
        <v>1341</v>
      </c>
      <c r="E99">
        <v>131</v>
      </c>
      <c r="F99" t="s">
        <v>343</v>
      </c>
      <c r="G99">
        <v>-0.05</v>
      </c>
      <c r="H99">
        <v>-13.8</v>
      </c>
      <c r="I99">
        <v>0</v>
      </c>
      <c r="J99">
        <v>-0.87</v>
      </c>
      <c r="K99">
        <v>1.29</v>
      </c>
      <c r="L99">
        <v>0.11</v>
      </c>
      <c r="M99">
        <v>5.4</v>
      </c>
      <c r="N99" t="str">
        <f>VLOOKUP(C99,HH14_simbad!C:Q,15,FALSE)</f>
        <v>USNO-B1.0 1172-00072216</v>
      </c>
      <c r="O99" t="str">
        <f>IF(ISNA(VLOOKUP(N99,[1]tboss_simbad!$Q:$Q,1,FALSE)),"",VLOOKUP(N99,[1]tboss_simbad!$Q:$Q,1,FALSE))</f>
        <v/>
      </c>
      <c r="P99" t="str">
        <f>IF(ISNA(VLOOKUP(N99,[1]andrews_simbad!$Q:$Q,1,FALSE)),"",VLOOKUP(N99,[1]andrews_simbad!$Q:$Q,1,FALSE))</f>
        <v/>
      </c>
    </row>
    <row r="100" spans="1:16">
      <c r="A100">
        <v>92</v>
      </c>
      <c r="B100" t="s">
        <v>1473</v>
      </c>
      <c r="C100" t="s">
        <v>1474</v>
      </c>
      <c r="D100" t="s">
        <v>1341</v>
      </c>
      <c r="E100">
        <v>131</v>
      </c>
      <c r="F100" t="s">
        <v>1475</v>
      </c>
      <c r="G100">
        <v>0.35</v>
      </c>
      <c r="H100">
        <v>-14.13</v>
      </c>
      <c r="I100">
        <v>0</v>
      </c>
      <c r="J100">
        <v>-1.19</v>
      </c>
      <c r="K100">
        <v>0.9</v>
      </c>
      <c r="L100">
        <v>0.14000000000000001</v>
      </c>
      <c r="M100">
        <v>6.3</v>
      </c>
      <c r="N100" t="str">
        <f>VLOOKUP(C100,HH14_simbad!C:Q,15,FALSE)</f>
        <v>2MASS J04205273+1746415</v>
      </c>
      <c r="O100" t="str">
        <f>IF(ISNA(VLOOKUP(N100,[1]tboss_simbad!$Q:$Q,1,FALSE)),"",VLOOKUP(N100,[1]tboss_simbad!$Q:$Q,1,FALSE))</f>
        <v/>
      </c>
      <c r="P100" t="str">
        <f>IF(ISNA(VLOOKUP(N100,[1]andrews_simbad!$Q:$Q,1,FALSE)),"",VLOOKUP(N100,[1]andrews_simbad!$Q:$Q,1,FALSE))</f>
        <v/>
      </c>
    </row>
    <row r="101" spans="1:16">
      <c r="A101">
        <v>93</v>
      </c>
      <c r="B101" t="s">
        <v>1029</v>
      </c>
      <c r="C101" t="s">
        <v>1476</v>
      </c>
      <c r="D101" t="s">
        <v>1399</v>
      </c>
      <c r="E101">
        <v>131</v>
      </c>
      <c r="F101" t="s">
        <v>1416</v>
      </c>
      <c r="G101">
        <v>3.1</v>
      </c>
      <c r="H101">
        <v>-13.38</v>
      </c>
      <c r="I101">
        <v>0.08</v>
      </c>
      <c r="J101">
        <v>-0.56000000000000005</v>
      </c>
      <c r="K101">
        <v>1.42</v>
      </c>
      <c r="L101">
        <v>0.4</v>
      </c>
      <c r="M101">
        <v>6.4</v>
      </c>
      <c r="N101" t="str">
        <f>VLOOKUP(C101,HH14_simbad!C:Q,15,FALSE)</f>
        <v>IRAS 04187+1927</v>
      </c>
      <c r="O101" t="str">
        <f>IF(ISNA(VLOOKUP(N101,[1]tboss_simbad!$Q:$Q,1,FALSE)),"",VLOOKUP(N101,[1]tboss_simbad!$Q:$Q,1,FALSE))</f>
        <v/>
      </c>
      <c r="P101" t="str">
        <f>IF(ISNA(VLOOKUP(N101,[1]andrews_simbad!$Q:$Q,1,FALSE)),"",VLOOKUP(N101,[1]andrews_simbad!$Q:$Q,1,FALSE))</f>
        <v>IRAS 04187+1927</v>
      </c>
    </row>
    <row r="102" spans="1:16">
      <c r="A102">
        <v>94</v>
      </c>
      <c r="B102" t="s">
        <v>980</v>
      </c>
      <c r="C102" t="s">
        <v>1477</v>
      </c>
      <c r="D102" t="s">
        <v>1391</v>
      </c>
      <c r="E102">
        <v>131</v>
      </c>
      <c r="F102" t="s">
        <v>1437</v>
      </c>
      <c r="G102">
        <v>0.35</v>
      </c>
      <c r="H102">
        <v>-13.08</v>
      </c>
      <c r="I102">
        <v>0.05</v>
      </c>
      <c r="J102">
        <v>-0.26</v>
      </c>
      <c r="K102">
        <v>1.99</v>
      </c>
      <c r="L102">
        <v>0.37</v>
      </c>
      <c r="M102">
        <v>6.2</v>
      </c>
      <c r="N102" t="str">
        <f>VLOOKUP(C102,HH14_simbad!C:Q,15,FALSE)</f>
        <v>V* DE Tau</v>
      </c>
      <c r="O102" t="str">
        <f>IF(ISNA(VLOOKUP(N102,[1]tboss_simbad!$Q:$Q,1,FALSE)),"",VLOOKUP(N102,[1]tboss_simbad!$Q:$Q,1,FALSE))</f>
        <v/>
      </c>
      <c r="P102" t="str">
        <f>IF(ISNA(VLOOKUP(N102,[1]andrews_simbad!$Q:$Q,1,FALSE)),"",VLOOKUP(N102,[1]andrews_simbad!$Q:$Q,1,FALSE))</f>
        <v>V* DE Tau</v>
      </c>
    </row>
    <row r="103" spans="1:16">
      <c r="A103">
        <v>95</v>
      </c>
      <c r="B103" t="s">
        <v>980</v>
      </c>
      <c r="C103" t="s">
        <v>1477</v>
      </c>
      <c r="D103" t="s">
        <v>1341</v>
      </c>
      <c r="E103">
        <v>131</v>
      </c>
      <c r="F103" t="s">
        <v>1437</v>
      </c>
      <c r="G103">
        <v>0.35</v>
      </c>
      <c r="H103">
        <v>-13.12</v>
      </c>
      <c r="I103">
        <v>0.04</v>
      </c>
      <c r="J103">
        <v>-0.3</v>
      </c>
      <c r="K103">
        <v>1.9</v>
      </c>
      <c r="L103">
        <v>0.38</v>
      </c>
      <c r="M103">
        <v>6.2</v>
      </c>
      <c r="N103" t="str">
        <f>VLOOKUP(C103,HH14_simbad!C:Q,15,FALSE)</f>
        <v>V* DE Tau</v>
      </c>
      <c r="O103" t="str">
        <f>IF(ISNA(VLOOKUP(N103,[1]tboss_simbad!$Q:$Q,1,FALSE)),"",VLOOKUP(N103,[1]tboss_simbad!$Q:$Q,1,FALSE))</f>
        <v/>
      </c>
      <c r="P103" t="str">
        <f>IF(ISNA(VLOOKUP(N103,[1]andrews_simbad!$Q:$Q,1,FALSE)),"",VLOOKUP(N103,[1]andrews_simbad!$Q:$Q,1,FALSE))</f>
        <v>V* DE Tau</v>
      </c>
    </row>
    <row r="104" spans="1:16">
      <c r="A104">
        <v>96</v>
      </c>
      <c r="B104" t="s">
        <v>980</v>
      </c>
      <c r="C104" t="s">
        <v>1477</v>
      </c>
      <c r="D104" t="s">
        <v>1399</v>
      </c>
      <c r="E104">
        <v>131</v>
      </c>
      <c r="F104" t="s">
        <v>1437</v>
      </c>
      <c r="G104">
        <v>0.35</v>
      </c>
      <c r="H104">
        <v>-13.07</v>
      </c>
      <c r="I104">
        <v>0.06</v>
      </c>
      <c r="J104">
        <v>-0.26</v>
      </c>
      <c r="K104">
        <v>2.0099999999999998</v>
      </c>
      <c r="L104">
        <v>0.37</v>
      </c>
      <c r="M104">
        <v>6.2</v>
      </c>
      <c r="N104" t="str">
        <f>VLOOKUP(C104,HH14_simbad!C:Q,15,FALSE)</f>
        <v>V* DE Tau</v>
      </c>
      <c r="O104" t="str">
        <f>IF(ISNA(VLOOKUP(N104,[1]tboss_simbad!$Q:$Q,1,FALSE)),"",VLOOKUP(N104,[1]tboss_simbad!$Q:$Q,1,FALSE))</f>
        <v/>
      </c>
      <c r="P104" t="str">
        <f>IF(ISNA(VLOOKUP(N104,[1]andrews_simbad!$Q:$Q,1,FALSE)),"",VLOOKUP(N104,[1]andrews_simbad!$Q:$Q,1,FALSE))</f>
        <v>V* DE Tau</v>
      </c>
    </row>
    <row r="105" spans="1:16">
      <c r="A105">
        <v>97</v>
      </c>
      <c r="B105" t="s">
        <v>980</v>
      </c>
      <c r="C105" t="s">
        <v>1477</v>
      </c>
      <c r="D105" t="s">
        <v>1335</v>
      </c>
      <c r="E105">
        <v>131</v>
      </c>
      <c r="F105" t="s">
        <v>1437</v>
      </c>
      <c r="G105">
        <v>0.35</v>
      </c>
      <c r="H105">
        <v>-13.1</v>
      </c>
      <c r="I105">
        <v>0.06</v>
      </c>
      <c r="J105">
        <v>-0.28999999999999998</v>
      </c>
      <c r="K105">
        <v>1.94</v>
      </c>
      <c r="L105">
        <v>0.38</v>
      </c>
      <c r="M105">
        <v>6.2</v>
      </c>
      <c r="N105" t="str">
        <f>VLOOKUP(C105,HH14_simbad!C:Q,15,FALSE)</f>
        <v>V* DE Tau</v>
      </c>
      <c r="O105" t="str">
        <f>IF(ISNA(VLOOKUP(N105,[1]tboss_simbad!$Q:$Q,1,FALSE)),"",VLOOKUP(N105,[1]tboss_simbad!$Q:$Q,1,FALSE))</f>
        <v/>
      </c>
      <c r="P105" t="str">
        <f>IF(ISNA(VLOOKUP(N105,[1]andrews_simbad!$Q:$Q,1,FALSE)),"",VLOOKUP(N105,[1]andrews_simbad!$Q:$Q,1,FALSE))</f>
        <v>V* DE Tau</v>
      </c>
    </row>
    <row r="106" spans="1:16">
      <c r="A106">
        <v>98</v>
      </c>
      <c r="B106" t="s">
        <v>1133</v>
      </c>
      <c r="C106" t="s">
        <v>1478</v>
      </c>
      <c r="D106" t="s">
        <v>1479</v>
      </c>
      <c r="E106">
        <v>131</v>
      </c>
      <c r="F106" t="s">
        <v>25</v>
      </c>
      <c r="G106">
        <v>1.85</v>
      </c>
      <c r="H106">
        <v>-11.74</v>
      </c>
      <c r="I106">
        <v>0</v>
      </c>
      <c r="J106">
        <v>1.03</v>
      </c>
      <c r="K106">
        <v>3.1</v>
      </c>
      <c r="L106">
        <v>2.11</v>
      </c>
      <c r="M106">
        <v>6.7</v>
      </c>
      <c r="N106" t="str">
        <f>VLOOKUP(C106,HH14_simbad!C:Q,15,FALSE)</f>
        <v>V* RY Tau</v>
      </c>
      <c r="O106" t="str">
        <f>IF(ISNA(VLOOKUP(N106,[1]tboss_simbad!$Q:$Q,1,FALSE)),"",VLOOKUP(N106,[1]tboss_simbad!$Q:$Q,1,FALSE))</f>
        <v/>
      </c>
      <c r="P106" t="str">
        <f>IF(ISNA(VLOOKUP(N106,[1]andrews_simbad!$Q:$Q,1,FALSE)),"",VLOOKUP(N106,[1]andrews_simbad!$Q:$Q,1,FALSE))</f>
        <v>V* RY Tau</v>
      </c>
    </row>
    <row r="107" spans="1:16">
      <c r="A107">
        <v>99</v>
      </c>
      <c r="B107" t="s">
        <v>1480</v>
      </c>
      <c r="C107" t="s">
        <v>1481</v>
      </c>
      <c r="D107" t="s">
        <v>1335</v>
      </c>
      <c r="E107">
        <v>131</v>
      </c>
      <c r="F107" t="s">
        <v>29</v>
      </c>
      <c r="G107">
        <v>0.5</v>
      </c>
      <c r="H107">
        <v>-12</v>
      </c>
      <c r="I107">
        <v>0</v>
      </c>
      <c r="J107">
        <v>0.76</v>
      </c>
      <c r="K107">
        <v>2.62</v>
      </c>
      <c r="L107">
        <v>2.02</v>
      </c>
      <c r="M107">
        <v>6.6</v>
      </c>
      <c r="N107" t="str">
        <f>VLOOKUP(C107,HH14_simbad!C:Q,15,FALSE)</f>
        <v>HD 283572</v>
      </c>
      <c r="O107" t="str">
        <f>IF(ISNA(VLOOKUP(N107,[1]tboss_simbad!$Q:$Q,1,FALSE)),"",VLOOKUP(N107,[1]tboss_simbad!$Q:$Q,1,FALSE))</f>
        <v/>
      </c>
      <c r="P107" t="str">
        <f>IF(ISNA(VLOOKUP(N107,[1]andrews_simbad!$Q:$Q,1,FALSE)),"",VLOOKUP(N107,[1]andrews_simbad!$Q:$Q,1,FALSE))</f>
        <v/>
      </c>
    </row>
    <row r="108" spans="1:16">
      <c r="A108">
        <v>100</v>
      </c>
      <c r="B108" t="s">
        <v>1482</v>
      </c>
      <c r="C108" t="s">
        <v>1483</v>
      </c>
      <c r="D108" t="s">
        <v>1399</v>
      </c>
      <c r="E108">
        <v>147</v>
      </c>
      <c r="F108" t="s">
        <v>1484</v>
      </c>
      <c r="G108">
        <v>1.25</v>
      </c>
      <c r="H108">
        <v>-12.01</v>
      </c>
      <c r="I108">
        <v>0.1</v>
      </c>
      <c r="J108">
        <v>0.85</v>
      </c>
      <c r="K108">
        <v>3.73</v>
      </c>
      <c r="L108">
        <v>1.99</v>
      </c>
      <c r="M108">
        <v>5.9</v>
      </c>
      <c r="N108" t="str">
        <f>VLOOKUP(C108,HH14_simbad!C:Q,15,FALSE)</f>
        <v>V* T Tau</v>
      </c>
      <c r="O108" t="str">
        <f>IF(ISNA(VLOOKUP(N108,[1]tboss_simbad!$Q:$Q,1,FALSE)),"",VLOOKUP(N108,[1]tboss_simbad!$Q:$Q,1,FALSE))</f>
        <v/>
      </c>
      <c r="P108" t="str">
        <f>IF(ISNA(VLOOKUP(N108,[1]andrews_simbad!$Q:$Q,1,FALSE)),"",VLOOKUP(N108,[1]andrews_simbad!$Q:$Q,1,FALSE))</f>
        <v/>
      </c>
    </row>
    <row r="109" spans="1:16">
      <c r="A109">
        <v>101</v>
      </c>
      <c r="B109" t="s">
        <v>1485</v>
      </c>
      <c r="C109" t="s">
        <v>1486</v>
      </c>
      <c r="D109" t="s">
        <v>1423</v>
      </c>
      <c r="E109">
        <v>131</v>
      </c>
      <c r="F109" t="s">
        <v>1416</v>
      </c>
      <c r="G109">
        <v>2.95</v>
      </c>
      <c r="H109">
        <v>-13.66</v>
      </c>
      <c r="I109">
        <v>0.46</v>
      </c>
      <c r="J109">
        <v>-0.84</v>
      </c>
      <c r="K109">
        <v>1.04</v>
      </c>
      <c r="L109">
        <v>0.41</v>
      </c>
      <c r="M109">
        <v>6.7</v>
      </c>
      <c r="N109" t="str">
        <f>VLOOKUP(C109,HH14_simbad!C:Q,15,FALSE)</f>
        <v>V* FS Tau</v>
      </c>
      <c r="O109" t="str">
        <f>IF(ISNA(VLOOKUP(N109,[1]tboss_simbad!$Q:$Q,1,FALSE)),"",VLOOKUP(N109,[1]tboss_simbad!$Q:$Q,1,FALSE))</f>
        <v/>
      </c>
      <c r="P109" t="str">
        <f>IF(ISNA(VLOOKUP(N109,[1]andrews_simbad!$Q:$Q,1,FALSE)),"",VLOOKUP(N109,[1]andrews_simbad!$Q:$Q,1,FALSE))</f>
        <v/>
      </c>
    </row>
    <row r="110" spans="1:16">
      <c r="A110">
        <v>102</v>
      </c>
      <c r="B110" t="s">
        <v>1487</v>
      </c>
      <c r="C110" t="s">
        <v>1488</v>
      </c>
      <c r="D110" t="s">
        <v>1341</v>
      </c>
      <c r="E110">
        <v>140</v>
      </c>
      <c r="F110" t="s">
        <v>873</v>
      </c>
      <c r="G110">
        <v>0.3</v>
      </c>
      <c r="H110">
        <v>-13.25</v>
      </c>
      <c r="I110">
        <v>0</v>
      </c>
      <c r="J110">
        <v>-0.37</v>
      </c>
      <c r="K110">
        <v>1.79</v>
      </c>
      <c r="L110">
        <v>0.37</v>
      </c>
      <c r="M110">
        <v>6.2</v>
      </c>
      <c r="N110" t="str">
        <f>VLOOKUP(C110,HH14_simbad!C:Q,15,FALSE)</f>
        <v>EM* LkCa 21</v>
      </c>
      <c r="O110" t="str">
        <f>IF(ISNA(VLOOKUP(N110,[1]tboss_simbad!$Q:$Q,1,FALSE)),"",VLOOKUP(N110,[1]tboss_simbad!$Q:$Q,1,FALSE))</f>
        <v/>
      </c>
      <c r="P110" t="str">
        <f>IF(ISNA(VLOOKUP(N110,[1]andrews_simbad!$Q:$Q,1,FALSE)),"",VLOOKUP(N110,[1]andrews_simbad!$Q:$Q,1,FALSE))</f>
        <v/>
      </c>
    </row>
    <row r="111" spans="1:16">
      <c r="A111">
        <v>103</v>
      </c>
      <c r="B111" t="s">
        <v>1489</v>
      </c>
      <c r="C111" t="s">
        <v>1490</v>
      </c>
      <c r="D111" t="s">
        <v>1335</v>
      </c>
      <c r="E111">
        <v>140</v>
      </c>
      <c r="F111" t="s">
        <v>1491</v>
      </c>
      <c r="G111">
        <v>1.55</v>
      </c>
      <c r="H111">
        <v>-14.9</v>
      </c>
      <c r="I111">
        <v>0</v>
      </c>
      <c r="J111">
        <v>-2.04</v>
      </c>
      <c r="K111">
        <v>0.22</v>
      </c>
      <c r="N111" t="str">
        <f>VLOOKUP(C111,HH14_simbad!C:Q,15,FALSE)</f>
        <v>2MASS J04221568+2657060</v>
      </c>
      <c r="O111" t="str">
        <f>IF(ISNA(VLOOKUP(N111,[1]tboss_simbad!$Q:$Q,1,FALSE)),"",VLOOKUP(N111,[1]tboss_simbad!$Q:$Q,1,FALSE))</f>
        <v/>
      </c>
      <c r="P111" t="str">
        <f>IF(ISNA(VLOOKUP(N111,[1]andrews_simbad!$Q:$Q,1,FALSE)),"",VLOOKUP(N111,[1]andrews_simbad!$Q:$Q,1,FALSE))</f>
        <v/>
      </c>
    </row>
    <row r="112" spans="1:16">
      <c r="A112">
        <v>104</v>
      </c>
      <c r="B112" t="s">
        <v>1492</v>
      </c>
      <c r="C112" t="s">
        <v>935</v>
      </c>
      <c r="D112" t="s">
        <v>1335</v>
      </c>
      <c r="E112">
        <v>140</v>
      </c>
      <c r="F112" t="s">
        <v>252</v>
      </c>
      <c r="G112">
        <v>3.75</v>
      </c>
      <c r="H112">
        <v>-14.13</v>
      </c>
      <c r="I112">
        <v>0.27</v>
      </c>
      <c r="J112">
        <v>-1.27</v>
      </c>
      <c r="K112">
        <v>0.57999999999999996</v>
      </c>
      <c r="L112">
        <v>0.54</v>
      </c>
      <c r="M112">
        <v>7.7</v>
      </c>
      <c r="N112" t="str">
        <f>VLOOKUP(C112,HH14_simbad!C:Q,15,FALSE)</f>
        <v>2MASS J04221675+2654570</v>
      </c>
      <c r="O112" t="str">
        <f>IF(ISNA(VLOOKUP(N112,[1]tboss_simbad!$Q:$Q,1,FALSE)),"",VLOOKUP(N112,[1]tboss_simbad!$Q:$Q,1,FALSE))</f>
        <v/>
      </c>
      <c r="P112" t="str">
        <f>IF(ISNA(VLOOKUP(N112,[1]andrews_simbad!$Q:$Q,1,FALSE)),"",VLOOKUP(N112,[1]andrews_simbad!$Q:$Q,1,FALSE))</f>
        <v>2MASS J04221675+2654570</v>
      </c>
    </row>
    <row r="113" spans="1:16">
      <c r="A113">
        <v>105</v>
      </c>
      <c r="B113" t="s">
        <v>611</v>
      </c>
      <c r="C113" t="s">
        <v>1493</v>
      </c>
      <c r="D113" t="s">
        <v>1341</v>
      </c>
      <c r="E113">
        <v>140</v>
      </c>
      <c r="F113" t="s">
        <v>470</v>
      </c>
      <c r="G113">
        <v>1.2</v>
      </c>
      <c r="H113">
        <v>-14.14</v>
      </c>
      <c r="I113">
        <v>0.01</v>
      </c>
      <c r="J113">
        <v>-1</v>
      </c>
      <c r="K113">
        <v>1.33</v>
      </c>
      <c r="L113">
        <v>0.03</v>
      </c>
      <c r="M113">
        <v>5</v>
      </c>
      <c r="N113" t="str">
        <f>VLOOKUP(C113,HH14_simbad!C:Q,15,FALSE)</f>
        <v>V* FU Tau</v>
      </c>
      <c r="O113" t="str">
        <f>IF(ISNA(VLOOKUP(N113,[1]tboss_simbad!$Q:$Q,1,FALSE)),"",VLOOKUP(N113,[1]tboss_simbad!$Q:$Q,1,FALSE))</f>
        <v/>
      </c>
      <c r="P113" t="str">
        <f>IF(ISNA(VLOOKUP(N113,[1]andrews_simbad!$Q:$Q,1,FALSE)),"",VLOOKUP(N113,[1]andrews_simbad!$Q:$Q,1,FALSE))</f>
        <v>V* FU Tau</v>
      </c>
    </row>
    <row r="114" spans="1:16">
      <c r="A114">
        <v>106</v>
      </c>
      <c r="B114" t="s">
        <v>999</v>
      </c>
      <c r="C114" t="s">
        <v>1494</v>
      </c>
      <c r="D114" t="s">
        <v>1423</v>
      </c>
      <c r="E114">
        <v>140</v>
      </c>
      <c r="F114" t="s">
        <v>1332</v>
      </c>
      <c r="G114">
        <v>1.3</v>
      </c>
      <c r="H114">
        <v>-13.64</v>
      </c>
      <c r="I114">
        <v>0.27</v>
      </c>
      <c r="J114">
        <v>-0.75</v>
      </c>
      <c r="K114">
        <v>1.19</v>
      </c>
      <c r="L114">
        <v>0.37</v>
      </c>
      <c r="M114">
        <v>6.6</v>
      </c>
      <c r="N114" t="str">
        <f>VLOOKUP(C114,HH14_simbad!C:Q,15,FALSE)</f>
        <v>V* FT Tau</v>
      </c>
      <c r="O114" t="str">
        <f>IF(ISNA(VLOOKUP(N114,[1]tboss_simbad!$Q:$Q,1,FALSE)),"",VLOOKUP(N114,[1]tboss_simbad!$Q:$Q,1,FALSE))</f>
        <v/>
      </c>
      <c r="P114" t="str">
        <f>IF(ISNA(VLOOKUP(N114,[1]andrews_simbad!$Q:$Q,1,FALSE)),"",VLOOKUP(N114,[1]andrews_simbad!$Q:$Q,1,FALSE))</f>
        <v>V* FT Tau</v>
      </c>
    </row>
    <row r="115" spans="1:16">
      <c r="A115">
        <v>107</v>
      </c>
      <c r="B115" t="s">
        <v>953</v>
      </c>
      <c r="C115" t="s">
        <v>1495</v>
      </c>
      <c r="D115" t="s">
        <v>1391</v>
      </c>
      <c r="E115">
        <v>140</v>
      </c>
      <c r="F115" t="s">
        <v>1332</v>
      </c>
      <c r="G115">
        <v>1.9</v>
      </c>
      <c r="H115">
        <v>-13.95</v>
      </c>
      <c r="I115">
        <v>0.37</v>
      </c>
      <c r="J115">
        <v>-1.07</v>
      </c>
      <c r="K115">
        <v>0.82</v>
      </c>
      <c r="L115">
        <v>0.37</v>
      </c>
      <c r="M115">
        <v>7</v>
      </c>
      <c r="N115" t="str">
        <f>VLOOKUP(C115,HH14_simbad!C:Q,15,FALSE)</f>
        <v>IRAS 04216+2603</v>
      </c>
      <c r="O115" t="str">
        <f>IF(ISNA(VLOOKUP(N115,[1]tboss_simbad!$Q:$Q,1,FALSE)),"",VLOOKUP(N115,[1]tboss_simbad!$Q:$Q,1,FALSE))</f>
        <v/>
      </c>
      <c r="P115" t="str">
        <f>IF(ISNA(VLOOKUP(N115,[1]andrews_simbad!$Q:$Q,1,FALSE)),"",VLOOKUP(N115,[1]andrews_simbad!$Q:$Q,1,FALSE))</f>
        <v>IRAS 04216+2603</v>
      </c>
    </row>
    <row r="116" spans="1:16">
      <c r="A116">
        <v>108</v>
      </c>
      <c r="B116" t="s">
        <v>1496</v>
      </c>
      <c r="C116" t="s">
        <v>1497</v>
      </c>
      <c r="D116" t="s">
        <v>1341</v>
      </c>
      <c r="E116">
        <v>140</v>
      </c>
      <c r="F116" t="s">
        <v>343</v>
      </c>
      <c r="G116">
        <v>0.25</v>
      </c>
      <c r="H116">
        <v>-14.07</v>
      </c>
      <c r="I116">
        <v>0</v>
      </c>
      <c r="J116">
        <v>-1.08</v>
      </c>
      <c r="K116">
        <v>1.01</v>
      </c>
      <c r="L116">
        <v>0.15</v>
      </c>
      <c r="M116">
        <v>6.3</v>
      </c>
      <c r="N116" t="str">
        <f>VLOOKUP(C116,HH14_simbad!C:Q,15,FALSE)</f>
        <v>2MASS J04244506+2701447</v>
      </c>
      <c r="O116" t="str">
        <f>IF(ISNA(VLOOKUP(N116,[1]tboss_simbad!$Q:$Q,1,FALSE)),"",VLOOKUP(N116,[1]tboss_simbad!$Q:$Q,1,FALSE))</f>
        <v/>
      </c>
      <c r="P116" t="str">
        <f>IF(ISNA(VLOOKUP(N116,[1]andrews_simbad!$Q:$Q,1,FALSE)),"",VLOOKUP(N116,[1]andrews_simbad!$Q:$Q,1,FALSE))</f>
        <v/>
      </c>
    </row>
    <row r="117" spans="1:16">
      <c r="A117">
        <v>109</v>
      </c>
      <c r="B117" t="s">
        <v>996</v>
      </c>
      <c r="C117" t="s">
        <v>1498</v>
      </c>
      <c r="D117" t="s">
        <v>1399</v>
      </c>
      <c r="E117">
        <v>140</v>
      </c>
      <c r="F117" t="s">
        <v>1427</v>
      </c>
      <c r="G117">
        <v>0.75</v>
      </c>
      <c r="H117">
        <v>-13.26</v>
      </c>
      <c r="I117">
        <v>0.12</v>
      </c>
      <c r="J117">
        <v>-0.41</v>
      </c>
      <c r="K117">
        <v>1.45</v>
      </c>
      <c r="L117">
        <v>0.59</v>
      </c>
      <c r="M117">
        <v>6.5</v>
      </c>
      <c r="N117" t="str">
        <f>VLOOKUP(C117,HH14_simbad!C:Q,15,FALSE)</f>
        <v>V* IP Tau</v>
      </c>
      <c r="O117" t="str">
        <f>IF(ISNA(VLOOKUP(N117,[1]tboss_simbad!$Q:$Q,1,FALSE)),"",VLOOKUP(N117,[1]tboss_simbad!$Q:$Q,1,FALSE))</f>
        <v/>
      </c>
      <c r="P117" t="str">
        <f>IF(ISNA(VLOOKUP(N117,[1]andrews_simbad!$Q:$Q,1,FALSE)),"",VLOOKUP(N117,[1]andrews_simbad!$Q:$Q,1,FALSE))</f>
        <v>V* IP Tau</v>
      </c>
    </row>
    <row r="118" spans="1:16">
      <c r="A118">
        <v>110</v>
      </c>
      <c r="B118" t="s">
        <v>1499</v>
      </c>
      <c r="C118" t="s">
        <v>1500</v>
      </c>
      <c r="D118" t="s">
        <v>1341</v>
      </c>
      <c r="E118">
        <v>140</v>
      </c>
      <c r="F118" t="s">
        <v>1427</v>
      </c>
      <c r="G118">
        <v>1.2</v>
      </c>
      <c r="H118">
        <v>-13.2</v>
      </c>
      <c r="I118">
        <v>0</v>
      </c>
      <c r="J118">
        <v>-0.35</v>
      </c>
      <c r="K118">
        <v>1.55</v>
      </c>
      <c r="L118">
        <v>0.56999999999999995</v>
      </c>
      <c r="M118">
        <v>6.4</v>
      </c>
      <c r="N118" t="str">
        <f>VLOOKUP(C118,HH14_simbad!C:Q,15,FALSE)</f>
        <v>[HJS91] 4872</v>
      </c>
      <c r="O118" t="str">
        <f>IF(ISNA(VLOOKUP(N118,[1]tboss_simbad!$Q:$Q,1,FALSE)),"",VLOOKUP(N118,[1]tboss_simbad!$Q:$Q,1,FALSE))</f>
        <v/>
      </c>
      <c r="P118" t="str">
        <f>IF(ISNA(VLOOKUP(N118,[1]andrews_simbad!$Q:$Q,1,FALSE)),"",VLOOKUP(N118,[1]andrews_simbad!$Q:$Q,1,FALSE))</f>
        <v/>
      </c>
    </row>
    <row r="119" spans="1:16">
      <c r="A119">
        <v>111</v>
      </c>
      <c r="B119" t="s">
        <v>1501</v>
      </c>
      <c r="C119" t="s">
        <v>1502</v>
      </c>
      <c r="D119" t="s">
        <v>1341</v>
      </c>
      <c r="E119">
        <v>140</v>
      </c>
      <c r="F119" t="s">
        <v>1441</v>
      </c>
      <c r="G119">
        <v>1.6</v>
      </c>
      <c r="H119">
        <v>-13.51</v>
      </c>
      <c r="I119">
        <v>0</v>
      </c>
      <c r="J119">
        <v>-0.57999999999999996</v>
      </c>
      <c r="K119">
        <v>1.62</v>
      </c>
      <c r="L119">
        <v>0.26</v>
      </c>
      <c r="M119">
        <v>6.1</v>
      </c>
      <c r="N119" t="str">
        <f>VLOOKUP(C119,HH14_simbad!C:Q,15,FALSE)</f>
        <v>[HJS91] 4872B</v>
      </c>
      <c r="O119" t="str">
        <f>IF(ISNA(VLOOKUP(N119,[1]tboss_simbad!$Q:$Q,1,FALSE)),"",VLOOKUP(N119,[1]tboss_simbad!$Q:$Q,1,FALSE))</f>
        <v/>
      </c>
      <c r="P119" t="str">
        <f>IF(ISNA(VLOOKUP(N119,[1]andrews_simbad!$Q:$Q,1,FALSE)),"",VLOOKUP(N119,[1]andrews_simbad!$Q:$Q,1,FALSE))</f>
        <v/>
      </c>
    </row>
    <row r="120" spans="1:16">
      <c r="A120">
        <v>112</v>
      </c>
      <c r="B120" t="s">
        <v>1097</v>
      </c>
      <c r="C120" t="s">
        <v>1503</v>
      </c>
      <c r="D120" t="s">
        <v>1399</v>
      </c>
      <c r="E120">
        <v>140</v>
      </c>
      <c r="F120" t="s">
        <v>1504</v>
      </c>
      <c r="G120">
        <v>4.3</v>
      </c>
      <c r="H120">
        <v>-13.33</v>
      </c>
      <c r="I120">
        <v>0.21</v>
      </c>
      <c r="J120">
        <v>-0.48</v>
      </c>
      <c r="K120">
        <v>1.26</v>
      </c>
      <c r="L120">
        <v>0.71</v>
      </c>
      <c r="M120">
        <v>6.7</v>
      </c>
      <c r="N120" t="str">
        <f>VLOOKUP(C120,HH14_simbad!C:Q,15,FALSE)</f>
        <v>V* FV Tau</v>
      </c>
      <c r="O120" t="str">
        <f>IF(ISNA(VLOOKUP(N120,[1]tboss_simbad!$Q:$Q,1,FALSE)),"",VLOOKUP(N120,[1]tboss_simbad!$Q:$Q,1,FALSE))</f>
        <v/>
      </c>
      <c r="P120" t="str">
        <f>IF(ISNA(VLOOKUP(N120,[1]andrews_simbad!$Q:$Q,1,FALSE)),"",VLOOKUP(N120,[1]andrews_simbad!$Q:$Q,1,FALSE))</f>
        <v>V* FV Tau</v>
      </c>
    </row>
    <row r="121" spans="1:16">
      <c r="A121">
        <v>113</v>
      </c>
      <c r="B121" t="s">
        <v>1083</v>
      </c>
      <c r="C121" t="s">
        <v>1503</v>
      </c>
      <c r="D121" t="s">
        <v>1399</v>
      </c>
      <c r="E121">
        <v>140</v>
      </c>
      <c r="F121" t="s">
        <v>1350</v>
      </c>
      <c r="G121">
        <v>3.1</v>
      </c>
      <c r="H121">
        <v>-13.65</v>
      </c>
      <c r="I121">
        <v>7.0000000000000007E-2</v>
      </c>
      <c r="J121">
        <v>-0.71</v>
      </c>
      <c r="K121">
        <v>1.41</v>
      </c>
      <c r="L121">
        <v>0.25</v>
      </c>
      <c r="M121">
        <v>6.2</v>
      </c>
      <c r="N121" t="str">
        <f>VLOOKUP(C121,HH14_simbad!C:Q,15,FALSE)</f>
        <v>V* FV Tau</v>
      </c>
      <c r="O121" t="str">
        <f>IF(ISNA(VLOOKUP(N121,[1]tboss_simbad!$Q:$Q,1,FALSE)),"",VLOOKUP(N121,[1]tboss_simbad!$Q:$Q,1,FALSE))</f>
        <v/>
      </c>
      <c r="P121" t="str">
        <f>IF(ISNA(VLOOKUP(N121,[1]andrews_simbad!$Q:$Q,1,FALSE)),"",VLOOKUP(N121,[1]andrews_simbad!$Q:$Q,1,FALSE))</f>
        <v>V* FV Tau</v>
      </c>
    </row>
    <row r="122" spans="1:16">
      <c r="A122">
        <v>114</v>
      </c>
      <c r="B122" t="s">
        <v>768</v>
      </c>
      <c r="C122" t="s">
        <v>1505</v>
      </c>
      <c r="D122" t="s">
        <v>1335</v>
      </c>
      <c r="E122">
        <v>140</v>
      </c>
      <c r="F122" t="s">
        <v>1506</v>
      </c>
      <c r="G122">
        <v>1.8</v>
      </c>
      <c r="H122">
        <v>-14.06</v>
      </c>
      <c r="I122">
        <v>0</v>
      </c>
      <c r="J122">
        <v>-1.02</v>
      </c>
      <c r="K122">
        <v>1.17</v>
      </c>
      <c r="L122">
        <v>0.1</v>
      </c>
      <c r="M122">
        <v>5.9</v>
      </c>
      <c r="N122" t="str">
        <f>VLOOKUP(C122,HH14_simbad!C:Q,15,FALSE)</f>
        <v>[BLH2002] KPNO-Tau 13</v>
      </c>
      <c r="O122" t="str">
        <f>IF(ISNA(VLOOKUP(N122,[1]tboss_simbad!$Q:$Q,1,FALSE)),"",VLOOKUP(N122,[1]tboss_simbad!$Q:$Q,1,FALSE))</f>
        <v/>
      </c>
      <c r="P122" t="str">
        <f>IF(ISNA(VLOOKUP(N122,[1]andrews_simbad!$Q:$Q,1,FALSE)),"",VLOOKUP(N122,[1]andrews_simbad!$Q:$Q,1,FALSE))</f>
        <v>[BLH2002] KPNO-Tau 13</v>
      </c>
    </row>
    <row r="123" spans="1:16">
      <c r="A123">
        <v>115</v>
      </c>
      <c r="B123" t="s">
        <v>1189</v>
      </c>
      <c r="C123" t="s">
        <v>1507</v>
      </c>
      <c r="D123" t="s">
        <v>1399</v>
      </c>
      <c r="E123">
        <v>140</v>
      </c>
      <c r="F123" t="s">
        <v>1368</v>
      </c>
      <c r="G123">
        <v>0.1</v>
      </c>
      <c r="H123">
        <v>-12.92</v>
      </c>
      <c r="I123">
        <v>0.18</v>
      </c>
      <c r="J123">
        <v>-0.04</v>
      </c>
      <c r="K123">
        <v>2.67</v>
      </c>
      <c r="L123">
        <v>0.32</v>
      </c>
      <c r="M123">
        <v>5</v>
      </c>
      <c r="N123" t="str">
        <f>VLOOKUP(C123,HH14_simbad!C:Q,15,FALSE)</f>
        <v>V* DF Tau</v>
      </c>
      <c r="O123" t="str">
        <f>IF(ISNA(VLOOKUP(N123,[1]tboss_simbad!$Q:$Q,1,FALSE)),"",VLOOKUP(N123,[1]tboss_simbad!$Q:$Q,1,FALSE))</f>
        <v/>
      </c>
      <c r="P123" t="str">
        <f>IF(ISNA(VLOOKUP(N123,[1]andrews_simbad!$Q:$Q,1,FALSE)),"",VLOOKUP(N123,[1]andrews_simbad!$Q:$Q,1,FALSE))</f>
        <v>V* DF Tau</v>
      </c>
    </row>
    <row r="124" spans="1:16">
      <c r="A124">
        <v>116</v>
      </c>
      <c r="B124" t="s">
        <v>1189</v>
      </c>
      <c r="C124" t="s">
        <v>1507</v>
      </c>
      <c r="D124" t="s">
        <v>1335</v>
      </c>
      <c r="E124">
        <v>140</v>
      </c>
      <c r="F124" t="s">
        <v>1368</v>
      </c>
      <c r="G124">
        <v>0.1</v>
      </c>
      <c r="H124">
        <v>-12.92</v>
      </c>
      <c r="I124">
        <v>0.16</v>
      </c>
      <c r="J124">
        <v>-0.03</v>
      </c>
      <c r="K124">
        <v>2.69</v>
      </c>
      <c r="L124">
        <v>0.32</v>
      </c>
      <c r="M124">
        <v>5</v>
      </c>
      <c r="N124" t="str">
        <f>VLOOKUP(C124,HH14_simbad!C:Q,15,FALSE)</f>
        <v>V* DF Tau</v>
      </c>
      <c r="O124" t="str">
        <f>IF(ISNA(VLOOKUP(N124,[1]tboss_simbad!$Q:$Q,1,FALSE)),"",VLOOKUP(N124,[1]tboss_simbad!$Q:$Q,1,FALSE))</f>
        <v/>
      </c>
      <c r="P124" t="str">
        <f>IF(ISNA(VLOOKUP(N124,[1]andrews_simbad!$Q:$Q,1,FALSE)),"",VLOOKUP(N124,[1]andrews_simbad!$Q:$Q,1,FALSE))</f>
        <v>V* DF Tau</v>
      </c>
    </row>
    <row r="125" spans="1:16">
      <c r="A125">
        <v>117</v>
      </c>
      <c r="B125" t="s">
        <v>1087</v>
      </c>
      <c r="C125" t="s">
        <v>1508</v>
      </c>
      <c r="D125" t="s">
        <v>1479</v>
      </c>
      <c r="E125">
        <v>140</v>
      </c>
      <c r="F125" t="s">
        <v>1509</v>
      </c>
      <c r="G125">
        <v>1.6</v>
      </c>
      <c r="H125">
        <v>-13.38</v>
      </c>
      <c r="I125">
        <v>0.66</v>
      </c>
      <c r="J125">
        <v>-0.54</v>
      </c>
      <c r="K125">
        <v>1.1100000000000001</v>
      </c>
      <c r="L125">
        <v>0.84</v>
      </c>
      <c r="M125">
        <v>7</v>
      </c>
      <c r="N125" t="str">
        <f>VLOOKUP(C125,HH14_simbad!C:Q,15,FALSE)</f>
        <v>V* DG Tau</v>
      </c>
      <c r="O125" t="str">
        <f>IF(ISNA(VLOOKUP(N125,[1]tboss_simbad!$Q:$Q,1,FALSE)),"",VLOOKUP(N125,[1]tboss_simbad!$Q:$Q,1,FALSE))</f>
        <v/>
      </c>
      <c r="P125" t="str">
        <f>IF(ISNA(VLOOKUP(N125,[1]andrews_simbad!$Q:$Q,1,FALSE)),"",VLOOKUP(N125,[1]andrews_simbad!$Q:$Q,1,FALSE))</f>
        <v>V* DG Tau</v>
      </c>
    </row>
    <row r="126" spans="1:16">
      <c r="A126">
        <v>118</v>
      </c>
      <c r="B126" t="s">
        <v>1087</v>
      </c>
      <c r="C126" t="s">
        <v>1508</v>
      </c>
      <c r="D126" t="s">
        <v>1341</v>
      </c>
      <c r="E126">
        <v>140</v>
      </c>
      <c r="F126" t="s">
        <v>1509</v>
      </c>
      <c r="G126">
        <v>1.6</v>
      </c>
      <c r="H126">
        <v>-13.07</v>
      </c>
      <c r="I126">
        <v>0.34</v>
      </c>
      <c r="J126">
        <v>-0.23</v>
      </c>
      <c r="K126">
        <v>1.59</v>
      </c>
      <c r="L126">
        <v>0.75</v>
      </c>
      <c r="M126">
        <v>6.5</v>
      </c>
      <c r="N126" t="str">
        <f>VLOOKUP(C126,HH14_simbad!C:Q,15,FALSE)</f>
        <v>V* DG Tau</v>
      </c>
      <c r="O126" t="str">
        <f>IF(ISNA(VLOOKUP(N126,[1]tboss_simbad!$Q:$Q,1,FALSE)),"",VLOOKUP(N126,[1]tboss_simbad!$Q:$Q,1,FALSE))</f>
        <v/>
      </c>
      <c r="P126" t="str">
        <f>IF(ISNA(VLOOKUP(N126,[1]andrews_simbad!$Q:$Q,1,FALSE)),"",VLOOKUP(N126,[1]andrews_simbad!$Q:$Q,1,FALSE))</f>
        <v>V* DG Tau</v>
      </c>
    </row>
    <row r="127" spans="1:16">
      <c r="A127">
        <v>119</v>
      </c>
      <c r="B127" t="s">
        <v>1087</v>
      </c>
      <c r="C127" t="s">
        <v>1508</v>
      </c>
      <c r="D127" t="s">
        <v>1399</v>
      </c>
      <c r="E127">
        <v>140</v>
      </c>
      <c r="F127" t="s">
        <v>1509</v>
      </c>
      <c r="G127">
        <v>1.6</v>
      </c>
      <c r="H127">
        <v>-13.1</v>
      </c>
      <c r="I127">
        <v>0.48</v>
      </c>
      <c r="J127">
        <v>-0.25</v>
      </c>
      <c r="K127">
        <v>1.54</v>
      </c>
      <c r="L127">
        <v>0.76</v>
      </c>
      <c r="M127">
        <v>6.5</v>
      </c>
      <c r="N127" t="str">
        <f>VLOOKUP(C127,HH14_simbad!C:Q,15,FALSE)</f>
        <v>V* DG Tau</v>
      </c>
      <c r="O127" t="str">
        <f>IF(ISNA(VLOOKUP(N127,[1]tboss_simbad!$Q:$Q,1,FALSE)),"",VLOOKUP(N127,[1]tboss_simbad!$Q:$Q,1,FALSE))</f>
        <v/>
      </c>
      <c r="P127" t="str">
        <f>IF(ISNA(VLOOKUP(N127,[1]andrews_simbad!$Q:$Q,1,FALSE)),"",VLOOKUP(N127,[1]andrews_simbad!$Q:$Q,1,FALSE))</f>
        <v>V* DG Tau</v>
      </c>
    </row>
    <row r="128" spans="1:16">
      <c r="A128">
        <v>120</v>
      </c>
      <c r="B128" t="s">
        <v>1087</v>
      </c>
      <c r="C128" t="s">
        <v>1508</v>
      </c>
      <c r="D128" t="s">
        <v>1335</v>
      </c>
      <c r="E128">
        <v>140</v>
      </c>
      <c r="F128" t="s">
        <v>1509</v>
      </c>
      <c r="G128">
        <v>1.6</v>
      </c>
      <c r="H128">
        <v>-13.07</v>
      </c>
      <c r="I128">
        <v>0.43</v>
      </c>
      <c r="J128">
        <v>-0.23</v>
      </c>
      <c r="K128">
        <v>1.58</v>
      </c>
      <c r="L128">
        <v>0.75</v>
      </c>
      <c r="M128">
        <v>6.5</v>
      </c>
      <c r="N128" t="str">
        <f>VLOOKUP(C128,HH14_simbad!C:Q,15,FALSE)</f>
        <v>V* DG Tau</v>
      </c>
      <c r="O128" t="str">
        <f>IF(ISNA(VLOOKUP(N128,[1]tboss_simbad!$Q:$Q,1,FALSE)),"",VLOOKUP(N128,[1]tboss_simbad!$Q:$Q,1,FALSE))</f>
        <v/>
      </c>
      <c r="P128" t="str">
        <f>IF(ISNA(VLOOKUP(N128,[1]andrews_simbad!$Q:$Q,1,FALSE)),"",VLOOKUP(N128,[1]andrews_simbad!$Q:$Q,1,FALSE))</f>
        <v>V* DG Tau</v>
      </c>
    </row>
    <row r="129" spans="1:16">
      <c r="A129">
        <v>121</v>
      </c>
      <c r="B129" t="s">
        <v>1510</v>
      </c>
      <c r="C129" t="s">
        <v>1511</v>
      </c>
      <c r="D129" t="s">
        <v>1341</v>
      </c>
      <c r="E129">
        <v>140</v>
      </c>
      <c r="F129" t="s">
        <v>31</v>
      </c>
      <c r="G129">
        <v>0.25</v>
      </c>
      <c r="H129">
        <v>-12.53</v>
      </c>
      <c r="I129">
        <v>0</v>
      </c>
      <c r="J129">
        <v>0.27</v>
      </c>
      <c r="K129">
        <v>1.6</v>
      </c>
      <c r="L129">
        <v>1.42</v>
      </c>
      <c r="M129">
        <v>7</v>
      </c>
      <c r="N129" t="str">
        <f>VLOOKUP(C129,HH14_simbad!C:Q,15,FALSE)</f>
        <v>HD 285778</v>
      </c>
      <c r="O129" t="str">
        <f>IF(ISNA(VLOOKUP(N129,[1]tboss_simbad!$Q:$Q,1,FALSE)),"",VLOOKUP(N129,[1]tboss_simbad!$Q:$Q,1,FALSE))</f>
        <v/>
      </c>
      <c r="P129" t="str">
        <f>IF(ISNA(VLOOKUP(N129,[1]andrews_simbad!$Q:$Q,1,FALSE)),"",VLOOKUP(N129,[1]andrews_simbad!$Q:$Q,1,FALSE))</f>
        <v/>
      </c>
    </row>
    <row r="130" spans="1:16">
      <c r="A130">
        <v>122</v>
      </c>
      <c r="B130" t="s">
        <v>1512</v>
      </c>
      <c r="C130" t="s">
        <v>1513</v>
      </c>
      <c r="D130" t="s">
        <v>1341</v>
      </c>
      <c r="E130">
        <v>140</v>
      </c>
      <c r="F130" t="s">
        <v>1451</v>
      </c>
      <c r="G130">
        <v>0.5</v>
      </c>
      <c r="H130">
        <v>-13.38</v>
      </c>
      <c r="I130">
        <v>0</v>
      </c>
      <c r="J130">
        <v>-0.42</v>
      </c>
      <c r="K130">
        <v>2.08</v>
      </c>
      <c r="L130">
        <v>0.24</v>
      </c>
      <c r="M130">
        <v>5.0999999999999996</v>
      </c>
      <c r="N130" t="str">
        <f>VLOOKUP(C130,HH14_simbad!C:Q,15,FALSE)</f>
        <v>[HJS91] 507</v>
      </c>
      <c r="O130" t="str">
        <f>IF(ISNA(VLOOKUP(N130,[1]tboss_simbad!$Q:$Q,1,FALSE)),"",VLOOKUP(N130,[1]tboss_simbad!$Q:$Q,1,FALSE))</f>
        <v/>
      </c>
      <c r="P130" t="str">
        <f>IF(ISNA(VLOOKUP(N130,[1]andrews_simbad!$Q:$Q,1,FALSE)),"",VLOOKUP(N130,[1]andrews_simbad!$Q:$Q,1,FALSE))</f>
        <v/>
      </c>
    </row>
    <row r="131" spans="1:16">
      <c r="A131">
        <v>123</v>
      </c>
      <c r="B131" t="s">
        <v>1514</v>
      </c>
      <c r="C131" t="s">
        <v>1515</v>
      </c>
      <c r="D131" t="s">
        <v>1423</v>
      </c>
      <c r="E131">
        <v>140</v>
      </c>
      <c r="F131" t="s">
        <v>1356</v>
      </c>
      <c r="G131">
        <v>3.8</v>
      </c>
      <c r="H131">
        <v>-13.88</v>
      </c>
      <c r="I131">
        <v>0</v>
      </c>
      <c r="J131">
        <v>-0.8</v>
      </c>
      <c r="K131">
        <v>1.59</v>
      </c>
      <c r="L131">
        <v>7.0000000000000007E-2</v>
      </c>
      <c r="M131">
        <v>5</v>
      </c>
      <c r="N131" t="str">
        <f>VLOOKUP(C131,HH14_simbad!C:Q,15,FALSE)</f>
        <v>V* FW Tau</v>
      </c>
      <c r="O131" t="str">
        <f>IF(ISNA(VLOOKUP(N131,[1]tboss_simbad!$Q:$Q,1,FALSE)),"",VLOOKUP(N131,[1]tboss_simbad!$Q:$Q,1,FALSE))</f>
        <v/>
      </c>
      <c r="P131" t="str">
        <f>IF(ISNA(VLOOKUP(N131,[1]andrews_simbad!$Q:$Q,1,FALSE)),"",VLOOKUP(N131,[1]andrews_simbad!$Q:$Q,1,FALSE))</f>
        <v/>
      </c>
    </row>
    <row r="132" spans="1:16">
      <c r="A132">
        <v>124</v>
      </c>
      <c r="B132" t="s">
        <v>1516</v>
      </c>
      <c r="C132" t="s">
        <v>1517</v>
      </c>
      <c r="D132" t="s">
        <v>1479</v>
      </c>
      <c r="E132">
        <v>140</v>
      </c>
      <c r="F132" t="s">
        <v>1518</v>
      </c>
      <c r="G132">
        <v>3.91</v>
      </c>
      <c r="H132">
        <v>-13.94</v>
      </c>
      <c r="N132" t="str">
        <f>VLOOKUP(C132,HH14_simbad!C:Q,15,FALSE)</f>
        <v>V* GV Tau</v>
      </c>
      <c r="O132" t="str">
        <f>IF(ISNA(VLOOKUP(N132,[1]tboss_simbad!$Q:$Q,1,FALSE)),"",VLOOKUP(N132,[1]tboss_simbad!$Q:$Q,1,FALSE))</f>
        <v/>
      </c>
      <c r="P132" t="str">
        <f>IF(ISNA(VLOOKUP(N132,[1]andrews_simbad!$Q:$Q,1,FALSE)),"",VLOOKUP(N132,[1]andrews_simbad!$Q:$Q,1,FALSE))</f>
        <v/>
      </c>
    </row>
    <row r="133" spans="1:16">
      <c r="A133">
        <v>125</v>
      </c>
      <c r="B133" t="s">
        <v>1516</v>
      </c>
      <c r="C133" t="s">
        <v>1517</v>
      </c>
      <c r="D133" t="s">
        <v>1335</v>
      </c>
      <c r="E133">
        <v>140</v>
      </c>
      <c r="F133" t="s">
        <v>1518</v>
      </c>
      <c r="G133">
        <v>3.91</v>
      </c>
      <c r="H133">
        <v>-13.9</v>
      </c>
      <c r="N133" t="str">
        <f>VLOOKUP(C133,HH14_simbad!C:Q,15,FALSE)</f>
        <v>V* GV Tau</v>
      </c>
      <c r="O133" t="str">
        <f>IF(ISNA(VLOOKUP(N133,[1]tboss_simbad!$Q:$Q,1,FALSE)),"",VLOOKUP(N133,[1]tboss_simbad!$Q:$Q,1,FALSE))</f>
        <v/>
      </c>
      <c r="P133" t="str">
        <f>IF(ISNA(VLOOKUP(N133,[1]andrews_simbad!$Q:$Q,1,FALSE)),"",VLOOKUP(N133,[1]andrews_simbad!$Q:$Q,1,FALSE))</f>
        <v/>
      </c>
    </row>
    <row r="134" spans="1:16">
      <c r="A134">
        <v>126</v>
      </c>
      <c r="B134" t="s">
        <v>1519</v>
      </c>
      <c r="C134" t="s">
        <v>1520</v>
      </c>
      <c r="D134" t="s">
        <v>1341</v>
      </c>
      <c r="E134">
        <v>140</v>
      </c>
      <c r="F134" t="s">
        <v>1521</v>
      </c>
      <c r="G134">
        <v>0.2</v>
      </c>
      <c r="H134">
        <v>-14.11</v>
      </c>
      <c r="I134">
        <v>0</v>
      </c>
      <c r="J134">
        <v>-1.1499999999999999</v>
      </c>
      <c r="K134">
        <v>0.89</v>
      </c>
      <c r="L134">
        <v>0.19</v>
      </c>
      <c r="M134">
        <v>6.5</v>
      </c>
      <c r="N134" t="str">
        <f>VLOOKUP(C134,HH14_simbad!C:Q,15,FALSE)</f>
        <v>LP 358-731</v>
      </c>
      <c r="O134" t="str">
        <f>IF(ISNA(VLOOKUP(N134,[1]tboss_simbad!$Q:$Q,1,FALSE)),"",VLOOKUP(N134,[1]tboss_simbad!$Q:$Q,1,FALSE))</f>
        <v/>
      </c>
      <c r="P134" t="str">
        <f>IF(ISNA(VLOOKUP(N134,[1]andrews_simbad!$Q:$Q,1,FALSE)),"",VLOOKUP(N134,[1]andrews_simbad!$Q:$Q,1,FALSE))</f>
        <v/>
      </c>
    </row>
    <row r="135" spans="1:16">
      <c r="A135">
        <v>127</v>
      </c>
      <c r="B135" t="s">
        <v>656</v>
      </c>
      <c r="C135" t="s">
        <v>1522</v>
      </c>
      <c r="D135" t="s">
        <v>1399</v>
      </c>
      <c r="E135">
        <v>140</v>
      </c>
      <c r="F135" t="s">
        <v>1437</v>
      </c>
      <c r="G135">
        <v>0.65</v>
      </c>
      <c r="H135">
        <v>-13.53</v>
      </c>
      <c r="I135">
        <v>0.4</v>
      </c>
      <c r="J135">
        <v>-0.66</v>
      </c>
      <c r="K135">
        <v>1.26</v>
      </c>
      <c r="L135">
        <v>0.41</v>
      </c>
      <c r="M135">
        <v>6.5</v>
      </c>
      <c r="N135" t="str">
        <f>VLOOKUP(C135,HH14_simbad!C:Q,15,FALSE)</f>
        <v>V* DH Tau</v>
      </c>
      <c r="O135" t="str">
        <f>IF(ISNA(VLOOKUP(N135,[1]tboss_simbad!$Q:$Q,1,FALSE)),"",VLOOKUP(N135,[1]tboss_simbad!$Q:$Q,1,FALSE))</f>
        <v/>
      </c>
      <c r="P135" t="str">
        <f>IF(ISNA(VLOOKUP(N135,[1]andrews_simbad!$Q:$Q,1,FALSE)),"",VLOOKUP(N135,[1]andrews_simbad!$Q:$Q,1,FALSE))</f>
        <v>V* DH Tau</v>
      </c>
    </row>
    <row r="136" spans="1:16">
      <c r="A136">
        <v>128</v>
      </c>
      <c r="B136" t="s">
        <v>1523</v>
      </c>
      <c r="C136" t="s">
        <v>1524</v>
      </c>
      <c r="D136" t="s">
        <v>1423</v>
      </c>
      <c r="E136">
        <v>140</v>
      </c>
      <c r="F136" t="s">
        <v>1491</v>
      </c>
      <c r="G136">
        <v>0.7</v>
      </c>
      <c r="H136">
        <v>-13.02</v>
      </c>
      <c r="I136">
        <v>0</v>
      </c>
      <c r="J136">
        <v>-0.17</v>
      </c>
      <c r="K136">
        <v>1.92</v>
      </c>
      <c r="L136">
        <v>0.52</v>
      </c>
      <c r="M136">
        <v>6.2</v>
      </c>
      <c r="N136" t="str">
        <f>VLOOKUP(C136,HH14_simbad!C:Q,15,FALSE)</f>
        <v>V* DI Tau</v>
      </c>
      <c r="O136" t="str">
        <f>IF(ISNA(VLOOKUP(N136,[1]tboss_simbad!$Q:$Q,1,FALSE)),"",VLOOKUP(N136,[1]tboss_simbad!$Q:$Q,1,FALSE))</f>
        <v/>
      </c>
      <c r="P136" t="str">
        <f>IF(ISNA(VLOOKUP(N136,[1]andrews_simbad!$Q:$Q,1,FALSE)),"",VLOOKUP(N136,[1]andrews_simbad!$Q:$Q,1,FALSE))</f>
        <v/>
      </c>
    </row>
    <row r="137" spans="1:16">
      <c r="A137">
        <v>129</v>
      </c>
      <c r="B137" t="s">
        <v>1523</v>
      </c>
      <c r="C137" t="s">
        <v>1524</v>
      </c>
      <c r="D137" t="s">
        <v>1399</v>
      </c>
      <c r="E137">
        <v>140</v>
      </c>
      <c r="F137" t="s">
        <v>1491</v>
      </c>
      <c r="G137">
        <v>0.7</v>
      </c>
      <c r="H137">
        <v>-13</v>
      </c>
      <c r="I137">
        <v>0</v>
      </c>
      <c r="J137">
        <v>-0.14000000000000001</v>
      </c>
      <c r="K137">
        <v>1.98</v>
      </c>
      <c r="L137">
        <v>0.51</v>
      </c>
      <c r="M137">
        <v>6.2</v>
      </c>
      <c r="N137" t="str">
        <f>VLOOKUP(C137,HH14_simbad!C:Q,15,FALSE)</f>
        <v>V* DI Tau</v>
      </c>
      <c r="O137" t="str">
        <f>IF(ISNA(VLOOKUP(N137,[1]tboss_simbad!$Q:$Q,1,FALSE)),"",VLOOKUP(N137,[1]tboss_simbad!$Q:$Q,1,FALSE))</f>
        <v/>
      </c>
      <c r="P137" t="str">
        <f>IF(ISNA(VLOOKUP(N137,[1]andrews_simbad!$Q:$Q,1,FALSE)),"",VLOOKUP(N137,[1]andrews_simbad!$Q:$Q,1,FALSE))</f>
        <v/>
      </c>
    </row>
    <row r="138" spans="1:16">
      <c r="A138">
        <v>130</v>
      </c>
      <c r="B138" t="s">
        <v>1008</v>
      </c>
      <c r="C138" t="s">
        <v>1525</v>
      </c>
      <c r="D138" t="s">
        <v>1399</v>
      </c>
      <c r="E138">
        <v>140</v>
      </c>
      <c r="F138" t="s">
        <v>1526</v>
      </c>
      <c r="G138">
        <v>0.85</v>
      </c>
      <c r="H138">
        <v>-13.92</v>
      </c>
      <c r="I138">
        <v>0.6</v>
      </c>
      <c r="J138">
        <v>-1.06</v>
      </c>
      <c r="K138">
        <v>0.72</v>
      </c>
      <c r="L138">
        <v>0.61</v>
      </c>
      <c r="M138">
        <v>7.4</v>
      </c>
      <c r="N138" t="str">
        <f>VLOOKUP(C138,HH14_simbad!C:Q,15,FALSE)</f>
        <v>V* IQ Tau</v>
      </c>
      <c r="O138" t="str">
        <f>IF(ISNA(VLOOKUP(N138,[1]tboss_simbad!$Q:$Q,1,FALSE)),"",VLOOKUP(N138,[1]tboss_simbad!$Q:$Q,1,FALSE))</f>
        <v/>
      </c>
      <c r="P138" t="str">
        <f>IF(ISNA(VLOOKUP(N138,[1]andrews_simbad!$Q:$Q,1,FALSE)),"",VLOOKUP(N138,[1]andrews_simbad!$Q:$Q,1,FALSE))</f>
        <v>V* IQ Tau</v>
      </c>
    </row>
    <row r="139" spans="1:16">
      <c r="A139">
        <v>131</v>
      </c>
      <c r="B139" t="s">
        <v>1008</v>
      </c>
      <c r="C139" t="s">
        <v>1525</v>
      </c>
      <c r="D139" t="s">
        <v>1335</v>
      </c>
      <c r="E139">
        <v>140</v>
      </c>
      <c r="F139" t="s">
        <v>1526</v>
      </c>
      <c r="G139">
        <v>0.85</v>
      </c>
      <c r="H139">
        <v>-13.25</v>
      </c>
      <c r="I139">
        <v>0.11</v>
      </c>
      <c r="J139">
        <v>-0.39</v>
      </c>
      <c r="K139">
        <v>1.55</v>
      </c>
      <c r="L139">
        <v>0.51</v>
      </c>
      <c r="M139">
        <v>6.4</v>
      </c>
      <c r="N139" t="str">
        <f>VLOOKUP(C139,HH14_simbad!C:Q,15,FALSE)</f>
        <v>V* IQ Tau</v>
      </c>
      <c r="O139" t="str">
        <f>IF(ISNA(VLOOKUP(N139,[1]tboss_simbad!$Q:$Q,1,FALSE)),"",VLOOKUP(N139,[1]tboss_simbad!$Q:$Q,1,FALSE))</f>
        <v/>
      </c>
      <c r="P139" t="str">
        <f>IF(ISNA(VLOOKUP(N139,[1]andrews_simbad!$Q:$Q,1,FALSE)),"",VLOOKUP(N139,[1]andrews_simbad!$Q:$Q,1,FALSE))</f>
        <v>V* IQ Tau</v>
      </c>
    </row>
    <row r="140" spans="1:16">
      <c r="A140">
        <v>132</v>
      </c>
      <c r="B140" t="s">
        <v>1527</v>
      </c>
      <c r="C140" t="s">
        <v>765</v>
      </c>
      <c r="D140" t="s">
        <v>1335</v>
      </c>
      <c r="E140">
        <v>140</v>
      </c>
      <c r="F140" t="s">
        <v>1412</v>
      </c>
      <c r="G140">
        <v>2.2999999999999998</v>
      </c>
      <c r="H140">
        <v>-14.27</v>
      </c>
      <c r="I140">
        <v>0</v>
      </c>
      <c r="J140">
        <v>-1.23</v>
      </c>
      <c r="K140">
        <v>0.93</v>
      </c>
      <c r="L140">
        <v>0.08</v>
      </c>
      <c r="M140">
        <v>5.0999999999999996</v>
      </c>
      <c r="N140" t="str">
        <f>VLOOKUP(C140,HH14_simbad!C:Q,15,FALSE)</f>
        <v>2MASS J04295950+2433078</v>
      </c>
      <c r="O140" t="str">
        <f>IF(ISNA(VLOOKUP(N140,[1]tboss_simbad!$Q:$Q,1,FALSE)),"",VLOOKUP(N140,[1]tboss_simbad!$Q:$Q,1,FALSE))</f>
        <v/>
      </c>
      <c r="P140" t="str">
        <f>IF(ISNA(VLOOKUP(N140,[1]andrews_simbad!$Q:$Q,1,FALSE)),"",VLOOKUP(N140,[1]andrews_simbad!$Q:$Q,1,FALSE))</f>
        <v>2MASS J04295950+2433078</v>
      </c>
    </row>
    <row r="141" spans="1:16">
      <c r="A141">
        <v>133</v>
      </c>
      <c r="B141" t="s">
        <v>1528</v>
      </c>
      <c r="C141" t="s">
        <v>1529</v>
      </c>
      <c r="D141" t="s">
        <v>1423</v>
      </c>
      <c r="E141">
        <v>140</v>
      </c>
      <c r="F141" t="s">
        <v>1530</v>
      </c>
      <c r="G141">
        <v>0.4</v>
      </c>
      <c r="H141">
        <v>-13.29</v>
      </c>
      <c r="I141">
        <v>0</v>
      </c>
      <c r="J141">
        <v>-0.42</v>
      </c>
      <c r="K141">
        <v>1.6</v>
      </c>
      <c r="L141">
        <v>0.43</v>
      </c>
      <c r="M141">
        <v>6.3</v>
      </c>
      <c r="N141" t="str">
        <f>VLOOKUP(C141,HH14_simbad!C:Q,15,FALSE)</f>
        <v>NAME UX TAU B</v>
      </c>
      <c r="O141" t="str">
        <f>IF(ISNA(VLOOKUP(N141,[1]tboss_simbad!$Q:$Q,1,FALSE)),"",VLOOKUP(N141,[1]tboss_simbad!$Q:$Q,1,FALSE))</f>
        <v/>
      </c>
      <c r="P141" t="str">
        <f>IF(ISNA(VLOOKUP(N141,[1]andrews_simbad!$Q:$Q,1,FALSE)),"",VLOOKUP(N141,[1]andrews_simbad!$Q:$Q,1,FALSE))</f>
        <v/>
      </c>
    </row>
    <row r="142" spans="1:16">
      <c r="A142">
        <v>134</v>
      </c>
      <c r="B142" t="s">
        <v>1528</v>
      </c>
      <c r="C142" t="s">
        <v>1529</v>
      </c>
      <c r="D142" t="s">
        <v>1399</v>
      </c>
      <c r="E142">
        <v>140</v>
      </c>
      <c r="F142" t="s">
        <v>1530</v>
      </c>
      <c r="G142">
        <v>0.4</v>
      </c>
      <c r="H142">
        <v>-13.3</v>
      </c>
      <c r="I142">
        <v>0</v>
      </c>
      <c r="J142">
        <v>-0.44</v>
      </c>
      <c r="K142">
        <v>1.58</v>
      </c>
      <c r="L142">
        <v>0.43</v>
      </c>
      <c r="M142">
        <v>6.3</v>
      </c>
      <c r="N142" t="str">
        <f>VLOOKUP(C142,HH14_simbad!C:Q,15,FALSE)</f>
        <v>NAME UX TAU B</v>
      </c>
      <c r="O142" t="str">
        <f>IF(ISNA(VLOOKUP(N142,[1]tboss_simbad!$Q:$Q,1,FALSE)),"",VLOOKUP(N142,[1]tboss_simbad!$Q:$Q,1,FALSE))</f>
        <v/>
      </c>
      <c r="P142" t="str">
        <f>IF(ISNA(VLOOKUP(N142,[1]andrews_simbad!$Q:$Q,1,FALSE)),"",VLOOKUP(N142,[1]andrews_simbad!$Q:$Q,1,FALSE))</f>
        <v/>
      </c>
    </row>
    <row r="143" spans="1:16">
      <c r="A143">
        <v>135</v>
      </c>
      <c r="B143" t="s">
        <v>1531</v>
      </c>
      <c r="C143" t="s">
        <v>1532</v>
      </c>
      <c r="D143" t="s">
        <v>1423</v>
      </c>
      <c r="E143">
        <v>140</v>
      </c>
      <c r="F143" t="s">
        <v>1484</v>
      </c>
      <c r="G143">
        <v>0.65</v>
      </c>
      <c r="H143">
        <v>-12.59</v>
      </c>
      <c r="I143">
        <v>0</v>
      </c>
      <c r="J143">
        <v>0.22</v>
      </c>
      <c r="K143">
        <v>1.81</v>
      </c>
      <c r="L143">
        <v>1.51</v>
      </c>
      <c r="M143">
        <v>6.7</v>
      </c>
      <c r="N143" t="str">
        <f>VLOOKUP(C143,HH14_simbad!C:Q,15,FALSE)</f>
        <v>NAME UX TAU A</v>
      </c>
      <c r="O143" t="str">
        <f>IF(ISNA(VLOOKUP(N143,[1]tboss_simbad!$Q:$Q,1,FALSE)),"",VLOOKUP(N143,[1]tboss_simbad!$Q:$Q,1,FALSE))</f>
        <v/>
      </c>
      <c r="P143" t="str">
        <f>IF(ISNA(VLOOKUP(N143,[1]andrews_simbad!$Q:$Q,1,FALSE)),"",VLOOKUP(N143,[1]andrews_simbad!$Q:$Q,1,FALSE))</f>
        <v>NAME UX TAU A</v>
      </c>
    </row>
    <row r="144" spans="1:16">
      <c r="A144">
        <v>136</v>
      </c>
      <c r="B144" t="s">
        <v>1531</v>
      </c>
      <c r="C144" t="s">
        <v>1532</v>
      </c>
      <c r="D144" t="s">
        <v>1399</v>
      </c>
      <c r="E144">
        <v>140</v>
      </c>
      <c r="F144" t="s">
        <v>1484</v>
      </c>
      <c r="G144">
        <v>-0.05</v>
      </c>
      <c r="H144">
        <v>-12.62</v>
      </c>
      <c r="I144">
        <v>0</v>
      </c>
      <c r="J144">
        <v>0.19</v>
      </c>
      <c r="K144">
        <v>1.74</v>
      </c>
      <c r="L144">
        <v>1.48</v>
      </c>
      <c r="M144">
        <v>6.7</v>
      </c>
      <c r="N144" t="str">
        <f>VLOOKUP(C144,HH14_simbad!C:Q,15,FALSE)</f>
        <v>NAME UX TAU A</v>
      </c>
      <c r="O144" t="str">
        <f>IF(ISNA(VLOOKUP(N144,[1]tboss_simbad!$Q:$Q,1,FALSE)),"",VLOOKUP(N144,[1]tboss_simbad!$Q:$Q,1,FALSE))</f>
        <v/>
      </c>
      <c r="P144" t="str">
        <f>IF(ISNA(VLOOKUP(N144,[1]andrews_simbad!$Q:$Q,1,FALSE)),"",VLOOKUP(N144,[1]andrews_simbad!$Q:$Q,1,FALSE))</f>
        <v>NAME UX TAU A</v>
      </c>
    </row>
    <row r="145" spans="1:16">
      <c r="A145">
        <v>137</v>
      </c>
      <c r="B145" t="s">
        <v>1533</v>
      </c>
      <c r="C145" t="s">
        <v>1534</v>
      </c>
      <c r="D145" t="s">
        <v>1423</v>
      </c>
      <c r="E145">
        <v>140</v>
      </c>
      <c r="F145" t="s">
        <v>1332</v>
      </c>
      <c r="G145">
        <v>0.65</v>
      </c>
      <c r="H145">
        <v>-14.12</v>
      </c>
      <c r="I145">
        <v>0</v>
      </c>
      <c r="J145">
        <v>-1.24</v>
      </c>
      <c r="K145">
        <v>0.68</v>
      </c>
      <c r="L145">
        <v>0.37</v>
      </c>
      <c r="M145">
        <v>7.2</v>
      </c>
      <c r="N145" t="str">
        <f>VLOOKUP(C145,HH14_simbad!C:Q,15,FALSE)</f>
        <v>NAME UX TAU C</v>
      </c>
      <c r="O145" t="str">
        <f>IF(ISNA(VLOOKUP(N145,[1]tboss_simbad!$Q:$Q,1,FALSE)),"",VLOOKUP(N145,[1]tboss_simbad!$Q:$Q,1,FALSE))</f>
        <v/>
      </c>
      <c r="P145" t="str">
        <f>IF(ISNA(VLOOKUP(N145,[1]andrews_simbad!$Q:$Q,1,FALSE)),"",VLOOKUP(N145,[1]andrews_simbad!$Q:$Q,1,FALSE))</f>
        <v/>
      </c>
    </row>
    <row r="146" spans="1:16">
      <c r="A146">
        <v>138</v>
      </c>
      <c r="B146" t="s">
        <v>818</v>
      </c>
      <c r="C146" t="s">
        <v>1535</v>
      </c>
      <c r="D146" t="s">
        <v>1399</v>
      </c>
      <c r="E146">
        <v>140</v>
      </c>
      <c r="F146" t="s">
        <v>1407</v>
      </c>
      <c r="G146">
        <v>0.8</v>
      </c>
      <c r="H146">
        <v>-13.16</v>
      </c>
      <c r="I146">
        <v>0.06</v>
      </c>
      <c r="J146">
        <v>-0.28999999999999998</v>
      </c>
      <c r="K146">
        <v>1.92</v>
      </c>
      <c r="L146">
        <v>0.38</v>
      </c>
      <c r="M146">
        <v>6.2</v>
      </c>
      <c r="N146" t="str">
        <f>VLOOKUP(C146,HH14_simbad!C:Q,15,FALSE)</f>
        <v>V* FX Tau</v>
      </c>
      <c r="O146" t="str">
        <f>IF(ISNA(VLOOKUP(N146,[1]tboss_simbad!$Q:$Q,1,FALSE)),"",VLOOKUP(N146,[1]tboss_simbad!$Q:$Q,1,FALSE))</f>
        <v/>
      </c>
      <c r="P146" t="str">
        <f>IF(ISNA(VLOOKUP(N146,[1]andrews_simbad!$Q:$Q,1,FALSE)),"",VLOOKUP(N146,[1]andrews_simbad!$Q:$Q,1,FALSE))</f>
        <v>V* FX Tau</v>
      </c>
    </row>
    <row r="147" spans="1:16">
      <c r="A147">
        <v>139</v>
      </c>
      <c r="B147" t="s">
        <v>1536</v>
      </c>
      <c r="C147" t="s">
        <v>1537</v>
      </c>
      <c r="D147" t="s">
        <v>1335</v>
      </c>
      <c r="E147">
        <v>140</v>
      </c>
      <c r="F147" t="s">
        <v>1538</v>
      </c>
      <c r="G147">
        <v>0.7</v>
      </c>
      <c r="H147">
        <v>-13.12</v>
      </c>
      <c r="I147">
        <v>0.27</v>
      </c>
      <c r="J147">
        <v>-0.27</v>
      </c>
      <c r="K147">
        <v>1.58</v>
      </c>
      <c r="L147">
        <v>0.68</v>
      </c>
      <c r="M147">
        <v>6.4</v>
      </c>
      <c r="N147" t="str">
        <f>VLOOKUP(C147,HH14_simbad!C:Q,15,FALSE)</f>
        <v>V* DK Tau</v>
      </c>
      <c r="O147" t="str">
        <f>IF(ISNA(VLOOKUP(N147,[1]tboss_simbad!$Q:$Q,1,FALSE)),"",VLOOKUP(N147,[1]tboss_simbad!$Q:$Q,1,FALSE))</f>
        <v/>
      </c>
      <c r="P147" t="str">
        <f>IF(ISNA(VLOOKUP(N147,[1]andrews_simbad!$Q:$Q,1,FALSE)),"",VLOOKUP(N147,[1]andrews_simbad!$Q:$Q,1,FALSE))</f>
        <v/>
      </c>
    </row>
    <row r="148" spans="1:16">
      <c r="A148">
        <v>140</v>
      </c>
      <c r="B148" t="s">
        <v>959</v>
      </c>
      <c r="C148" t="s">
        <v>959</v>
      </c>
      <c r="D148" t="s">
        <v>1335</v>
      </c>
      <c r="E148">
        <v>140</v>
      </c>
      <c r="F148" t="s">
        <v>1539</v>
      </c>
      <c r="G148">
        <v>1.8</v>
      </c>
      <c r="H148">
        <v>-13.76</v>
      </c>
      <c r="I148">
        <v>0.28000000000000003</v>
      </c>
      <c r="J148">
        <v>-0.9</v>
      </c>
      <c r="K148">
        <v>0.91</v>
      </c>
      <c r="L148">
        <v>0.51</v>
      </c>
      <c r="M148">
        <v>7</v>
      </c>
      <c r="N148" t="str">
        <f>VLOOKUP(C148,HH14_simbad!C:Q,15,FALSE)</f>
        <v>NAME DK Tau B</v>
      </c>
      <c r="O148" t="str">
        <f>IF(ISNA(VLOOKUP(N148,[1]tboss_simbad!$Q:$Q,1,FALSE)),"",VLOOKUP(N148,[1]tboss_simbad!$Q:$Q,1,FALSE))</f>
        <v/>
      </c>
      <c r="P148" t="str">
        <f>IF(ISNA(VLOOKUP(N148,[1]andrews_simbad!$Q:$Q,1,FALSE)),"",VLOOKUP(N148,[1]andrews_simbad!$Q:$Q,1,FALSE))</f>
        <v>NAME DK Tau B</v>
      </c>
    </row>
    <row r="149" spans="1:16">
      <c r="A149">
        <v>141</v>
      </c>
      <c r="B149" t="s">
        <v>959</v>
      </c>
      <c r="C149" t="s">
        <v>959</v>
      </c>
      <c r="D149" t="s">
        <v>1423</v>
      </c>
      <c r="E149">
        <v>140</v>
      </c>
      <c r="F149" t="s">
        <v>1539</v>
      </c>
      <c r="G149">
        <v>1.8</v>
      </c>
      <c r="H149">
        <v>-13.51</v>
      </c>
      <c r="I149">
        <v>0.22</v>
      </c>
      <c r="J149">
        <v>-0.65</v>
      </c>
      <c r="K149">
        <v>1.21</v>
      </c>
      <c r="L149">
        <v>0.48</v>
      </c>
      <c r="M149">
        <v>6.6</v>
      </c>
      <c r="N149" t="str">
        <f>VLOOKUP(C149,HH14_simbad!C:Q,15,FALSE)</f>
        <v>NAME DK Tau B</v>
      </c>
      <c r="O149" t="str">
        <f>IF(ISNA(VLOOKUP(N149,[1]tboss_simbad!$Q:$Q,1,FALSE)),"",VLOOKUP(N149,[1]tboss_simbad!$Q:$Q,1,FALSE))</f>
        <v/>
      </c>
      <c r="P149" t="str">
        <f>IF(ISNA(VLOOKUP(N149,[1]andrews_simbad!$Q:$Q,1,FALSE)),"",VLOOKUP(N149,[1]andrews_simbad!$Q:$Q,1,FALSE))</f>
        <v>NAME DK Tau B</v>
      </c>
    </row>
    <row r="150" spans="1:16">
      <c r="A150">
        <v>142</v>
      </c>
      <c r="B150" t="s">
        <v>1198</v>
      </c>
      <c r="C150" t="s">
        <v>1540</v>
      </c>
      <c r="D150" t="s">
        <v>1391</v>
      </c>
      <c r="E150">
        <v>140</v>
      </c>
      <c r="F150" t="s">
        <v>1461</v>
      </c>
      <c r="G150">
        <v>0.55000000000000004</v>
      </c>
      <c r="H150">
        <v>-13.23</v>
      </c>
      <c r="I150">
        <v>0.03</v>
      </c>
      <c r="J150">
        <v>-0.25</v>
      </c>
      <c r="K150">
        <v>2.5499999999999998</v>
      </c>
      <c r="L150">
        <v>0.24</v>
      </c>
      <c r="M150">
        <v>5</v>
      </c>
      <c r="N150" t="str">
        <f>VLOOKUP(C150,HH14_simbad!C:Q,15,FALSE)</f>
        <v>V* ZZ Tau</v>
      </c>
      <c r="O150" t="str">
        <f>IF(ISNA(VLOOKUP(N150,[1]tboss_simbad!$Q:$Q,1,FALSE)),"",VLOOKUP(N150,[1]tboss_simbad!$Q:$Q,1,FALSE))</f>
        <v/>
      </c>
      <c r="P150" t="str">
        <f>IF(ISNA(VLOOKUP(N150,[1]andrews_simbad!$Q:$Q,1,FALSE)),"",VLOOKUP(N150,[1]andrews_simbad!$Q:$Q,1,FALSE))</f>
        <v>V* ZZ Tau</v>
      </c>
    </row>
    <row r="151" spans="1:16">
      <c r="A151">
        <v>143</v>
      </c>
      <c r="B151" t="s">
        <v>1198</v>
      </c>
      <c r="C151" t="s">
        <v>1540</v>
      </c>
      <c r="D151" t="s">
        <v>1341</v>
      </c>
      <c r="E151">
        <v>140</v>
      </c>
      <c r="F151" t="s">
        <v>1461</v>
      </c>
      <c r="G151">
        <v>0.55000000000000004</v>
      </c>
      <c r="H151">
        <v>-13.26</v>
      </c>
      <c r="I151">
        <v>0.02</v>
      </c>
      <c r="J151">
        <v>-0.28000000000000003</v>
      </c>
      <c r="K151">
        <v>2.46</v>
      </c>
      <c r="L151">
        <v>0.24</v>
      </c>
      <c r="M151">
        <v>5</v>
      </c>
      <c r="N151" t="str">
        <f>VLOOKUP(C151,HH14_simbad!C:Q,15,FALSE)</f>
        <v>V* ZZ Tau</v>
      </c>
      <c r="O151" t="str">
        <f>IF(ISNA(VLOOKUP(N151,[1]tboss_simbad!$Q:$Q,1,FALSE)),"",VLOOKUP(N151,[1]tboss_simbad!$Q:$Q,1,FALSE))</f>
        <v/>
      </c>
      <c r="P151" t="str">
        <f>IF(ISNA(VLOOKUP(N151,[1]andrews_simbad!$Q:$Q,1,FALSE)),"",VLOOKUP(N151,[1]andrews_simbad!$Q:$Q,1,FALSE))</f>
        <v>V* ZZ Tau</v>
      </c>
    </row>
    <row r="152" spans="1:16">
      <c r="A152">
        <v>144</v>
      </c>
      <c r="B152" t="s">
        <v>1198</v>
      </c>
      <c r="C152" t="s">
        <v>1540</v>
      </c>
      <c r="D152" t="s">
        <v>1399</v>
      </c>
      <c r="E152">
        <v>140</v>
      </c>
      <c r="F152" t="s">
        <v>1461</v>
      </c>
      <c r="G152">
        <v>0.55000000000000004</v>
      </c>
      <c r="H152">
        <v>-13.26</v>
      </c>
      <c r="I152">
        <v>0.02</v>
      </c>
      <c r="J152">
        <v>-0.28999999999999998</v>
      </c>
      <c r="K152">
        <v>2.4500000000000002</v>
      </c>
      <c r="L152">
        <v>0.24</v>
      </c>
      <c r="M152">
        <v>5</v>
      </c>
      <c r="N152" t="str">
        <f>VLOOKUP(C152,HH14_simbad!C:Q,15,FALSE)</f>
        <v>V* ZZ Tau</v>
      </c>
      <c r="O152" t="str">
        <f>IF(ISNA(VLOOKUP(N152,[1]tboss_simbad!$Q:$Q,1,FALSE)),"",VLOOKUP(N152,[1]tboss_simbad!$Q:$Q,1,FALSE))</f>
        <v/>
      </c>
      <c r="P152" t="str">
        <f>IF(ISNA(VLOOKUP(N152,[1]andrews_simbad!$Q:$Q,1,FALSE)),"",VLOOKUP(N152,[1]andrews_simbad!$Q:$Q,1,FALSE))</f>
        <v>V* ZZ Tau</v>
      </c>
    </row>
    <row r="153" spans="1:16">
      <c r="A153">
        <v>145</v>
      </c>
      <c r="B153" t="s">
        <v>1198</v>
      </c>
      <c r="C153" t="s">
        <v>1540</v>
      </c>
      <c r="D153" t="s">
        <v>1335</v>
      </c>
      <c r="E153">
        <v>140</v>
      </c>
      <c r="F153" t="s">
        <v>1461</v>
      </c>
      <c r="G153">
        <v>0.55000000000000004</v>
      </c>
      <c r="H153">
        <v>-13.25</v>
      </c>
      <c r="I153">
        <v>0.01</v>
      </c>
      <c r="J153">
        <v>-0.28000000000000003</v>
      </c>
      <c r="K153">
        <v>2.4700000000000002</v>
      </c>
      <c r="L153">
        <v>0.24</v>
      </c>
      <c r="M153">
        <v>5</v>
      </c>
      <c r="N153" t="str">
        <f>VLOOKUP(C153,HH14_simbad!C:Q,15,FALSE)</f>
        <v>V* ZZ Tau</v>
      </c>
      <c r="O153" t="str">
        <f>IF(ISNA(VLOOKUP(N153,[1]tboss_simbad!$Q:$Q,1,FALSE)),"",VLOOKUP(N153,[1]tboss_simbad!$Q:$Q,1,FALSE))</f>
        <v/>
      </c>
      <c r="P153" t="str">
        <f>IF(ISNA(VLOOKUP(N153,[1]andrews_simbad!$Q:$Q,1,FALSE)),"",VLOOKUP(N153,[1]andrews_simbad!$Q:$Q,1,FALSE))</f>
        <v>V* ZZ Tau</v>
      </c>
    </row>
    <row r="154" spans="1:16">
      <c r="A154">
        <v>146</v>
      </c>
      <c r="B154" t="s">
        <v>709</v>
      </c>
      <c r="C154" t="s">
        <v>1541</v>
      </c>
      <c r="D154" t="s">
        <v>1399</v>
      </c>
      <c r="E154">
        <v>140</v>
      </c>
      <c r="F154" t="s">
        <v>343</v>
      </c>
      <c r="G154">
        <v>1.7</v>
      </c>
      <c r="H154">
        <v>-14.65</v>
      </c>
      <c r="I154">
        <v>0.1</v>
      </c>
      <c r="J154">
        <v>-1.66</v>
      </c>
      <c r="K154">
        <v>0.52</v>
      </c>
      <c r="L154">
        <v>0.1</v>
      </c>
      <c r="M154">
        <v>6.8</v>
      </c>
      <c r="N154" t="str">
        <f>VLOOKUP(C154,HH14_simbad!C:Q,15,FALSE)</f>
        <v>NAME ZZ TAU IRS</v>
      </c>
      <c r="O154" t="str">
        <f>IF(ISNA(VLOOKUP(N154,[1]tboss_simbad!$Q:$Q,1,FALSE)),"",VLOOKUP(N154,[1]tboss_simbad!$Q:$Q,1,FALSE))</f>
        <v/>
      </c>
      <c r="P154" t="str">
        <f>IF(ISNA(VLOOKUP(N154,[1]andrews_simbad!$Q:$Q,1,FALSE)),"",VLOOKUP(N154,[1]andrews_simbad!$Q:$Q,1,FALSE))</f>
        <v>NAME ZZ TAU IRS</v>
      </c>
    </row>
    <row r="155" spans="1:16">
      <c r="A155">
        <v>147</v>
      </c>
      <c r="B155" t="s">
        <v>984</v>
      </c>
      <c r="C155" t="s">
        <v>1542</v>
      </c>
      <c r="D155" t="s">
        <v>1341</v>
      </c>
      <c r="E155">
        <v>140</v>
      </c>
      <c r="F155" t="s">
        <v>1464</v>
      </c>
      <c r="G155">
        <v>0.35</v>
      </c>
      <c r="H155">
        <v>-13.17</v>
      </c>
      <c r="I155">
        <v>0</v>
      </c>
      <c r="J155">
        <v>-0.32</v>
      </c>
      <c r="K155">
        <v>1.46</v>
      </c>
      <c r="L155">
        <v>0.72</v>
      </c>
      <c r="M155">
        <v>6.5</v>
      </c>
      <c r="N155" t="str">
        <f>VLOOKUP(C155,HH14_simbad!C:Q,15,FALSE)</f>
        <v>V* V1320 Tau</v>
      </c>
      <c r="O155" t="str">
        <f>IF(ISNA(VLOOKUP(N155,[1]tboss_simbad!$Q:$Q,1,FALSE)),"",VLOOKUP(N155,[1]tboss_simbad!$Q:$Q,1,FALSE))</f>
        <v/>
      </c>
      <c r="P155" t="str">
        <f>IF(ISNA(VLOOKUP(N155,[1]andrews_simbad!$Q:$Q,1,FALSE)),"",VLOOKUP(N155,[1]andrews_simbad!$Q:$Q,1,FALSE))</f>
        <v>V* V1320 Tau</v>
      </c>
    </row>
    <row r="156" spans="1:16">
      <c r="A156">
        <v>148</v>
      </c>
      <c r="B156" t="s">
        <v>1543</v>
      </c>
      <c r="C156" t="s">
        <v>1544</v>
      </c>
      <c r="D156" t="s">
        <v>1404</v>
      </c>
      <c r="E156">
        <v>140</v>
      </c>
      <c r="F156" t="s">
        <v>1545</v>
      </c>
      <c r="G156">
        <v>-0.2</v>
      </c>
      <c r="H156">
        <v>-13.53</v>
      </c>
      <c r="I156">
        <v>0</v>
      </c>
      <c r="J156">
        <v>-0.51</v>
      </c>
      <c r="K156">
        <v>2.06</v>
      </c>
      <c r="L156">
        <v>0.12</v>
      </c>
      <c r="M156">
        <v>5</v>
      </c>
      <c r="N156" t="str">
        <f>VLOOKUP(C156,HH14_simbad!C:Q,15,FALSE)</f>
        <v>V* V927 Tau</v>
      </c>
      <c r="O156" t="str">
        <f>IF(ISNA(VLOOKUP(N156,[1]tboss_simbad!$Q:$Q,1,FALSE)),"",VLOOKUP(N156,[1]tboss_simbad!$Q:$Q,1,FALSE))</f>
        <v/>
      </c>
      <c r="P156" t="str">
        <f>IF(ISNA(VLOOKUP(N156,[1]andrews_simbad!$Q:$Q,1,FALSE)),"",VLOOKUP(N156,[1]andrews_simbad!$Q:$Q,1,FALSE))</f>
        <v/>
      </c>
    </row>
    <row r="157" spans="1:16">
      <c r="A157">
        <v>149</v>
      </c>
      <c r="B157" t="s">
        <v>1546</v>
      </c>
      <c r="C157" t="s">
        <v>1547</v>
      </c>
      <c r="D157" t="s">
        <v>1399</v>
      </c>
      <c r="E157">
        <v>140</v>
      </c>
      <c r="F157" t="s">
        <v>1548</v>
      </c>
      <c r="G157">
        <v>2.8</v>
      </c>
      <c r="H157">
        <v>-14.8</v>
      </c>
      <c r="I157">
        <v>0.35</v>
      </c>
      <c r="J157">
        <v>-1.94</v>
      </c>
      <c r="K157">
        <v>0.26</v>
      </c>
      <c r="N157" t="str">
        <f>VLOOKUP(C157,HH14_simbad!C:Q,15,FALSE)</f>
        <v>2MASS J04313613+1813432</v>
      </c>
      <c r="O157" t="str">
        <f>IF(ISNA(VLOOKUP(N157,[1]tboss_simbad!$Q:$Q,1,FALSE)),"",VLOOKUP(N157,[1]tboss_simbad!$Q:$Q,1,FALSE))</f>
        <v/>
      </c>
      <c r="P157" t="str">
        <f>IF(ISNA(VLOOKUP(N157,[1]andrews_simbad!$Q:$Q,1,FALSE)),"",VLOOKUP(N157,[1]andrews_simbad!$Q:$Q,1,FALSE))</f>
        <v/>
      </c>
    </row>
    <row r="158" spans="1:16">
      <c r="A158">
        <v>150</v>
      </c>
      <c r="B158" t="s">
        <v>1549</v>
      </c>
      <c r="C158" t="s">
        <v>1550</v>
      </c>
      <c r="D158" t="s">
        <v>1399</v>
      </c>
      <c r="E158">
        <v>140</v>
      </c>
      <c r="F158" t="s">
        <v>1402</v>
      </c>
      <c r="G158">
        <v>2.5</v>
      </c>
      <c r="H158">
        <v>-13.67</v>
      </c>
      <c r="I158">
        <v>0.47</v>
      </c>
      <c r="J158">
        <v>-0.84</v>
      </c>
      <c r="K158">
        <v>0.61</v>
      </c>
      <c r="N158" t="str">
        <f>VLOOKUP(C158,HH14_simbad!C:Q,15,FALSE)</f>
        <v>V* HL Tau</v>
      </c>
      <c r="O158" t="str">
        <f>IF(ISNA(VLOOKUP(N158,[1]tboss_simbad!$Q:$Q,1,FALSE)),"",VLOOKUP(N158,[1]tboss_simbad!$Q:$Q,1,FALSE))</f>
        <v/>
      </c>
      <c r="P158" t="str">
        <f>IF(ISNA(VLOOKUP(N158,[1]andrews_simbad!$Q:$Q,1,FALSE)),"",VLOOKUP(N158,[1]andrews_simbad!$Q:$Q,1,FALSE))</f>
        <v/>
      </c>
    </row>
    <row r="159" spans="1:16">
      <c r="A159">
        <v>151</v>
      </c>
      <c r="B159" t="s">
        <v>923</v>
      </c>
      <c r="C159" t="s">
        <v>1551</v>
      </c>
      <c r="D159" t="s">
        <v>1399</v>
      </c>
      <c r="E159">
        <v>140</v>
      </c>
      <c r="F159" t="s">
        <v>1383</v>
      </c>
      <c r="G159">
        <v>1.5</v>
      </c>
      <c r="H159">
        <v>-13.14</v>
      </c>
      <c r="I159">
        <v>7.0000000000000007E-2</v>
      </c>
      <c r="J159">
        <v>-0.24</v>
      </c>
      <c r="K159">
        <v>2.2400000000000002</v>
      </c>
      <c r="L159">
        <v>0.28999999999999998</v>
      </c>
      <c r="M159">
        <v>5.3</v>
      </c>
      <c r="N159" t="str">
        <f>VLOOKUP(C159,HH14_simbad!C:Q,15,FALSE)</f>
        <v>V* XZ Tau</v>
      </c>
      <c r="O159" t="str">
        <f>IF(ISNA(VLOOKUP(N159,[1]tboss_simbad!$Q:$Q,1,FALSE)),"",VLOOKUP(N159,[1]tboss_simbad!$Q:$Q,1,FALSE))</f>
        <v/>
      </c>
      <c r="P159" t="str">
        <f>IF(ISNA(VLOOKUP(N159,[1]andrews_simbad!$Q:$Q,1,FALSE)),"",VLOOKUP(N159,[1]andrews_simbad!$Q:$Q,1,FALSE))</f>
        <v>V* XZ Tau</v>
      </c>
    </row>
    <row r="160" spans="1:16">
      <c r="A160">
        <v>152</v>
      </c>
      <c r="B160" t="s">
        <v>1552</v>
      </c>
      <c r="C160" t="s">
        <v>1553</v>
      </c>
      <c r="D160" t="s">
        <v>1479</v>
      </c>
      <c r="E160">
        <v>140</v>
      </c>
      <c r="F160" t="s">
        <v>252</v>
      </c>
      <c r="G160">
        <v>2.4</v>
      </c>
      <c r="H160">
        <v>-13.33</v>
      </c>
      <c r="I160">
        <v>0.11</v>
      </c>
      <c r="J160">
        <v>-0.47</v>
      </c>
      <c r="K160">
        <v>1.46</v>
      </c>
      <c r="L160">
        <v>0.48</v>
      </c>
      <c r="M160">
        <v>6.4</v>
      </c>
      <c r="N160" t="str">
        <f>VLOOKUP(C160,HH14_simbad!C:Q,15,FALSE)</f>
        <v>V* HK Tau</v>
      </c>
      <c r="O160" t="str">
        <f>IF(ISNA(VLOOKUP(N160,[1]tboss_simbad!$Q:$Q,1,FALSE)),"",VLOOKUP(N160,[1]tboss_simbad!$Q:$Q,1,FALSE))</f>
        <v/>
      </c>
      <c r="P160" t="str">
        <f>IF(ISNA(VLOOKUP(N160,[1]andrews_simbad!$Q:$Q,1,FALSE)),"",VLOOKUP(N160,[1]andrews_simbad!$Q:$Q,1,FALSE))</f>
        <v/>
      </c>
    </row>
    <row r="161" spans="1:16">
      <c r="A161">
        <v>153</v>
      </c>
      <c r="B161" t="s">
        <v>1552</v>
      </c>
      <c r="C161" t="s">
        <v>1553</v>
      </c>
      <c r="D161" t="s">
        <v>1399</v>
      </c>
      <c r="E161">
        <v>140</v>
      </c>
      <c r="F161" t="s">
        <v>252</v>
      </c>
      <c r="G161">
        <v>2.4</v>
      </c>
      <c r="H161">
        <v>-13.44</v>
      </c>
      <c r="I161">
        <v>0.14000000000000001</v>
      </c>
      <c r="J161">
        <v>-0.56999999999999995</v>
      </c>
      <c r="K161">
        <v>1.3</v>
      </c>
      <c r="L161">
        <v>0.49</v>
      </c>
      <c r="M161">
        <v>6.5</v>
      </c>
      <c r="N161" t="str">
        <f>VLOOKUP(C161,HH14_simbad!C:Q,15,FALSE)</f>
        <v>V* HK Tau</v>
      </c>
      <c r="O161" t="str">
        <f>IF(ISNA(VLOOKUP(N161,[1]tboss_simbad!$Q:$Q,1,FALSE)),"",VLOOKUP(N161,[1]tboss_simbad!$Q:$Q,1,FALSE))</f>
        <v/>
      </c>
      <c r="P161" t="str">
        <f>IF(ISNA(VLOOKUP(N161,[1]andrews_simbad!$Q:$Q,1,FALSE)),"",VLOOKUP(N161,[1]andrews_simbad!$Q:$Q,1,FALSE))</f>
        <v/>
      </c>
    </row>
    <row r="162" spans="1:16">
      <c r="A162">
        <v>154</v>
      </c>
      <c r="B162" t="s">
        <v>1552</v>
      </c>
      <c r="C162" t="s">
        <v>1553</v>
      </c>
      <c r="D162" t="s">
        <v>1335</v>
      </c>
      <c r="E162">
        <v>140</v>
      </c>
      <c r="F162" t="s">
        <v>252</v>
      </c>
      <c r="G162">
        <v>2.4</v>
      </c>
      <c r="H162">
        <v>-13.39</v>
      </c>
      <c r="I162">
        <v>0.1</v>
      </c>
      <c r="J162">
        <v>-0.53</v>
      </c>
      <c r="K162">
        <v>1.36</v>
      </c>
      <c r="L162">
        <v>0.49</v>
      </c>
      <c r="M162">
        <v>6.5</v>
      </c>
      <c r="N162" t="str">
        <f>VLOOKUP(C162,HH14_simbad!C:Q,15,FALSE)</f>
        <v>V* HK Tau</v>
      </c>
      <c r="O162" t="str">
        <f>IF(ISNA(VLOOKUP(N162,[1]tboss_simbad!$Q:$Q,1,FALSE)),"",VLOOKUP(N162,[1]tboss_simbad!$Q:$Q,1,FALSE))</f>
        <v/>
      </c>
      <c r="P162" t="str">
        <f>IF(ISNA(VLOOKUP(N162,[1]andrews_simbad!$Q:$Q,1,FALSE)),"",VLOOKUP(N162,[1]andrews_simbad!$Q:$Q,1,FALSE))</f>
        <v/>
      </c>
    </row>
    <row r="163" spans="1:16">
      <c r="A163">
        <v>155</v>
      </c>
      <c r="B163" t="s">
        <v>1003</v>
      </c>
      <c r="C163" t="s">
        <v>1005</v>
      </c>
      <c r="D163" t="s">
        <v>1423</v>
      </c>
      <c r="E163">
        <v>140</v>
      </c>
      <c r="F163" t="s">
        <v>1554</v>
      </c>
      <c r="G163">
        <v>0.8</v>
      </c>
      <c r="H163">
        <v>-13.32</v>
      </c>
      <c r="I163">
        <v>0</v>
      </c>
      <c r="J163">
        <v>-0.42</v>
      </c>
      <c r="K163">
        <v>1.84</v>
      </c>
      <c r="L163">
        <v>0.3</v>
      </c>
      <c r="M163">
        <v>6.2</v>
      </c>
      <c r="N163" t="str">
        <f>VLOOKUP(C163,HH14_simbad!C:Q,15,FALSE)</f>
        <v>EM* LkHA 266</v>
      </c>
      <c r="O163" t="str">
        <f>IF(ISNA(VLOOKUP(N163,[1]tboss_simbad!$Q:$Q,1,FALSE)),"",VLOOKUP(N163,[1]tboss_simbad!$Q:$Q,1,FALSE))</f>
        <v/>
      </c>
      <c r="P163" t="str">
        <f>IF(ISNA(VLOOKUP(N163,[1]andrews_simbad!$Q:$Q,1,FALSE)),"",VLOOKUP(N163,[1]andrews_simbad!$Q:$Q,1,FALSE))</f>
        <v>EM* LkHA 266</v>
      </c>
    </row>
    <row r="164" spans="1:16">
      <c r="A164">
        <v>156</v>
      </c>
      <c r="B164" t="s">
        <v>1003</v>
      </c>
      <c r="C164" t="s">
        <v>1005</v>
      </c>
      <c r="D164" t="s">
        <v>1335</v>
      </c>
      <c r="E164">
        <v>140</v>
      </c>
      <c r="F164" t="s">
        <v>1554</v>
      </c>
      <c r="G164">
        <v>0.8</v>
      </c>
      <c r="H164">
        <v>-13.35</v>
      </c>
      <c r="I164">
        <v>0</v>
      </c>
      <c r="J164">
        <v>-0.44</v>
      </c>
      <c r="K164">
        <v>1.79</v>
      </c>
      <c r="L164">
        <v>0.3</v>
      </c>
      <c r="M164">
        <v>6.3</v>
      </c>
      <c r="N164" t="str">
        <f>VLOOKUP(C164,HH14_simbad!C:Q,15,FALSE)</f>
        <v>EM* LkHA 266</v>
      </c>
      <c r="O164" t="str">
        <f>IF(ISNA(VLOOKUP(N164,[1]tboss_simbad!$Q:$Q,1,FALSE)),"",VLOOKUP(N164,[1]tboss_simbad!$Q:$Q,1,FALSE))</f>
        <v/>
      </c>
      <c r="P164" t="str">
        <f>IF(ISNA(VLOOKUP(N164,[1]andrews_simbad!$Q:$Q,1,FALSE)),"",VLOOKUP(N164,[1]andrews_simbad!$Q:$Q,1,FALSE))</f>
        <v>EM* LkHA 266</v>
      </c>
    </row>
    <row r="165" spans="1:16">
      <c r="A165">
        <v>157</v>
      </c>
      <c r="B165" t="s">
        <v>1555</v>
      </c>
      <c r="C165" t="s">
        <v>1556</v>
      </c>
      <c r="D165" t="s">
        <v>1423</v>
      </c>
      <c r="E165">
        <v>140</v>
      </c>
      <c r="F165" t="s">
        <v>1539</v>
      </c>
      <c r="G165">
        <v>0.55000000000000004</v>
      </c>
      <c r="H165">
        <v>-13.47</v>
      </c>
      <c r="I165">
        <v>0.03</v>
      </c>
      <c r="J165">
        <v>-0.61</v>
      </c>
      <c r="K165">
        <v>1.27</v>
      </c>
      <c r="L165">
        <v>0.48</v>
      </c>
      <c r="M165">
        <v>6.6</v>
      </c>
      <c r="N165" t="str">
        <f>VLOOKUP(C165,HH14_simbad!C:Q,15,FALSE)</f>
        <v>EM* LkHA 267</v>
      </c>
      <c r="O165" t="str">
        <f>IF(ISNA(VLOOKUP(N165,[1]tboss_simbad!$Q:$Q,1,FALSE)),"",VLOOKUP(N165,[1]tboss_simbad!$Q:$Q,1,FALSE))</f>
        <v/>
      </c>
      <c r="P165" t="str">
        <f>IF(ISNA(VLOOKUP(N165,[1]andrews_simbad!$Q:$Q,1,FALSE)),"",VLOOKUP(N165,[1]andrews_simbad!$Q:$Q,1,FALSE))</f>
        <v>EM* LkHA 267</v>
      </c>
    </row>
    <row r="166" spans="1:16">
      <c r="A166">
        <v>158</v>
      </c>
      <c r="B166" t="s">
        <v>1557</v>
      </c>
      <c r="C166" t="s">
        <v>1558</v>
      </c>
      <c r="D166" t="s">
        <v>1341</v>
      </c>
      <c r="E166">
        <v>140</v>
      </c>
      <c r="F166" t="s">
        <v>1545</v>
      </c>
      <c r="G166">
        <v>0.4</v>
      </c>
      <c r="H166">
        <v>-13.84</v>
      </c>
      <c r="I166">
        <v>0</v>
      </c>
      <c r="J166">
        <v>-0.81</v>
      </c>
      <c r="K166">
        <v>1.46</v>
      </c>
      <c r="L166">
        <v>0.12</v>
      </c>
      <c r="M166">
        <v>5</v>
      </c>
      <c r="N166" t="str">
        <f>VLOOKUP(C166,HH14_simbad!C:Q,15,FALSE)</f>
        <v>2MASS J04315844+2543299</v>
      </c>
      <c r="O166" t="str">
        <f>IF(ISNA(VLOOKUP(N166,[1]tboss_simbad!$Q:$Q,1,FALSE)),"",VLOOKUP(N166,[1]tboss_simbad!$Q:$Q,1,FALSE))</f>
        <v/>
      </c>
      <c r="P166" t="str">
        <f>IF(ISNA(VLOOKUP(N166,[1]andrews_simbad!$Q:$Q,1,FALSE)),"",VLOOKUP(N166,[1]andrews_simbad!$Q:$Q,1,FALSE))</f>
        <v/>
      </c>
    </row>
    <row r="167" spans="1:16">
      <c r="A167">
        <v>159</v>
      </c>
      <c r="B167" t="s">
        <v>1559</v>
      </c>
      <c r="C167" t="s">
        <v>1560</v>
      </c>
      <c r="D167" t="s">
        <v>1399</v>
      </c>
      <c r="E167">
        <v>140</v>
      </c>
      <c r="F167" t="s">
        <v>1561</v>
      </c>
      <c r="G167">
        <v>0.25</v>
      </c>
      <c r="H167">
        <v>-13.12</v>
      </c>
      <c r="I167">
        <v>0</v>
      </c>
      <c r="J167">
        <v>-0.28000000000000003</v>
      </c>
      <c r="K167">
        <v>1.43</v>
      </c>
      <c r="L167">
        <v>0.87</v>
      </c>
      <c r="M167">
        <v>6.6</v>
      </c>
      <c r="N167" t="str">
        <f>VLOOKUP(C167,HH14_simbad!C:Q,15,FALSE)</f>
        <v>[FK83] LDN 1551 51</v>
      </c>
      <c r="O167" t="str">
        <f>IF(ISNA(VLOOKUP(N167,[1]tboss_simbad!$Q:$Q,1,FALSE)),"",VLOOKUP(N167,[1]tboss_simbad!$Q:$Q,1,FALSE))</f>
        <v/>
      </c>
      <c r="P167" t="str">
        <f>IF(ISNA(VLOOKUP(N167,[1]andrews_simbad!$Q:$Q,1,FALSE)),"",VLOOKUP(N167,[1]andrews_simbad!$Q:$Q,1,FALSE))</f>
        <v/>
      </c>
    </row>
    <row r="168" spans="1:16">
      <c r="A168">
        <v>160</v>
      </c>
      <c r="B168" t="s">
        <v>1562</v>
      </c>
      <c r="C168" t="s">
        <v>1563</v>
      </c>
      <c r="D168" t="s">
        <v>1335</v>
      </c>
      <c r="E168">
        <v>140</v>
      </c>
      <c r="F168" t="s">
        <v>1432</v>
      </c>
      <c r="G168">
        <v>0.05</v>
      </c>
      <c r="H168">
        <v>-13.29</v>
      </c>
      <c r="I168">
        <v>0</v>
      </c>
      <c r="J168">
        <v>-0.43</v>
      </c>
      <c r="K168">
        <v>1.52</v>
      </c>
      <c r="L168">
        <v>0.48</v>
      </c>
      <c r="M168">
        <v>6.4</v>
      </c>
      <c r="N168" t="str">
        <f>VLOOKUP(C168,HH14_simbad!C:Q,15,FALSE)</f>
        <v>V* V827 Tau</v>
      </c>
      <c r="O168" t="str">
        <f>IF(ISNA(VLOOKUP(N168,[1]tboss_simbad!$Q:$Q,1,FALSE)),"",VLOOKUP(N168,[1]tboss_simbad!$Q:$Q,1,FALSE))</f>
        <v/>
      </c>
      <c r="P168" t="str">
        <f>IF(ISNA(VLOOKUP(N168,[1]andrews_simbad!$Q:$Q,1,FALSE)),"",VLOOKUP(N168,[1]andrews_simbad!$Q:$Q,1,FALSE))</f>
        <v/>
      </c>
    </row>
    <row r="169" spans="1:16">
      <c r="A169">
        <v>161</v>
      </c>
      <c r="B169" t="s">
        <v>1564</v>
      </c>
      <c r="C169" t="s">
        <v>1565</v>
      </c>
      <c r="D169" t="s">
        <v>1423</v>
      </c>
      <c r="E169">
        <v>140</v>
      </c>
      <c r="F169" t="s">
        <v>1566</v>
      </c>
      <c r="G169">
        <v>2.2000000000000002</v>
      </c>
      <c r="H169">
        <v>-13.43</v>
      </c>
      <c r="I169">
        <v>0.41</v>
      </c>
      <c r="J169">
        <v>-0.56999999999999995</v>
      </c>
      <c r="K169">
        <v>1.32</v>
      </c>
      <c r="L169">
        <v>0.48</v>
      </c>
      <c r="M169">
        <v>6.5</v>
      </c>
      <c r="N169" t="str">
        <f>VLOOKUP(C169,HH14_simbad!C:Q,15,FALSE)</f>
        <v>V* V806 Tau</v>
      </c>
      <c r="O169" t="str">
        <f>IF(ISNA(VLOOKUP(N169,[1]tboss_simbad!$Q:$Q,1,FALSE)),"",VLOOKUP(N169,[1]tboss_simbad!$Q:$Q,1,FALSE))</f>
        <v/>
      </c>
      <c r="P169" t="str">
        <f>IF(ISNA(VLOOKUP(N169,[1]andrews_simbad!$Q:$Q,1,FALSE)),"",VLOOKUP(N169,[1]andrews_simbad!$Q:$Q,1,FALSE))</f>
        <v>V* V806 Tau</v>
      </c>
    </row>
    <row r="170" spans="1:16">
      <c r="A170">
        <v>162</v>
      </c>
      <c r="B170" t="s">
        <v>1567</v>
      </c>
      <c r="C170" t="s">
        <v>1565</v>
      </c>
      <c r="D170" t="s">
        <v>1423</v>
      </c>
      <c r="E170">
        <v>140</v>
      </c>
      <c r="F170" t="s">
        <v>1159</v>
      </c>
      <c r="G170">
        <v>2.25</v>
      </c>
      <c r="H170">
        <v>-12.89</v>
      </c>
      <c r="I170">
        <v>0.13</v>
      </c>
      <c r="J170">
        <v>-0.04</v>
      </c>
      <c r="K170">
        <v>1.83</v>
      </c>
      <c r="L170">
        <v>0.84</v>
      </c>
      <c r="M170">
        <v>6.3</v>
      </c>
      <c r="N170" t="str">
        <f>VLOOKUP(C170,HH14_simbad!C:Q,15,FALSE)</f>
        <v>V* V806 Tau</v>
      </c>
      <c r="O170" t="str">
        <f>IF(ISNA(VLOOKUP(N170,[1]tboss_simbad!$Q:$Q,1,FALSE)),"",VLOOKUP(N170,[1]tboss_simbad!$Q:$Q,1,FALSE))</f>
        <v/>
      </c>
      <c r="P170" t="str">
        <f>IF(ISNA(VLOOKUP(N170,[1]andrews_simbad!$Q:$Q,1,FALSE)),"",VLOOKUP(N170,[1]andrews_simbad!$Q:$Q,1,FALSE))</f>
        <v>V* V806 Tau</v>
      </c>
    </row>
    <row r="171" spans="1:16">
      <c r="A171">
        <v>163</v>
      </c>
      <c r="B171" t="s">
        <v>1568</v>
      </c>
      <c r="C171" t="s">
        <v>1569</v>
      </c>
      <c r="D171" t="s">
        <v>1335</v>
      </c>
      <c r="E171">
        <v>140</v>
      </c>
      <c r="F171" t="s">
        <v>1509</v>
      </c>
      <c r="G171">
        <v>0.4</v>
      </c>
      <c r="H171">
        <v>-13.04</v>
      </c>
      <c r="I171">
        <v>0</v>
      </c>
      <c r="J171">
        <v>-0.2</v>
      </c>
      <c r="K171">
        <v>1.64</v>
      </c>
      <c r="L171">
        <v>0.74</v>
      </c>
      <c r="M171">
        <v>6.4</v>
      </c>
      <c r="N171" t="str">
        <f>VLOOKUP(C171,HH14_simbad!C:Q,15,FALSE)</f>
        <v>V* V826 Tau</v>
      </c>
      <c r="O171" t="str">
        <f>IF(ISNA(VLOOKUP(N171,[1]tboss_simbad!$Q:$Q,1,FALSE)),"",VLOOKUP(N171,[1]tboss_simbad!$Q:$Q,1,FALSE))</f>
        <v/>
      </c>
      <c r="P171" t="str">
        <f>IF(ISNA(VLOOKUP(N171,[1]andrews_simbad!$Q:$Q,1,FALSE)),"",VLOOKUP(N171,[1]andrews_simbad!$Q:$Q,1,FALSE))</f>
        <v/>
      </c>
    </row>
    <row r="172" spans="1:16">
      <c r="A172">
        <v>164</v>
      </c>
      <c r="B172" t="s">
        <v>727</v>
      </c>
      <c r="C172" t="s">
        <v>1570</v>
      </c>
      <c r="D172" t="s">
        <v>1404</v>
      </c>
      <c r="E172">
        <v>140</v>
      </c>
      <c r="F172" t="s">
        <v>470</v>
      </c>
      <c r="G172">
        <v>-0.2</v>
      </c>
      <c r="H172">
        <v>-14.13</v>
      </c>
      <c r="I172">
        <v>0</v>
      </c>
      <c r="J172">
        <v>-0.99</v>
      </c>
      <c r="K172">
        <v>1.35</v>
      </c>
      <c r="L172">
        <v>0.03</v>
      </c>
      <c r="M172">
        <v>5</v>
      </c>
      <c r="N172" t="str">
        <f>VLOOKUP(C172,HH14_simbad!C:Q,15,FALSE)</f>
        <v>2MASS J04321606+1812464</v>
      </c>
      <c r="O172" t="str">
        <f>IF(ISNA(VLOOKUP(N172,[1]tboss_simbad!$Q:$Q,1,FALSE)),"",VLOOKUP(N172,[1]tboss_simbad!$Q:$Q,1,FALSE))</f>
        <v/>
      </c>
      <c r="P172" t="str">
        <f>IF(ISNA(VLOOKUP(N172,[1]andrews_simbad!$Q:$Q,1,FALSE)),"",VLOOKUP(N172,[1]andrews_simbad!$Q:$Q,1,FALSE))</f>
        <v>2MASS J04321606+1812464</v>
      </c>
    </row>
    <row r="173" spans="1:16">
      <c r="A173">
        <v>165</v>
      </c>
      <c r="B173" t="s">
        <v>1571</v>
      </c>
      <c r="C173" t="s">
        <v>1572</v>
      </c>
      <c r="D173" t="s">
        <v>1404</v>
      </c>
      <c r="E173">
        <v>140</v>
      </c>
      <c r="F173" t="s">
        <v>1573</v>
      </c>
      <c r="G173">
        <v>0.2</v>
      </c>
      <c r="H173">
        <v>-14.61</v>
      </c>
      <c r="I173">
        <v>0</v>
      </c>
      <c r="J173">
        <v>-1.44</v>
      </c>
      <c r="K173">
        <v>0.81</v>
      </c>
      <c r="L173">
        <v>-0.06</v>
      </c>
      <c r="M173">
        <v>6.7</v>
      </c>
      <c r="N173" t="str">
        <f>VLOOKUP(C173,HH14_simbad!C:Q,15,FALSE)</f>
        <v>2MASS J04321786+2422149</v>
      </c>
      <c r="O173" t="str">
        <f>IF(ISNA(VLOOKUP(N173,[1]tboss_simbad!$Q:$Q,1,FALSE)),"",VLOOKUP(N173,[1]tboss_simbad!$Q:$Q,1,FALSE))</f>
        <v/>
      </c>
      <c r="P173" t="str">
        <f>IF(ISNA(VLOOKUP(N173,[1]andrews_simbad!$Q:$Q,1,FALSE)),"",VLOOKUP(N173,[1]andrews_simbad!$Q:$Q,1,FALSE))</f>
        <v/>
      </c>
    </row>
    <row r="174" spans="1:16">
      <c r="A174">
        <v>166</v>
      </c>
      <c r="B174" t="s">
        <v>1574</v>
      </c>
      <c r="C174" t="s">
        <v>1575</v>
      </c>
      <c r="D174" t="s">
        <v>1341</v>
      </c>
      <c r="E174">
        <v>140</v>
      </c>
      <c r="F174" t="s">
        <v>1576</v>
      </c>
      <c r="G174">
        <v>1.95</v>
      </c>
      <c r="H174">
        <v>-13.03</v>
      </c>
      <c r="I174">
        <v>0</v>
      </c>
      <c r="J174">
        <v>-0.18</v>
      </c>
      <c r="K174">
        <v>1.93</v>
      </c>
      <c r="L174">
        <v>0.5</v>
      </c>
      <c r="M174">
        <v>6.2</v>
      </c>
      <c r="N174" t="str">
        <f>VLOOKUP(C174,HH14_simbad!C:Q,15,FALSE)</f>
        <v>V* V928 Tau</v>
      </c>
      <c r="O174" t="str">
        <f>IF(ISNA(VLOOKUP(N174,[1]tboss_simbad!$Q:$Q,1,FALSE)),"",VLOOKUP(N174,[1]tboss_simbad!$Q:$Q,1,FALSE))</f>
        <v/>
      </c>
      <c r="P174" t="str">
        <f>IF(ISNA(VLOOKUP(N174,[1]andrews_simbad!$Q:$Q,1,FALSE)),"",VLOOKUP(N174,[1]andrews_simbad!$Q:$Q,1,FALSE))</f>
        <v/>
      </c>
    </row>
    <row r="175" spans="1:16">
      <c r="A175">
        <v>168</v>
      </c>
      <c r="B175" t="s">
        <v>1580</v>
      </c>
      <c r="C175" t="s">
        <v>1581</v>
      </c>
      <c r="D175" t="s">
        <v>1404</v>
      </c>
      <c r="E175">
        <v>140</v>
      </c>
      <c r="F175" t="s">
        <v>1466</v>
      </c>
      <c r="G175">
        <v>-0.2</v>
      </c>
      <c r="H175">
        <v>-14.16</v>
      </c>
      <c r="I175">
        <v>0</v>
      </c>
      <c r="J175">
        <v>-1.1200000000000001</v>
      </c>
      <c r="K175">
        <v>1.06</v>
      </c>
      <c r="L175">
        <v>0.04</v>
      </c>
      <c r="M175">
        <v>6.7</v>
      </c>
      <c r="N175" t="str">
        <f>VLOOKUP(C175,HH14_simbad!C:Q,15,FALSE)</f>
        <v>2MASS J04322627+1827521</v>
      </c>
      <c r="O175" t="str">
        <f>IF(ISNA(VLOOKUP(N175,[1]tboss_simbad!$Q:$Q,1,FALSE)),"",VLOOKUP(N175,[1]tboss_simbad!$Q:$Q,1,FALSE))</f>
        <v/>
      </c>
      <c r="P175" t="str">
        <f>IF(ISNA(VLOOKUP(N175,[1]andrews_simbad!$Q:$Q,1,FALSE)),"",VLOOKUP(N175,[1]andrews_simbad!$Q:$Q,1,FALSE))</f>
        <v/>
      </c>
    </row>
    <row r="176" spans="1:16">
      <c r="A176">
        <v>169</v>
      </c>
      <c r="B176" t="s">
        <v>1582</v>
      </c>
      <c r="C176" t="s">
        <v>1583</v>
      </c>
      <c r="D176" t="s">
        <v>1479</v>
      </c>
      <c r="E176">
        <v>140</v>
      </c>
      <c r="F176" t="s">
        <v>1356</v>
      </c>
      <c r="G176">
        <v>0</v>
      </c>
      <c r="H176">
        <v>-14.2</v>
      </c>
      <c r="I176">
        <v>0</v>
      </c>
      <c r="J176">
        <v>-1.1200000000000001</v>
      </c>
      <c r="K176">
        <v>1.1100000000000001</v>
      </c>
      <c r="L176">
        <v>7.0000000000000007E-2</v>
      </c>
      <c r="M176">
        <v>5</v>
      </c>
      <c r="N176" t="str">
        <f>VLOOKUP(C176,HH14_simbad!C:Q,15,FALSE)</f>
        <v>CoKu GG Tau c</v>
      </c>
      <c r="O176" t="str">
        <f>IF(ISNA(VLOOKUP(N176,[1]tboss_simbad!$Q:$Q,1,FALSE)),"",VLOOKUP(N176,[1]tboss_simbad!$Q:$Q,1,FALSE))</f>
        <v/>
      </c>
      <c r="P176" t="str">
        <f>IF(ISNA(VLOOKUP(N176,[1]andrews_simbad!$Q:$Q,1,FALSE)),"",VLOOKUP(N176,[1]andrews_simbad!$Q:$Q,1,FALSE))</f>
        <v/>
      </c>
    </row>
    <row r="177" spans="1:16">
      <c r="A177">
        <v>170</v>
      </c>
      <c r="B177" t="s">
        <v>1582</v>
      </c>
      <c r="C177" t="s">
        <v>1583</v>
      </c>
      <c r="D177" t="s">
        <v>1335</v>
      </c>
      <c r="E177">
        <v>140</v>
      </c>
      <c r="F177" t="s">
        <v>1356</v>
      </c>
      <c r="G177">
        <v>0</v>
      </c>
      <c r="H177">
        <v>-14.22</v>
      </c>
      <c r="I177">
        <v>0</v>
      </c>
      <c r="J177">
        <v>-1.1399999999999999</v>
      </c>
      <c r="K177">
        <v>1.07</v>
      </c>
      <c r="L177">
        <v>0.06</v>
      </c>
      <c r="M177">
        <v>5.3</v>
      </c>
      <c r="N177" t="str">
        <f>VLOOKUP(C177,HH14_simbad!C:Q,15,FALSE)</f>
        <v>CoKu GG Tau c</v>
      </c>
      <c r="O177" t="str">
        <f>IF(ISNA(VLOOKUP(N177,[1]tboss_simbad!$Q:$Q,1,FALSE)),"",VLOOKUP(N177,[1]tboss_simbad!$Q:$Q,1,FALSE))</f>
        <v/>
      </c>
      <c r="P177" t="str">
        <f>IF(ISNA(VLOOKUP(N177,[1]andrews_simbad!$Q:$Q,1,FALSE)),"",VLOOKUP(N177,[1]andrews_simbad!$Q:$Q,1,FALSE))</f>
        <v/>
      </c>
    </row>
    <row r="178" spans="1:16">
      <c r="A178">
        <v>171</v>
      </c>
      <c r="B178" t="s">
        <v>1584</v>
      </c>
      <c r="C178" t="s">
        <v>1585</v>
      </c>
      <c r="D178" t="s">
        <v>1341</v>
      </c>
      <c r="E178">
        <v>140</v>
      </c>
      <c r="F178" t="s">
        <v>1586</v>
      </c>
      <c r="G178">
        <v>1.05</v>
      </c>
      <c r="H178">
        <v>-12.73</v>
      </c>
      <c r="I178">
        <v>0.06</v>
      </c>
      <c r="J178">
        <v>0.11</v>
      </c>
      <c r="K178">
        <v>2.39</v>
      </c>
      <c r="L178">
        <v>0.63</v>
      </c>
      <c r="M178">
        <v>6.1</v>
      </c>
      <c r="N178" t="str">
        <f>VLOOKUP(C178,HH14_simbad!C:Q,15,FALSE)</f>
        <v>V* GG Tau</v>
      </c>
      <c r="O178" t="str">
        <f>IF(ISNA(VLOOKUP(N178,[1]tboss_simbad!$Q:$Q,1,FALSE)),"",VLOOKUP(N178,[1]tboss_simbad!$Q:$Q,1,FALSE))</f>
        <v/>
      </c>
      <c r="P178" t="str">
        <f>IF(ISNA(VLOOKUP(N178,[1]andrews_simbad!$Q:$Q,1,FALSE)),"",VLOOKUP(N178,[1]andrews_simbad!$Q:$Q,1,FALSE))</f>
        <v>V* GG Tau</v>
      </c>
    </row>
    <row r="179" spans="1:16">
      <c r="A179">
        <v>172</v>
      </c>
      <c r="B179" t="s">
        <v>1584</v>
      </c>
      <c r="C179" t="s">
        <v>1585</v>
      </c>
      <c r="D179" t="s">
        <v>1399</v>
      </c>
      <c r="E179">
        <v>140</v>
      </c>
      <c r="F179" t="s">
        <v>1586</v>
      </c>
      <c r="G179">
        <v>1.05</v>
      </c>
      <c r="H179">
        <v>-12.71</v>
      </c>
      <c r="I179">
        <v>0.08</v>
      </c>
      <c r="J179">
        <v>0.13</v>
      </c>
      <c r="K179">
        <v>2.44</v>
      </c>
      <c r="L179">
        <v>0.62</v>
      </c>
      <c r="M179">
        <v>6</v>
      </c>
      <c r="N179" t="str">
        <f>VLOOKUP(C179,HH14_simbad!C:Q,15,FALSE)</f>
        <v>V* GG Tau</v>
      </c>
      <c r="O179" t="str">
        <f>IF(ISNA(VLOOKUP(N179,[1]tboss_simbad!$Q:$Q,1,FALSE)),"",VLOOKUP(N179,[1]tboss_simbad!$Q:$Q,1,FALSE))</f>
        <v/>
      </c>
      <c r="P179" t="str">
        <f>IF(ISNA(VLOOKUP(N179,[1]andrews_simbad!$Q:$Q,1,FALSE)),"",VLOOKUP(N179,[1]andrews_simbad!$Q:$Q,1,FALSE))</f>
        <v>V* GG Tau</v>
      </c>
    </row>
    <row r="180" spans="1:16">
      <c r="A180">
        <v>173</v>
      </c>
      <c r="B180" t="s">
        <v>1587</v>
      </c>
      <c r="C180" t="s">
        <v>1585</v>
      </c>
      <c r="D180" t="s">
        <v>1479</v>
      </c>
      <c r="E180">
        <v>140</v>
      </c>
      <c r="F180" t="s">
        <v>1586</v>
      </c>
      <c r="G180">
        <v>1.05</v>
      </c>
      <c r="H180">
        <v>-12.75</v>
      </c>
      <c r="I180">
        <v>7.0000000000000007E-2</v>
      </c>
      <c r="J180">
        <v>0.1</v>
      </c>
      <c r="K180">
        <v>2.34</v>
      </c>
      <c r="L180">
        <v>0.63</v>
      </c>
      <c r="M180">
        <v>6.1</v>
      </c>
      <c r="N180" t="str">
        <f>VLOOKUP(C180,HH14_simbad!C:Q,15,FALSE)</f>
        <v>V* GG Tau</v>
      </c>
      <c r="O180" t="str">
        <f>IF(ISNA(VLOOKUP(N180,[1]tboss_simbad!$Q:$Q,1,FALSE)),"",VLOOKUP(N180,[1]tboss_simbad!$Q:$Q,1,FALSE))</f>
        <v/>
      </c>
      <c r="P180" t="str">
        <f>IF(ISNA(VLOOKUP(N180,[1]andrews_simbad!$Q:$Q,1,FALSE)),"",VLOOKUP(N180,[1]andrews_simbad!$Q:$Q,1,FALSE))</f>
        <v>V* GG Tau</v>
      </c>
    </row>
    <row r="181" spans="1:16">
      <c r="A181">
        <v>174</v>
      </c>
      <c r="B181" t="s">
        <v>1587</v>
      </c>
      <c r="C181" t="s">
        <v>1585</v>
      </c>
      <c r="D181" t="s">
        <v>1335</v>
      </c>
      <c r="E181">
        <v>140</v>
      </c>
      <c r="F181" t="s">
        <v>1586</v>
      </c>
      <c r="G181">
        <v>1.05</v>
      </c>
      <c r="H181">
        <v>-12.65</v>
      </c>
      <c r="I181">
        <v>0.08</v>
      </c>
      <c r="J181">
        <v>0.19</v>
      </c>
      <c r="K181">
        <v>2.62</v>
      </c>
      <c r="L181">
        <v>0.61</v>
      </c>
      <c r="M181">
        <v>6</v>
      </c>
      <c r="N181" t="str">
        <f>VLOOKUP(C181,HH14_simbad!C:Q,15,FALSE)</f>
        <v>V* GG Tau</v>
      </c>
      <c r="O181" t="str">
        <f>IF(ISNA(VLOOKUP(N181,[1]tboss_simbad!$Q:$Q,1,FALSE)),"",VLOOKUP(N181,[1]tboss_simbad!$Q:$Q,1,FALSE))</f>
        <v/>
      </c>
      <c r="P181" t="str">
        <f>IF(ISNA(VLOOKUP(N181,[1]andrews_simbad!$Q:$Q,1,FALSE)),"",VLOOKUP(N181,[1]andrews_simbad!$Q:$Q,1,FALSE))</f>
        <v>V* GG Tau</v>
      </c>
    </row>
    <row r="182" spans="1:16">
      <c r="A182">
        <v>175</v>
      </c>
      <c r="B182" t="s">
        <v>1090</v>
      </c>
      <c r="C182" t="s">
        <v>1588</v>
      </c>
      <c r="D182" t="s">
        <v>1423</v>
      </c>
      <c r="E182">
        <v>140</v>
      </c>
      <c r="F182" t="s">
        <v>1589</v>
      </c>
      <c r="G182">
        <v>3.05</v>
      </c>
      <c r="H182">
        <v>-13.28</v>
      </c>
      <c r="I182">
        <v>0.16</v>
      </c>
      <c r="J182">
        <v>-0.43</v>
      </c>
      <c r="K182">
        <v>1.35</v>
      </c>
      <c r="L182">
        <v>0.68</v>
      </c>
      <c r="M182">
        <v>6.6</v>
      </c>
      <c r="N182" t="str">
        <f>VLOOKUP(C182,HH14_simbad!C:Q,15,FALSE)</f>
        <v>V* FY Tau</v>
      </c>
      <c r="O182" t="str">
        <f>IF(ISNA(VLOOKUP(N182,[1]tboss_simbad!$Q:$Q,1,FALSE)),"",VLOOKUP(N182,[1]tboss_simbad!$Q:$Q,1,FALSE))</f>
        <v/>
      </c>
      <c r="P182" t="str">
        <f>IF(ISNA(VLOOKUP(N182,[1]andrews_simbad!$Q:$Q,1,FALSE)),"",VLOOKUP(N182,[1]andrews_simbad!$Q:$Q,1,FALSE))</f>
        <v>V* FY Tau</v>
      </c>
    </row>
    <row r="183" spans="1:16">
      <c r="A183">
        <v>176</v>
      </c>
      <c r="B183" t="s">
        <v>1090</v>
      </c>
      <c r="C183" t="s">
        <v>1588</v>
      </c>
      <c r="D183" t="s">
        <v>1341</v>
      </c>
      <c r="E183">
        <v>140</v>
      </c>
      <c r="F183" t="s">
        <v>1589</v>
      </c>
      <c r="G183">
        <v>3.05</v>
      </c>
      <c r="H183">
        <v>-13.21</v>
      </c>
      <c r="I183">
        <v>0.13</v>
      </c>
      <c r="J183">
        <v>-0.36</v>
      </c>
      <c r="K183">
        <v>1.46</v>
      </c>
      <c r="L183">
        <v>0.66</v>
      </c>
      <c r="M183">
        <v>6.5</v>
      </c>
      <c r="N183" t="str">
        <f>VLOOKUP(C183,HH14_simbad!C:Q,15,FALSE)</f>
        <v>V* FY Tau</v>
      </c>
      <c r="O183" t="str">
        <f>IF(ISNA(VLOOKUP(N183,[1]tboss_simbad!$Q:$Q,1,FALSE)),"",VLOOKUP(N183,[1]tboss_simbad!$Q:$Q,1,FALSE))</f>
        <v/>
      </c>
      <c r="P183" t="str">
        <f>IF(ISNA(VLOOKUP(N183,[1]andrews_simbad!$Q:$Q,1,FALSE)),"",VLOOKUP(N183,[1]andrews_simbad!$Q:$Q,1,FALSE))</f>
        <v>V* FY Tau</v>
      </c>
    </row>
    <row r="184" spans="1:16">
      <c r="A184">
        <v>177</v>
      </c>
      <c r="B184" t="s">
        <v>1023</v>
      </c>
      <c r="C184" t="s">
        <v>1590</v>
      </c>
      <c r="D184" t="s">
        <v>1423</v>
      </c>
      <c r="E184">
        <v>140</v>
      </c>
      <c r="F184" t="s">
        <v>1591</v>
      </c>
      <c r="G184">
        <v>3.5</v>
      </c>
      <c r="H184">
        <v>-13.34</v>
      </c>
      <c r="I184">
        <v>0.51</v>
      </c>
      <c r="J184">
        <v>-0.49</v>
      </c>
      <c r="K184">
        <v>1.3</v>
      </c>
      <c r="L184">
        <v>0.63</v>
      </c>
      <c r="M184">
        <v>6.6</v>
      </c>
      <c r="N184" t="str">
        <f>VLOOKUP(C184,HH14_simbad!C:Q,15,FALSE)</f>
        <v>V* FZ Tau</v>
      </c>
      <c r="O184" t="str">
        <f>IF(ISNA(VLOOKUP(N184,[1]tboss_simbad!$Q:$Q,1,FALSE)),"",VLOOKUP(N184,[1]tboss_simbad!$Q:$Q,1,FALSE))</f>
        <v/>
      </c>
      <c r="P184" t="str">
        <f>IF(ISNA(VLOOKUP(N184,[1]andrews_simbad!$Q:$Q,1,FALSE)),"",VLOOKUP(N184,[1]andrews_simbad!$Q:$Q,1,FALSE))</f>
        <v>V* FZ Tau</v>
      </c>
    </row>
    <row r="185" spans="1:16">
      <c r="A185">
        <v>178</v>
      </c>
      <c r="B185" t="s">
        <v>1023</v>
      </c>
      <c r="C185" t="s">
        <v>1590</v>
      </c>
      <c r="D185" t="s">
        <v>1341</v>
      </c>
      <c r="E185">
        <v>140</v>
      </c>
      <c r="F185" t="s">
        <v>1591</v>
      </c>
      <c r="G185">
        <v>3.5</v>
      </c>
      <c r="H185">
        <v>-13.26</v>
      </c>
      <c r="I185">
        <v>0.25</v>
      </c>
      <c r="J185">
        <v>-0.41</v>
      </c>
      <c r="K185">
        <v>1.43</v>
      </c>
      <c r="L185">
        <v>0.6</v>
      </c>
      <c r="M185">
        <v>6.5</v>
      </c>
      <c r="N185" t="str">
        <f>VLOOKUP(C185,HH14_simbad!C:Q,15,FALSE)</f>
        <v>V* FZ Tau</v>
      </c>
      <c r="O185" t="str">
        <f>IF(ISNA(VLOOKUP(N185,[1]tboss_simbad!$Q:$Q,1,FALSE)),"",VLOOKUP(N185,[1]tboss_simbad!$Q:$Q,1,FALSE))</f>
        <v/>
      </c>
      <c r="P185" t="str">
        <f>IF(ISNA(VLOOKUP(N185,[1]andrews_simbad!$Q:$Q,1,FALSE)),"",VLOOKUP(N185,[1]andrews_simbad!$Q:$Q,1,FALSE))</f>
        <v>V* FZ Tau</v>
      </c>
    </row>
    <row r="186" spans="1:16">
      <c r="A186">
        <v>179</v>
      </c>
      <c r="B186" t="s">
        <v>1023</v>
      </c>
      <c r="C186" t="s">
        <v>1590</v>
      </c>
      <c r="D186" t="s">
        <v>1335</v>
      </c>
      <c r="E186">
        <v>140</v>
      </c>
      <c r="F186" t="s">
        <v>1591</v>
      </c>
      <c r="G186">
        <v>3.5</v>
      </c>
      <c r="H186">
        <v>-13.39</v>
      </c>
      <c r="I186">
        <v>0.39</v>
      </c>
      <c r="J186">
        <v>-0.54</v>
      </c>
      <c r="K186">
        <v>1.23</v>
      </c>
      <c r="L186">
        <v>0.64</v>
      </c>
      <c r="M186">
        <v>6.7</v>
      </c>
      <c r="N186" t="str">
        <f>VLOOKUP(C186,HH14_simbad!C:Q,15,FALSE)</f>
        <v>V* FZ Tau</v>
      </c>
      <c r="O186" t="str">
        <f>IF(ISNA(VLOOKUP(N186,[1]tboss_simbad!$Q:$Q,1,FALSE)),"",VLOOKUP(N186,[1]tboss_simbad!$Q:$Q,1,FALSE))</f>
        <v/>
      </c>
      <c r="P186" t="str">
        <f>IF(ISNA(VLOOKUP(N186,[1]andrews_simbad!$Q:$Q,1,FALSE)),"",VLOOKUP(N186,[1]andrews_simbad!$Q:$Q,1,FALSE))</f>
        <v>V* FZ Tau</v>
      </c>
    </row>
    <row r="187" spans="1:16">
      <c r="A187">
        <v>180</v>
      </c>
      <c r="B187" t="s">
        <v>1592</v>
      </c>
      <c r="C187" t="s">
        <v>1593</v>
      </c>
      <c r="D187" t="s">
        <v>1423</v>
      </c>
      <c r="E187">
        <v>140</v>
      </c>
      <c r="F187" t="s">
        <v>1421</v>
      </c>
      <c r="G187">
        <v>0.7</v>
      </c>
      <c r="H187">
        <v>-13.1</v>
      </c>
      <c r="I187">
        <v>0.03</v>
      </c>
      <c r="J187">
        <v>-0.21</v>
      </c>
      <c r="K187">
        <v>2.2799999999999998</v>
      </c>
      <c r="L187">
        <v>0.3</v>
      </c>
      <c r="M187">
        <v>5.4</v>
      </c>
      <c r="N187" t="str">
        <f>VLOOKUP(C187,HH14_simbad!C:Q,15,FALSE)</f>
        <v>NAME UZ TAU B</v>
      </c>
      <c r="O187" t="str">
        <f>IF(ISNA(VLOOKUP(N187,[1]tboss_simbad!$Q:$Q,1,FALSE)),"",VLOOKUP(N187,[1]tboss_simbad!$Q:$Q,1,FALSE))</f>
        <v/>
      </c>
      <c r="P187" t="str">
        <f>IF(ISNA(VLOOKUP(N187,[1]andrews_simbad!$Q:$Q,1,FALSE)),"",VLOOKUP(N187,[1]andrews_simbad!$Q:$Q,1,FALSE))</f>
        <v>NAME UZ TAU B</v>
      </c>
    </row>
    <row r="188" spans="1:16">
      <c r="A188">
        <v>181</v>
      </c>
      <c r="B188" t="s">
        <v>1594</v>
      </c>
      <c r="C188" t="s">
        <v>1595</v>
      </c>
      <c r="D188" t="s">
        <v>1423</v>
      </c>
      <c r="E188">
        <v>140</v>
      </c>
      <c r="F188" t="s">
        <v>1530</v>
      </c>
      <c r="G188">
        <v>0.9</v>
      </c>
      <c r="H188">
        <v>-13.26</v>
      </c>
      <c r="I188">
        <v>0.14000000000000001</v>
      </c>
      <c r="J188">
        <v>-0.4</v>
      </c>
      <c r="K188">
        <v>1.65</v>
      </c>
      <c r="L188">
        <v>0.43</v>
      </c>
      <c r="M188">
        <v>6.3</v>
      </c>
      <c r="N188" t="str">
        <f>VLOOKUP(C188,HH14_simbad!C:Q,15,FALSE)</f>
        <v>NAME UZ TAU A</v>
      </c>
      <c r="O188" t="str">
        <f>IF(ISNA(VLOOKUP(N188,[1]tboss_simbad!$Q:$Q,1,FALSE)),"",VLOOKUP(N188,[1]tboss_simbad!$Q:$Q,1,FALSE))</f>
        <v/>
      </c>
      <c r="P188" t="str">
        <f>IF(ISNA(VLOOKUP(N188,[1]andrews_simbad!$Q:$Q,1,FALSE)),"",VLOOKUP(N188,[1]andrews_simbad!$Q:$Q,1,FALSE))</f>
        <v>NAME UZ TAU A</v>
      </c>
    </row>
    <row r="189" spans="1:16">
      <c r="A189">
        <v>182</v>
      </c>
      <c r="B189" t="s">
        <v>1596</v>
      </c>
      <c r="C189" t="s">
        <v>1597</v>
      </c>
      <c r="D189" t="s">
        <v>1341</v>
      </c>
      <c r="E189">
        <v>140</v>
      </c>
      <c r="F189" t="s">
        <v>1561</v>
      </c>
      <c r="G189">
        <v>0.85</v>
      </c>
      <c r="H189">
        <v>-13.2</v>
      </c>
      <c r="I189">
        <v>0</v>
      </c>
      <c r="J189">
        <v>-0.36</v>
      </c>
      <c r="K189">
        <v>1.3</v>
      </c>
      <c r="L189">
        <v>0.9</v>
      </c>
      <c r="M189">
        <v>6.8</v>
      </c>
      <c r="N189" t="str">
        <f>VLOOKUP(C189,HH14_simbad!C:Q,15,FALSE)</f>
        <v>V* V1076 Tau</v>
      </c>
      <c r="O189" t="str">
        <f>IF(ISNA(VLOOKUP(N189,[1]tboss_simbad!$Q:$Q,1,FALSE)),"",VLOOKUP(N189,[1]tboss_simbad!$Q:$Q,1,FALSE))</f>
        <v/>
      </c>
      <c r="P189" t="str">
        <f>IF(ISNA(VLOOKUP(N189,[1]andrews_simbad!$Q:$Q,1,FALSE)),"",VLOOKUP(N189,[1]andrews_simbad!$Q:$Q,1,FALSE))</f>
        <v/>
      </c>
    </row>
    <row r="190" spans="1:16">
      <c r="A190">
        <v>183</v>
      </c>
      <c r="B190" t="s">
        <v>1598</v>
      </c>
      <c r="C190" t="s">
        <v>1599</v>
      </c>
      <c r="D190" t="s">
        <v>1479</v>
      </c>
      <c r="E190">
        <v>140</v>
      </c>
      <c r="F190" t="s">
        <v>1159</v>
      </c>
      <c r="G190">
        <v>3.15</v>
      </c>
      <c r="H190">
        <v>-13.13</v>
      </c>
      <c r="I190">
        <v>0</v>
      </c>
      <c r="J190">
        <v>-0.28999999999999998</v>
      </c>
      <c r="K190">
        <v>1.38</v>
      </c>
      <c r="L190">
        <v>0.93</v>
      </c>
      <c r="M190">
        <v>6.7</v>
      </c>
      <c r="N190" t="str">
        <f>VLOOKUP(C190,HH14_simbad!C:Q,15,FALSE)</f>
        <v>JH 112</v>
      </c>
      <c r="O190" t="str">
        <f>IF(ISNA(VLOOKUP(N190,[1]tboss_simbad!$Q:$Q,1,FALSE)),"",VLOOKUP(N190,[1]tboss_simbad!$Q:$Q,1,FALSE))</f>
        <v/>
      </c>
      <c r="P190" t="str">
        <f>IF(ISNA(VLOOKUP(N190,[1]andrews_simbad!$Q:$Q,1,FALSE)),"",VLOOKUP(N190,[1]andrews_simbad!$Q:$Q,1,FALSE))</f>
        <v>JH 112</v>
      </c>
    </row>
    <row r="191" spans="1:16">
      <c r="A191">
        <v>184</v>
      </c>
      <c r="B191" t="s">
        <v>1598</v>
      </c>
      <c r="C191" t="s">
        <v>1599</v>
      </c>
      <c r="D191" t="s">
        <v>1399</v>
      </c>
      <c r="E191">
        <v>140</v>
      </c>
      <c r="F191" t="s">
        <v>1159</v>
      </c>
      <c r="G191">
        <v>3.15</v>
      </c>
      <c r="H191">
        <v>-13.21</v>
      </c>
      <c r="I191">
        <v>0</v>
      </c>
      <c r="J191">
        <v>-0.36</v>
      </c>
      <c r="K191">
        <v>1.27</v>
      </c>
      <c r="L191">
        <v>0.94</v>
      </c>
      <c r="M191">
        <v>6.8</v>
      </c>
      <c r="N191" t="str">
        <f>VLOOKUP(C191,HH14_simbad!C:Q,15,FALSE)</f>
        <v>JH 112</v>
      </c>
      <c r="O191" t="str">
        <f>IF(ISNA(VLOOKUP(N191,[1]tboss_simbad!$Q:$Q,1,FALSE)),"",VLOOKUP(N191,[1]tboss_simbad!$Q:$Q,1,FALSE))</f>
        <v/>
      </c>
      <c r="P191" t="str">
        <f>IF(ISNA(VLOOKUP(N191,[1]andrews_simbad!$Q:$Q,1,FALSE)),"",VLOOKUP(N191,[1]andrews_simbad!$Q:$Q,1,FALSE))</f>
        <v>JH 112</v>
      </c>
    </row>
    <row r="192" spans="1:16">
      <c r="A192">
        <v>185</v>
      </c>
      <c r="B192" t="s">
        <v>1598</v>
      </c>
      <c r="C192" t="s">
        <v>1599</v>
      </c>
      <c r="D192" t="s">
        <v>1335</v>
      </c>
      <c r="E192">
        <v>140</v>
      </c>
      <c r="F192" t="s">
        <v>1159</v>
      </c>
      <c r="G192">
        <v>3.15</v>
      </c>
      <c r="H192">
        <v>-13.18</v>
      </c>
      <c r="I192">
        <v>0</v>
      </c>
      <c r="J192">
        <v>-0.33</v>
      </c>
      <c r="K192">
        <v>1.31</v>
      </c>
      <c r="L192">
        <v>0.94</v>
      </c>
      <c r="M192">
        <v>6.8</v>
      </c>
      <c r="N192" t="str">
        <f>VLOOKUP(C192,HH14_simbad!C:Q,15,FALSE)</f>
        <v>JH 112</v>
      </c>
      <c r="O192" t="str">
        <f>IF(ISNA(VLOOKUP(N192,[1]tboss_simbad!$Q:$Q,1,FALSE)),"",VLOOKUP(N192,[1]tboss_simbad!$Q:$Q,1,FALSE))</f>
        <v/>
      </c>
      <c r="P192" t="str">
        <f>IF(ISNA(VLOOKUP(N192,[1]andrews_simbad!$Q:$Q,1,FALSE)),"",VLOOKUP(N192,[1]andrews_simbad!$Q:$Q,1,FALSE))</f>
        <v>JH 112</v>
      </c>
    </row>
    <row r="193" spans="1:16">
      <c r="A193">
        <v>186</v>
      </c>
      <c r="B193" t="s">
        <v>1600</v>
      </c>
      <c r="C193" t="s">
        <v>1232</v>
      </c>
      <c r="D193" t="s">
        <v>1335</v>
      </c>
      <c r="E193">
        <v>140</v>
      </c>
      <c r="F193" t="s">
        <v>1475</v>
      </c>
      <c r="G193">
        <v>2.95</v>
      </c>
      <c r="H193">
        <v>-13.84</v>
      </c>
      <c r="I193">
        <v>0</v>
      </c>
      <c r="J193">
        <v>-0.84</v>
      </c>
      <c r="K193">
        <v>1.35</v>
      </c>
      <c r="L193">
        <v>0.15</v>
      </c>
      <c r="M193">
        <v>6</v>
      </c>
      <c r="N193" t="e">
        <f>VLOOKUP(C193,HH14_simbad!C:Q,15,FALSE)</f>
        <v>#N/A</v>
      </c>
      <c r="O193" t="str">
        <f>IF(ISNA(VLOOKUP(N193,[1]tboss_simbad!$Q:$Q,1,FALSE)),"",VLOOKUP(N193,[1]tboss_simbad!$Q:$Q,1,FALSE))</f>
        <v/>
      </c>
      <c r="P193" t="str">
        <f>IF(ISNA(VLOOKUP(N193,[1]andrews_simbad!$Q:$Q,1,FALSE)),"",VLOOKUP(N193,[1]andrews_simbad!$Q:$Q,1,FALSE))</f>
        <v/>
      </c>
    </row>
    <row r="194" spans="1:16">
      <c r="A194">
        <v>187</v>
      </c>
      <c r="B194" t="s">
        <v>1600</v>
      </c>
      <c r="C194" t="s">
        <v>1232</v>
      </c>
      <c r="D194" t="s">
        <v>1399</v>
      </c>
      <c r="E194">
        <v>140</v>
      </c>
      <c r="F194" t="s">
        <v>1475</v>
      </c>
      <c r="G194">
        <v>2.95</v>
      </c>
      <c r="H194">
        <v>-13.99</v>
      </c>
      <c r="I194">
        <v>0</v>
      </c>
      <c r="J194">
        <v>-0.99</v>
      </c>
      <c r="K194">
        <v>1.1399999999999999</v>
      </c>
      <c r="L194">
        <v>0.13</v>
      </c>
      <c r="M194">
        <v>6.1</v>
      </c>
      <c r="N194" t="e">
        <f>VLOOKUP(C194,HH14_simbad!C:Q,15,FALSE)</f>
        <v>#N/A</v>
      </c>
      <c r="O194" t="str">
        <f>IF(ISNA(VLOOKUP(N194,[1]tboss_simbad!$Q:$Q,1,FALSE)),"",VLOOKUP(N194,[1]tboss_simbad!$Q:$Q,1,FALSE))</f>
        <v/>
      </c>
      <c r="P194" t="str">
        <f>IF(ISNA(VLOOKUP(N194,[1]andrews_simbad!$Q:$Q,1,FALSE)),"",VLOOKUP(N194,[1]andrews_simbad!$Q:$Q,1,FALSE))</f>
        <v/>
      </c>
    </row>
    <row r="195" spans="1:16">
      <c r="A195">
        <v>188</v>
      </c>
      <c r="B195" t="s">
        <v>919</v>
      </c>
      <c r="C195" t="s">
        <v>1601</v>
      </c>
      <c r="D195" t="s">
        <v>1479</v>
      </c>
      <c r="E195">
        <v>140</v>
      </c>
      <c r="F195" t="s">
        <v>1437</v>
      </c>
      <c r="G195">
        <v>0.4</v>
      </c>
      <c r="H195">
        <v>-13.07</v>
      </c>
      <c r="I195">
        <v>0</v>
      </c>
      <c r="J195">
        <v>-0.19</v>
      </c>
      <c r="K195">
        <v>2.16</v>
      </c>
      <c r="L195">
        <v>0.36</v>
      </c>
      <c r="M195">
        <v>6.1</v>
      </c>
      <c r="N195" t="str">
        <f>VLOOKUP(C195,HH14_simbad!C:Q,15,FALSE)</f>
        <v>V* GH Tau</v>
      </c>
      <c r="O195" t="str">
        <f>IF(ISNA(VLOOKUP(N195,[1]tboss_simbad!$Q:$Q,1,FALSE)),"",VLOOKUP(N195,[1]tboss_simbad!$Q:$Q,1,FALSE))</f>
        <v/>
      </c>
      <c r="P195" t="str">
        <f>IF(ISNA(VLOOKUP(N195,[1]andrews_simbad!$Q:$Q,1,FALSE)),"",VLOOKUP(N195,[1]andrews_simbad!$Q:$Q,1,FALSE))</f>
        <v>V* GH Tau</v>
      </c>
    </row>
    <row r="196" spans="1:16">
      <c r="A196">
        <v>189</v>
      </c>
      <c r="B196" t="s">
        <v>1074</v>
      </c>
      <c r="C196" t="s">
        <v>1602</v>
      </c>
      <c r="D196" t="s">
        <v>1479</v>
      </c>
      <c r="E196">
        <v>140</v>
      </c>
      <c r="F196" t="s">
        <v>1586</v>
      </c>
      <c r="G196">
        <v>0.5</v>
      </c>
      <c r="H196">
        <v>-12.58</v>
      </c>
      <c r="I196">
        <v>0.05</v>
      </c>
      <c r="J196">
        <v>0.26</v>
      </c>
      <c r="K196">
        <v>2.83</v>
      </c>
      <c r="L196">
        <v>0.6</v>
      </c>
      <c r="M196">
        <v>6</v>
      </c>
      <c r="N196" t="str">
        <f>VLOOKUP(C196,HH14_simbad!C:Q,15,FALSE)</f>
        <v>V* V807 Tau</v>
      </c>
      <c r="O196" t="str">
        <f>IF(ISNA(VLOOKUP(N196,[1]tboss_simbad!$Q:$Q,1,FALSE)),"",VLOOKUP(N196,[1]tboss_simbad!$Q:$Q,1,FALSE))</f>
        <v/>
      </c>
      <c r="P196" t="str">
        <f>IF(ISNA(VLOOKUP(N196,[1]andrews_simbad!$Q:$Q,1,FALSE)),"",VLOOKUP(N196,[1]andrews_simbad!$Q:$Q,1,FALSE))</f>
        <v>V* V807 Tau</v>
      </c>
    </row>
    <row r="197" spans="1:16">
      <c r="A197">
        <v>190</v>
      </c>
      <c r="B197" t="s">
        <v>1603</v>
      </c>
      <c r="C197" t="s">
        <v>1604</v>
      </c>
      <c r="D197" t="s">
        <v>1335</v>
      </c>
      <c r="E197">
        <v>140</v>
      </c>
      <c r="F197" t="s">
        <v>1586</v>
      </c>
      <c r="G197">
        <v>0.45</v>
      </c>
      <c r="H197">
        <v>-13.09</v>
      </c>
      <c r="I197">
        <v>0</v>
      </c>
      <c r="J197">
        <v>-0.24</v>
      </c>
      <c r="K197">
        <v>1.58</v>
      </c>
      <c r="L197">
        <v>0.73</v>
      </c>
      <c r="M197">
        <v>6.5</v>
      </c>
      <c r="N197" t="str">
        <f>VLOOKUP(C197,HH14_simbad!C:Q,15,FALSE)</f>
        <v>V* V830 Tau</v>
      </c>
      <c r="O197" t="str">
        <f>IF(ISNA(VLOOKUP(N197,[1]tboss_simbad!$Q:$Q,1,FALSE)),"",VLOOKUP(N197,[1]tboss_simbad!$Q:$Q,1,FALSE))</f>
        <v/>
      </c>
      <c r="P197" t="str">
        <f>IF(ISNA(VLOOKUP(N197,[1]andrews_simbad!$Q:$Q,1,FALSE)),"",VLOOKUP(N197,[1]andrews_simbad!$Q:$Q,1,FALSE))</f>
        <v/>
      </c>
    </row>
    <row r="198" spans="1:16">
      <c r="A198">
        <v>191</v>
      </c>
      <c r="B198" t="s">
        <v>1064</v>
      </c>
      <c r="C198" t="s">
        <v>1605</v>
      </c>
      <c r="D198" t="s">
        <v>1423</v>
      </c>
      <c r="E198">
        <v>140</v>
      </c>
      <c r="F198" t="s">
        <v>1606</v>
      </c>
      <c r="G198">
        <v>2.5499999999999998</v>
      </c>
      <c r="H198">
        <v>-13.09</v>
      </c>
      <c r="I198">
        <v>0.03</v>
      </c>
      <c r="J198">
        <v>-0.24</v>
      </c>
      <c r="K198">
        <v>1.72</v>
      </c>
      <c r="L198">
        <v>0.57999999999999996</v>
      </c>
      <c r="M198">
        <v>6.3</v>
      </c>
      <c r="N198" t="str">
        <f>VLOOKUP(C198,HH14_simbad!C:Q,15,FALSE)</f>
        <v>V* GI Tau</v>
      </c>
      <c r="O198" t="str">
        <f>IF(ISNA(VLOOKUP(N198,[1]tboss_simbad!$Q:$Q,1,FALSE)),"",VLOOKUP(N198,[1]tboss_simbad!$Q:$Q,1,FALSE))</f>
        <v/>
      </c>
      <c r="P198" t="str">
        <f>IF(ISNA(VLOOKUP(N198,[1]andrews_simbad!$Q:$Q,1,FALSE)),"",VLOOKUP(N198,[1]andrews_simbad!$Q:$Q,1,FALSE))</f>
        <v>V* GI Tau</v>
      </c>
    </row>
    <row r="199" spans="1:16">
      <c r="A199">
        <v>192</v>
      </c>
      <c r="B199" t="s">
        <v>1064</v>
      </c>
      <c r="C199" t="s">
        <v>1605</v>
      </c>
      <c r="D199" t="s">
        <v>1399</v>
      </c>
      <c r="E199">
        <v>140</v>
      </c>
      <c r="F199" t="s">
        <v>1606</v>
      </c>
      <c r="G199">
        <v>1.05</v>
      </c>
      <c r="H199">
        <v>-13.05</v>
      </c>
      <c r="I199">
        <v>0.05</v>
      </c>
      <c r="J199">
        <v>-0.2</v>
      </c>
      <c r="K199">
        <v>1.81</v>
      </c>
      <c r="L199">
        <v>0.56999999999999995</v>
      </c>
      <c r="M199">
        <v>6.3</v>
      </c>
      <c r="N199" t="str">
        <f>VLOOKUP(C199,HH14_simbad!C:Q,15,FALSE)</f>
        <v>V* GI Tau</v>
      </c>
      <c r="O199" t="str">
        <f>IF(ISNA(VLOOKUP(N199,[1]tboss_simbad!$Q:$Q,1,FALSE)),"",VLOOKUP(N199,[1]tboss_simbad!$Q:$Q,1,FALSE))</f>
        <v/>
      </c>
      <c r="P199" t="str">
        <f>IF(ISNA(VLOOKUP(N199,[1]andrews_simbad!$Q:$Q,1,FALSE)),"",VLOOKUP(N199,[1]andrews_simbad!$Q:$Q,1,FALSE))</f>
        <v>V* GI Tau</v>
      </c>
    </row>
    <row r="200" spans="1:16">
      <c r="A200">
        <v>193</v>
      </c>
      <c r="B200" t="s">
        <v>1064</v>
      </c>
      <c r="C200" t="s">
        <v>1605</v>
      </c>
      <c r="D200" t="s">
        <v>1335</v>
      </c>
      <c r="E200">
        <v>140</v>
      </c>
      <c r="F200" t="s">
        <v>1606</v>
      </c>
      <c r="G200">
        <v>2.5499999999999998</v>
      </c>
      <c r="H200">
        <v>-13.16</v>
      </c>
      <c r="I200">
        <v>0.08</v>
      </c>
      <c r="J200">
        <v>-0.31</v>
      </c>
      <c r="K200">
        <v>1.59</v>
      </c>
      <c r="L200">
        <v>0.6</v>
      </c>
      <c r="M200">
        <v>6.4</v>
      </c>
      <c r="N200" t="str">
        <f>VLOOKUP(C200,HH14_simbad!C:Q,15,FALSE)</f>
        <v>V* GI Tau</v>
      </c>
      <c r="O200" t="str">
        <f>IF(ISNA(VLOOKUP(N200,[1]tboss_simbad!$Q:$Q,1,FALSE)),"",VLOOKUP(N200,[1]tboss_simbad!$Q:$Q,1,FALSE))</f>
        <v/>
      </c>
      <c r="P200" t="str">
        <f>IF(ISNA(VLOOKUP(N200,[1]andrews_simbad!$Q:$Q,1,FALSE)),"",VLOOKUP(N200,[1]andrews_simbad!$Q:$Q,1,FALSE))</f>
        <v>V* GI Tau</v>
      </c>
    </row>
    <row r="201" spans="1:16">
      <c r="A201">
        <v>194</v>
      </c>
      <c r="B201" t="s">
        <v>1607</v>
      </c>
      <c r="C201" t="s">
        <v>1608</v>
      </c>
      <c r="D201" t="s">
        <v>1341</v>
      </c>
      <c r="E201">
        <v>140</v>
      </c>
      <c r="F201" t="s">
        <v>1609</v>
      </c>
      <c r="G201">
        <v>1.35</v>
      </c>
      <c r="H201">
        <v>-13.03</v>
      </c>
      <c r="I201">
        <v>0.11</v>
      </c>
      <c r="J201">
        <v>-0.18</v>
      </c>
      <c r="K201">
        <v>1.63</v>
      </c>
      <c r="L201">
        <v>0.79</v>
      </c>
      <c r="M201">
        <v>6.4</v>
      </c>
      <c r="N201" t="str">
        <f>VLOOKUP(C201,HH14_simbad!C:Q,15,FALSE)</f>
        <v>V* GK Tau</v>
      </c>
      <c r="O201" t="str">
        <f>IF(ISNA(VLOOKUP(N201,[1]tboss_simbad!$Q:$Q,1,FALSE)),"",VLOOKUP(N201,[1]tboss_simbad!$Q:$Q,1,FALSE))</f>
        <v/>
      </c>
      <c r="P201" t="str">
        <f>IF(ISNA(VLOOKUP(N201,[1]andrews_simbad!$Q:$Q,1,FALSE)),"",VLOOKUP(N201,[1]andrews_simbad!$Q:$Q,1,FALSE))</f>
        <v>V* GK Tau</v>
      </c>
    </row>
    <row r="202" spans="1:16">
      <c r="A202">
        <v>195</v>
      </c>
      <c r="B202" t="s">
        <v>1607</v>
      </c>
      <c r="C202" t="s">
        <v>1608</v>
      </c>
      <c r="D202" t="s">
        <v>1335</v>
      </c>
      <c r="E202">
        <v>140</v>
      </c>
      <c r="F202" t="s">
        <v>1609</v>
      </c>
      <c r="G202">
        <v>2.15</v>
      </c>
      <c r="H202">
        <v>-12.95</v>
      </c>
      <c r="I202">
        <v>0.09</v>
      </c>
      <c r="J202">
        <v>-0.11</v>
      </c>
      <c r="K202">
        <v>1.77</v>
      </c>
      <c r="L202">
        <v>0.76</v>
      </c>
      <c r="M202">
        <v>6.3</v>
      </c>
      <c r="N202" t="str">
        <f>VLOOKUP(C202,HH14_simbad!C:Q,15,FALSE)</f>
        <v>V* GK Tau</v>
      </c>
      <c r="O202" t="str">
        <f>IF(ISNA(VLOOKUP(N202,[1]tboss_simbad!$Q:$Q,1,FALSE)),"",VLOOKUP(N202,[1]tboss_simbad!$Q:$Q,1,FALSE))</f>
        <v/>
      </c>
      <c r="P202" t="str">
        <f>IF(ISNA(VLOOKUP(N202,[1]andrews_simbad!$Q:$Q,1,FALSE)),"",VLOOKUP(N202,[1]andrews_simbad!$Q:$Q,1,FALSE))</f>
        <v>V* GK Tau</v>
      </c>
    </row>
    <row r="203" spans="1:16">
      <c r="A203">
        <v>196</v>
      </c>
      <c r="B203" t="s">
        <v>1607</v>
      </c>
      <c r="C203" t="s">
        <v>1608</v>
      </c>
      <c r="D203" t="s">
        <v>1399</v>
      </c>
      <c r="E203">
        <v>140</v>
      </c>
      <c r="F203" t="s">
        <v>1609</v>
      </c>
      <c r="G203">
        <v>1.35</v>
      </c>
      <c r="H203">
        <v>-12.88</v>
      </c>
      <c r="I203">
        <v>0.05</v>
      </c>
      <c r="J203">
        <v>-0.04</v>
      </c>
      <c r="K203">
        <v>1.93</v>
      </c>
      <c r="L203">
        <v>0.74</v>
      </c>
      <c r="M203">
        <v>6.2</v>
      </c>
      <c r="N203" t="str">
        <f>VLOOKUP(C203,HH14_simbad!C:Q,15,FALSE)</f>
        <v>V* GK Tau</v>
      </c>
      <c r="O203" t="str">
        <f>IF(ISNA(VLOOKUP(N203,[1]tboss_simbad!$Q:$Q,1,FALSE)),"",VLOOKUP(N203,[1]tboss_simbad!$Q:$Q,1,FALSE))</f>
        <v/>
      </c>
      <c r="P203" t="str">
        <f>IF(ISNA(VLOOKUP(N203,[1]andrews_simbad!$Q:$Q,1,FALSE)),"",VLOOKUP(N203,[1]andrews_simbad!$Q:$Q,1,FALSE))</f>
        <v>V* GK Tau</v>
      </c>
    </row>
    <row r="204" spans="1:16">
      <c r="A204">
        <v>197</v>
      </c>
      <c r="B204" t="s">
        <v>1607</v>
      </c>
      <c r="C204" t="s">
        <v>1608</v>
      </c>
      <c r="D204" t="s">
        <v>1479</v>
      </c>
      <c r="E204">
        <v>140</v>
      </c>
      <c r="F204" t="s">
        <v>1609</v>
      </c>
      <c r="G204">
        <v>1.35</v>
      </c>
      <c r="H204">
        <v>-12.84</v>
      </c>
      <c r="I204">
        <v>0.04</v>
      </c>
      <c r="J204">
        <v>0</v>
      </c>
      <c r="K204">
        <v>2.02</v>
      </c>
      <c r="L204">
        <v>0.73</v>
      </c>
      <c r="M204">
        <v>6.2</v>
      </c>
      <c r="N204" t="str">
        <f>VLOOKUP(C204,HH14_simbad!C:Q,15,FALSE)</f>
        <v>V* GK Tau</v>
      </c>
      <c r="O204" t="str">
        <f>IF(ISNA(VLOOKUP(N204,[1]tboss_simbad!$Q:$Q,1,FALSE)),"",VLOOKUP(N204,[1]tboss_simbad!$Q:$Q,1,FALSE))</f>
        <v/>
      </c>
      <c r="P204" t="str">
        <f>IF(ISNA(VLOOKUP(N204,[1]andrews_simbad!$Q:$Q,1,FALSE)),"",VLOOKUP(N204,[1]andrews_simbad!$Q:$Q,1,FALSE))</f>
        <v>V* GK Tau</v>
      </c>
    </row>
    <row r="205" spans="1:16">
      <c r="A205">
        <v>198</v>
      </c>
      <c r="B205" t="s">
        <v>1610</v>
      </c>
      <c r="C205" t="s">
        <v>1608</v>
      </c>
      <c r="D205" t="s">
        <v>1423</v>
      </c>
      <c r="E205">
        <v>140</v>
      </c>
      <c r="F205" t="s">
        <v>1609</v>
      </c>
      <c r="G205">
        <v>1.35</v>
      </c>
      <c r="H205">
        <v>-12.72</v>
      </c>
      <c r="I205">
        <v>0.08</v>
      </c>
      <c r="J205">
        <v>0.13</v>
      </c>
      <c r="K205">
        <v>2.33</v>
      </c>
      <c r="L205">
        <v>0.69</v>
      </c>
      <c r="M205">
        <v>6.1</v>
      </c>
      <c r="N205" t="str">
        <f>VLOOKUP(C205,HH14_simbad!C:Q,15,FALSE)</f>
        <v>V* GK Tau</v>
      </c>
      <c r="O205" t="str">
        <f>IF(ISNA(VLOOKUP(N205,[1]tboss_simbad!$Q:$Q,1,FALSE)),"",VLOOKUP(N205,[1]tboss_simbad!$Q:$Q,1,FALSE))</f>
        <v/>
      </c>
      <c r="P205" t="str">
        <f>IF(ISNA(VLOOKUP(N205,[1]andrews_simbad!$Q:$Q,1,FALSE)),"",VLOOKUP(N205,[1]andrews_simbad!$Q:$Q,1,FALSE))</f>
        <v>V* GK Tau</v>
      </c>
    </row>
    <row r="206" spans="1:16">
      <c r="A206">
        <v>199</v>
      </c>
      <c r="B206" t="s">
        <v>1611</v>
      </c>
      <c r="C206" t="s">
        <v>1611</v>
      </c>
      <c r="D206" t="s">
        <v>1423</v>
      </c>
      <c r="E206">
        <v>140</v>
      </c>
      <c r="F206" t="s">
        <v>1612</v>
      </c>
      <c r="G206">
        <v>2.2000000000000002</v>
      </c>
      <c r="H206">
        <v>-14.01</v>
      </c>
      <c r="I206">
        <v>0</v>
      </c>
      <c r="J206">
        <v>-1.18</v>
      </c>
      <c r="K206">
        <v>0.41</v>
      </c>
      <c r="N206" t="e">
        <f>VLOOKUP(C206,HH14_simbad!C:Q,15,FALSE)</f>
        <v>#N/A</v>
      </c>
      <c r="O206" t="str">
        <f>IF(ISNA(VLOOKUP(N206,[1]tboss_simbad!$Q:$Q,1,FALSE)),"",VLOOKUP(N206,[1]tboss_simbad!$Q:$Q,1,FALSE))</f>
        <v/>
      </c>
      <c r="P206" t="str">
        <f>IF(ISNA(VLOOKUP(N206,[1]andrews_simbad!$Q:$Q,1,FALSE)),"",VLOOKUP(N206,[1]andrews_simbad!$Q:$Q,1,FALSE))</f>
        <v/>
      </c>
    </row>
    <row r="207" spans="1:16">
      <c r="A207">
        <v>200</v>
      </c>
      <c r="B207" t="s">
        <v>807</v>
      </c>
      <c r="C207" t="s">
        <v>1613</v>
      </c>
      <c r="D207" t="s">
        <v>1479</v>
      </c>
      <c r="E207">
        <v>140</v>
      </c>
      <c r="F207" t="s">
        <v>1614</v>
      </c>
      <c r="G207">
        <v>2.5499999999999998</v>
      </c>
      <c r="H207">
        <v>-13.26</v>
      </c>
      <c r="I207">
        <v>0.02</v>
      </c>
      <c r="J207">
        <v>-0.39</v>
      </c>
      <c r="K207">
        <v>1.68</v>
      </c>
      <c r="L207">
        <v>0.42</v>
      </c>
      <c r="M207">
        <v>6.3</v>
      </c>
      <c r="N207" t="str">
        <f>VLOOKUP(C207,HH14_simbad!C:Q,15,FALSE)</f>
        <v>V* IS Tau</v>
      </c>
      <c r="O207" t="str">
        <f>IF(ISNA(VLOOKUP(N207,[1]tboss_simbad!$Q:$Q,1,FALSE)),"",VLOOKUP(N207,[1]tboss_simbad!$Q:$Q,1,FALSE))</f>
        <v/>
      </c>
      <c r="P207" t="str">
        <f>IF(ISNA(VLOOKUP(N207,[1]andrews_simbad!$Q:$Q,1,FALSE)),"",VLOOKUP(N207,[1]andrews_simbad!$Q:$Q,1,FALSE))</f>
        <v>V* IS Tau</v>
      </c>
    </row>
    <row r="208" spans="1:16">
      <c r="A208">
        <v>201</v>
      </c>
      <c r="B208" t="s">
        <v>1038</v>
      </c>
      <c r="C208" t="s">
        <v>1615</v>
      </c>
      <c r="D208" t="s">
        <v>1391</v>
      </c>
      <c r="E208">
        <v>140</v>
      </c>
      <c r="F208" t="s">
        <v>1616</v>
      </c>
      <c r="G208">
        <v>1.8</v>
      </c>
      <c r="H208">
        <v>-13.09</v>
      </c>
      <c r="I208">
        <v>0.35</v>
      </c>
      <c r="J208">
        <v>-0.25</v>
      </c>
      <c r="K208">
        <v>1.45</v>
      </c>
      <c r="L208">
        <v>0.91</v>
      </c>
      <c r="M208">
        <v>6.7</v>
      </c>
      <c r="N208" t="str">
        <f>VLOOKUP(C208,HH14_simbad!C:Q,15,FALSE)</f>
        <v>V* DL Tau</v>
      </c>
      <c r="O208" t="str">
        <f>IF(ISNA(VLOOKUP(N208,[1]tboss_simbad!$Q:$Q,1,FALSE)),"",VLOOKUP(N208,[1]tboss_simbad!$Q:$Q,1,FALSE))</f>
        <v/>
      </c>
      <c r="P208" t="str">
        <f>IF(ISNA(VLOOKUP(N208,[1]andrews_simbad!$Q:$Q,1,FALSE)),"",VLOOKUP(N208,[1]andrews_simbad!$Q:$Q,1,FALSE))</f>
        <v>V* DL Tau</v>
      </c>
    </row>
    <row r="209" spans="1:16">
      <c r="A209">
        <v>202</v>
      </c>
      <c r="B209" t="s">
        <v>1038</v>
      </c>
      <c r="C209" t="s">
        <v>1615</v>
      </c>
      <c r="D209" t="s">
        <v>1341</v>
      </c>
      <c r="E209">
        <v>140</v>
      </c>
      <c r="F209" t="s">
        <v>1616</v>
      </c>
      <c r="G209">
        <v>1.8</v>
      </c>
      <c r="H209">
        <v>-13.26</v>
      </c>
      <c r="I209">
        <v>0.52</v>
      </c>
      <c r="J209">
        <v>-0.41</v>
      </c>
      <c r="K209">
        <v>1.2</v>
      </c>
      <c r="L209">
        <v>0.94</v>
      </c>
      <c r="M209">
        <v>6.9</v>
      </c>
      <c r="N209" t="str">
        <f>VLOOKUP(C209,HH14_simbad!C:Q,15,FALSE)</f>
        <v>V* DL Tau</v>
      </c>
      <c r="O209" t="str">
        <f>IF(ISNA(VLOOKUP(N209,[1]tboss_simbad!$Q:$Q,1,FALSE)),"",VLOOKUP(N209,[1]tboss_simbad!$Q:$Q,1,FALSE))</f>
        <v/>
      </c>
      <c r="P209" t="str">
        <f>IF(ISNA(VLOOKUP(N209,[1]andrews_simbad!$Q:$Q,1,FALSE)),"",VLOOKUP(N209,[1]andrews_simbad!$Q:$Q,1,FALSE))</f>
        <v>V* DL Tau</v>
      </c>
    </row>
    <row r="210" spans="1:16">
      <c r="A210">
        <v>203</v>
      </c>
      <c r="B210" t="s">
        <v>1038</v>
      </c>
      <c r="C210" t="s">
        <v>1615</v>
      </c>
      <c r="D210" t="s">
        <v>1399</v>
      </c>
      <c r="E210">
        <v>140</v>
      </c>
      <c r="F210" t="s">
        <v>1616</v>
      </c>
      <c r="G210">
        <v>1.8</v>
      </c>
      <c r="H210">
        <v>-13.11</v>
      </c>
      <c r="I210">
        <v>0.34</v>
      </c>
      <c r="J210">
        <v>-0.27</v>
      </c>
      <c r="K210">
        <v>1.41</v>
      </c>
      <c r="L210">
        <v>0.92</v>
      </c>
      <c r="M210">
        <v>6.7</v>
      </c>
      <c r="N210" t="str">
        <f>VLOOKUP(C210,HH14_simbad!C:Q,15,FALSE)</f>
        <v>V* DL Tau</v>
      </c>
      <c r="O210" t="str">
        <f>IF(ISNA(VLOOKUP(N210,[1]tboss_simbad!$Q:$Q,1,FALSE)),"",VLOOKUP(N210,[1]tboss_simbad!$Q:$Q,1,FALSE))</f>
        <v/>
      </c>
      <c r="P210" t="str">
        <f>IF(ISNA(VLOOKUP(N210,[1]andrews_simbad!$Q:$Q,1,FALSE)),"",VLOOKUP(N210,[1]andrews_simbad!$Q:$Q,1,FALSE))</f>
        <v>V* DL Tau</v>
      </c>
    </row>
    <row r="211" spans="1:16">
      <c r="A211">
        <v>204</v>
      </c>
      <c r="B211" t="s">
        <v>1038</v>
      </c>
      <c r="C211" t="s">
        <v>1615</v>
      </c>
      <c r="D211" t="s">
        <v>1335</v>
      </c>
      <c r="E211">
        <v>140</v>
      </c>
      <c r="F211" t="s">
        <v>1616</v>
      </c>
      <c r="G211">
        <v>1.8</v>
      </c>
      <c r="H211">
        <v>-13.13</v>
      </c>
      <c r="I211">
        <v>0.37</v>
      </c>
      <c r="J211">
        <v>-0.28000000000000003</v>
      </c>
      <c r="K211">
        <v>1.39</v>
      </c>
      <c r="L211">
        <v>0.93</v>
      </c>
      <c r="M211">
        <v>6.7</v>
      </c>
      <c r="N211" t="str">
        <f>VLOOKUP(C211,HH14_simbad!C:Q,15,FALSE)</f>
        <v>V* DL Tau</v>
      </c>
      <c r="O211" t="str">
        <f>IF(ISNA(VLOOKUP(N211,[1]tboss_simbad!$Q:$Q,1,FALSE)),"",VLOOKUP(N211,[1]tboss_simbad!$Q:$Q,1,FALSE))</f>
        <v/>
      </c>
      <c r="P211" t="str">
        <f>IF(ISNA(VLOOKUP(N211,[1]andrews_simbad!$Q:$Q,1,FALSE)),"",VLOOKUP(N211,[1]andrews_simbad!$Q:$Q,1,FALSE))</f>
        <v>V* DL Tau</v>
      </c>
    </row>
    <row r="212" spans="1:16">
      <c r="A212">
        <v>205</v>
      </c>
      <c r="B212" t="s">
        <v>1061</v>
      </c>
      <c r="C212" t="s">
        <v>1617</v>
      </c>
      <c r="D212" t="s">
        <v>1423</v>
      </c>
      <c r="E212">
        <v>140</v>
      </c>
      <c r="F212" t="s">
        <v>1618</v>
      </c>
      <c r="G212">
        <v>1.1499999999999999</v>
      </c>
      <c r="H212">
        <v>-13.6</v>
      </c>
      <c r="I212">
        <v>0.49</v>
      </c>
      <c r="J212">
        <v>-0.77</v>
      </c>
      <c r="K212">
        <v>0.66</v>
      </c>
      <c r="N212" t="str">
        <f>VLOOKUP(C212,HH14_simbad!C:Q,15,FALSE)</f>
        <v>V* HN Tau</v>
      </c>
      <c r="O212" t="str">
        <f>IF(ISNA(VLOOKUP(N212,[1]tboss_simbad!$Q:$Q,1,FALSE)),"",VLOOKUP(N212,[1]tboss_simbad!$Q:$Q,1,FALSE))</f>
        <v/>
      </c>
      <c r="P212" t="str">
        <f>IF(ISNA(VLOOKUP(N212,[1]andrews_simbad!$Q:$Q,1,FALSE)),"",VLOOKUP(N212,[1]andrews_simbad!$Q:$Q,1,FALSE))</f>
        <v>V* HN Tau</v>
      </c>
    </row>
    <row r="213" spans="1:16">
      <c r="A213">
        <v>206</v>
      </c>
      <c r="B213" t="s">
        <v>777</v>
      </c>
      <c r="C213" t="s">
        <v>777</v>
      </c>
      <c r="D213" t="s">
        <v>1423</v>
      </c>
      <c r="E213">
        <v>140</v>
      </c>
      <c r="F213" t="s">
        <v>1619</v>
      </c>
      <c r="G213">
        <v>0.6</v>
      </c>
      <c r="H213">
        <v>-14.67</v>
      </c>
      <c r="I213">
        <v>0</v>
      </c>
      <c r="J213">
        <v>-1.65</v>
      </c>
      <c r="K213">
        <v>0.54</v>
      </c>
      <c r="L213">
        <v>0.09</v>
      </c>
      <c r="M213">
        <v>6.6</v>
      </c>
      <c r="N213" t="str">
        <f>VLOOKUP(C213,HH14_simbad!C:Q,15,FALSE)</f>
        <v>NAME HN Tau B</v>
      </c>
      <c r="O213" t="str">
        <f>IF(ISNA(VLOOKUP(N213,[1]tboss_simbad!$Q:$Q,1,FALSE)),"",VLOOKUP(N213,[1]tboss_simbad!$Q:$Q,1,FALSE))</f>
        <v/>
      </c>
      <c r="P213" t="str">
        <f>IF(ISNA(VLOOKUP(N213,[1]andrews_simbad!$Q:$Q,1,FALSE)),"",VLOOKUP(N213,[1]andrews_simbad!$Q:$Q,1,FALSE))</f>
        <v>NAME HN Tau B</v>
      </c>
    </row>
    <row r="214" spans="1:16">
      <c r="A214">
        <v>208</v>
      </c>
      <c r="B214" t="s">
        <v>956</v>
      </c>
      <c r="C214" t="s">
        <v>1622</v>
      </c>
      <c r="D214" t="s">
        <v>1479</v>
      </c>
      <c r="E214">
        <v>140</v>
      </c>
      <c r="F214" t="s">
        <v>1623</v>
      </c>
      <c r="G214">
        <v>0.1</v>
      </c>
      <c r="H214">
        <v>-13.74</v>
      </c>
      <c r="I214">
        <v>0.16</v>
      </c>
      <c r="J214">
        <v>-0.85</v>
      </c>
      <c r="K214">
        <v>1.08</v>
      </c>
      <c r="L214">
        <v>0.35</v>
      </c>
      <c r="M214">
        <v>6.6</v>
      </c>
      <c r="N214" t="str">
        <f>VLOOKUP(C214,HH14_simbad!C:Q,15,FALSE)</f>
        <v>V* DM Tau</v>
      </c>
      <c r="O214" t="str">
        <f>IF(ISNA(VLOOKUP(N214,[1]tboss_simbad!$Q:$Q,1,FALSE)),"",VLOOKUP(N214,[1]tboss_simbad!$Q:$Q,1,FALSE))</f>
        <v/>
      </c>
      <c r="P214" t="str">
        <f>IF(ISNA(VLOOKUP(N214,[1]andrews_simbad!$Q:$Q,1,FALSE)),"",VLOOKUP(N214,[1]andrews_simbad!$Q:$Q,1,FALSE))</f>
        <v>V* DM Tau</v>
      </c>
    </row>
    <row r="215" spans="1:16">
      <c r="A215">
        <v>209</v>
      </c>
      <c r="B215" t="s">
        <v>956</v>
      </c>
      <c r="C215" t="s">
        <v>1622</v>
      </c>
      <c r="D215" t="s">
        <v>1341</v>
      </c>
      <c r="E215">
        <v>140</v>
      </c>
      <c r="F215" t="s">
        <v>1623</v>
      </c>
      <c r="G215">
        <v>0.1</v>
      </c>
      <c r="H215">
        <v>-13.78</v>
      </c>
      <c r="I215">
        <v>0.13</v>
      </c>
      <c r="J215">
        <v>-0.89</v>
      </c>
      <c r="K215">
        <v>1.03</v>
      </c>
      <c r="L215">
        <v>0.35</v>
      </c>
      <c r="M215">
        <v>6.7</v>
      </c>
      <c r="N215" t="str">
        <f>VLOOKUP(C215,HH14_simbad!C:Q,15,FALSE)</f>
        <v>V* DM Tau</v>
      </c>
      <c r="O215" t="str">
        <f>IF(ISNA(VLOOKUP(N215,[1]tboss_simbad!$Q:$Q,1,FALSE)),"",VLOOKUP(N215,[1]tboss_simbad!$Q:$Q,1,FALSE))</f>
        <v/>
      </c>
      <c r="P215" t="str">
        <f>IF(ISNA(VLOOKUP(N215,[1]andrews_simbad!$Q:$Q,1,FALSE)),"",VLOOKUP(N215,[1]andrews_simbad!$Q:$Q,1,FALSE))</f>
        <v>V* DM Tau</v>
      </c>
    </row>
    <row r="216" spans="1:16">
      <c r="A216">
        <v>210</v>
      </c>
      <c r="B216" t="s">
        <v>956</v>
      </c>
      <c r="C216" t="s">
        <v>1622</v>
      </c>
      <c r="D216" t="s">
        <v>1399</v>
      </c>
      <c r="E216">
        <v>140</v>
      </c>
      <c r="F216" t="s">
        <v>1623</v>
      </c>
      <c r="G216">
        <v>0.1</v>
      </c>
      <c r="H216">
        <v>-13.77</v>
      </c>
      <c r="I216">
        <v>0.13</v>
      </c>
      <c r="J216">
        <v>-0.88</v>
      </c>
      <c r="K216">
        <v>1.04</v>
      </c>
      <c r="L216">
        <v>0.35</v>
      </c>
      <c r="M216">
        <v>6.7</v>
      </c>
      <c r="N216" t="str">
        <f>VLOOKUP(C216,HH14_simbad!C:Q,15,FALSE)</f>
        <v>V* DM Tau</v>
      </c>
      <c r="O216" t="str">
        <f>IF(ISNA(VLOOKUP(N216,[1]tboss_simbad!$Q:$Q,1,FALSE)),"",VLOOKUP(N216,[1]tboss_simbad!$Q:$Q,1,FALSE))</f>
        <v/>
      </c>
      <c r="P216" t="str">
        <f>IF(ISNA(VLOOKUP(N216,[1]andrews_simbad!$Q:$Q,1,FALSE)),"",VLOOKUP(N216,[1]andrews_simbad!$Q:$Q,1,FALSE))</f>
        <v>V* DM Tau</v>
      </c>
    </row>
    <row r="217" spans="1:16">
      <c r="A217">
        <v>211</v>
      </c>
      <c r="B217" t="s">
        <v>956</v>
      </c>
      <c r="C217" t="s">
        <v>1622</v>
      </c>
      <c r="D217" t="s">
        <v>1335</v>
      </c>
      <c r="E217">
        <v>140</v>
      </c>
      <c r="F217" t="s">
        <v>1623</v>
      </c>
      <c r="G217">
        <v>0.1</v>
      </c>
      <c r="H217">
        <v>-13.84</v>
      </c>
      <c r="I217">
        <v>0.11</v>
      </c>
      <c r="J217">
        <v>-0.95</v>
      </c>
      <c r="K217">
        <v>0.96</v>
      </c>
      <c r="L217">
        <v>0.35</v>
      </c>
      <c r="M217">
        <v>6.8</v>
      </c>
      <c r="N217" t="str">
        <f>VLOOKUP(C217,HH14_simbad!C:Q,15,FALSE)</f>
        <v>V* DM Tau</v>
      </c>
      <c r="O217" t="str">
        <f>IF(ISNA(VLOOKUP(N217,[1]tboss_simbad!$Q:$Q,1,FALSE)),"",VLOOKUP(N217,[1]tboss_simbad!$Q:$Q,1,FALSE))</f>
        <v/>
      </c>
      <c r="P217" t="str">
        <f>IF(ISNA(VLOOKUP(N217,[1]andrews_simbad!$Q:$Q,1,FALSE)),"",VLOOKUP(N217,[1]andrews_simbad!$Q:$Q,1,FALSE))</f>
        <v>V* DM Tau</v>
      </c>
    </row>
    <row r="218" spans="1:16">
      <c r="A218">
        <v>212</v>
      </c>
      <c r="B218" t="s">
        <v>1053</v>
      </c>
      <c r="C218" t="s">
        <v>1624</v>
      </c>
      <c r="D218" t="s">
        <v>1399</v>
      </c>
      <c r="E218">
        <v>140</v>
      </c>
      <c r="F218" t="s">
        <v>1159</v>
      </c>
      <c r="G218">
        <v>1.9</v>
      </c>
      <c r="H218">
        <v>-13.05</v>
      </c>
      <c r="I218">
        <v>0.4</v>
      </c>
      <c r="J218">
        <v>-0.2</v>
      </c>
      <c r="K218">
        <v>1.53</v>
      </c>
      <c r="L218">
        <v>0.9</v>
      </c>
      <c r="M218">
        <v>6.6</v>
      </c>
      <c r="N218" t="str">
        <f>VLOOKUP(C218,HH14_simbad!C:Q,15,FALSE)</f>
        <v>V* CI Tau</v>
      </c>
      <c r="O218" t="str">
        <f>IF(ISNA(VLOOKUP(N218,[1]tboss_simbad!$Q:$Q,1,FALSE)),"",VLOOKUP(N218,[1]tboss_simbad!$Q:$Q,1,FALSE))</f>
        <v/>
      </c>
      <c r="P218" t="str">
        <f>IF(ISNA(VLOOKUP(N218,[1]andrews_simbad!$Q:$Q,1,FALSE)),"",VLOOKUP(N218,[1]andrews_simbad!$Q:$Q,1,FALSE))</f>
        <v>V* CI Tau</v>
      </c>
    </row>
    <row r="219" spans="1:16">
      <c r="A219">
        <v>213</v>
      </c>
      <c r="B219" t="s">
        <v>1625</v>
      </c>
      <c r="C219" t="s">
        <v>1626</v>
      </c>
      <c r="D219" t="s">
        <v>1399</v>
      </c>
      <c r="E219">
        <v>161</v>
      </c>
      <c r="F219" t="s">
        <v>407</v>
      </c>
      <c r="G219">
        <v>1</v>
      </c>
      <c r="H219">
        <v>-13.75</v>
      </c>
      <c r="I219">
        <v>0</v>
      </c>
      <c r="J219">
        <v>-0.56999999999999995</v>
      </c>
      <c r="K219">
        <v>2.0299999999999998</v>
      </c>
      <c r="L219">
        <v>0.08</v>
      </c>
      <c r="M219">
        <v>5</v>
      </c>
      <c r="N219" t="str">
        <f>VLOOKUP(C219,HH14_simbad!C:Q,15,FALSE)</f>
        <v>2MASS J04335252+2256269</v>
      </c>
      <c r="O219" t="str">
        <f>IF(ISNA(VLOOKUP(N219,[1]tboss_simbad!$Q:$Q,1,FALSE)),"",VLOOKUP(N219,[1]tboss_simbad!$Q:$Q,1,FALSE))</f>
        <v/>
      </c>
      <c r="P219" t="str">
        <f>IF(ISNA(VLOOKUP(N219,[1]andrews_simbad!$Q:$Q,1,FALSE)),"",VLOOKUP(N219,[1]andrews_simbad!$Q:$Q,1,FALSE))</f>
        <v/>
      </c>
    </row>
    <row r="220" spans="1:16">
      <c r="A220">
        <v>214</v>
      </c>
      <c r="B220" t="s">
        <v>1104</v>
      </c>
      <c r="C220" t="s">
        <v>1627</v>
      </c>
      <c r="D220" t="s">
        <v>1423</v>
      </c>
      <c r="E220">
        <v>161</v>
      </c>
      <c r="F220" t="s">
        <v>1561</v>
      </c>
      <c r="G220">
        <v>3.1</v>
      </c>
      <c r="H220">
        <v>-12.91</v>
      </c>
      <c r="I220">
        <v>0</v>
      </c>
      <c r="J220">
        <v>0.06</v>
      </c>
      <c r="K220">
        <v>2.11</v>
      </c>
      <c r="L220">
        <v>0.75</v>
      </c>
      <c r="M220">
        <v>6.2</v>
      </c>
      <c r="N220" t="str">
        <f>VLOOKUP(C220,HH14_simbad!C:Q,15,FALSE)</f>
        <v>V* IT Tau</v>
      </c>
      <c r="O220" t="str">
        <f>IF(ISNA(VLOOKUP(N220,[1]tboss_simbad!$Q:$Q,1,FALSE)),"",VLOOKUP(N220,[1]tboss_simbad!$Q:$Q,1,FALSE))</f>
        <v/>
      </c>
      <c r="P220" t="str">
        <f>IF(ISNA(VLOOKUP(N220,[1]andrews_simbad!$Q:$Q,1,FALSE)),"",VLOOKUP(N220,[1]andrews_simbad!$Q:$Q,1,FALSE))</f>
        <v/>
      </c>
    </row>
    <row r="221" spans="1:16">
      <c r="A221">
        <v>215</v>
      </c>
      <c r="B221" t="s">
        <v>1104</v>
      </c>
      <c r="C221" t="s">
        <v>1627</v>
      </c>
      <c r="D221" t="s">
        <v>1335</v>
      </c>
      <c r="E221">
        <v>140</v>
      </c>
      <c r="F221" t="s">
        <v>1561</v>
      </c>
      <c r="G221">
        <v>3.1</v>
      </c>
      <c r="H221">
        <v>-12.81</v>
      </c>
      <c r="I221">
        <v>0</v>
      </c>
      <c r="J221">
        <v>0.04</v>
      </c>
      <c r="K221">
        <v>2.0499999999999998</v>
      </c>
      <c r="L221">
        <v>0.76</v>
      </c>
      <c r="M221">
        <v>6.2</v>
      </c>
      <c r="N221" t="str">
        <f>VLOOKUP(C221,HH14_simbad!C:Q,15,FALSE)</f>
        <v>V* IT Tau</v>
      </c>
      <c r="O221" t="str">
        <f>IF(ISNA(VLOOKUP(N221,[1]tboss_simbad!$Q:$Q,1,FALSE)),"",VLOOKUP(N221,[1]tboss_simbad!$Q:$Q,1,FALSE))</f>
        <v/>
      </c>
      <c r="P221" t="str">
        <f>IF(ISNA(VLOOKUP(N221,[1]andrews_simbad!$Q:$Q,1,FALSE)),"",VLOOKUP(N221,[1]andrews_simbad!$Q:$Q,1,FALSE))</f>
        <v/>
      </c>
    </row>
    <row r="222" spans="1:16">
      <c r="A222">
        <v>216</v>
      </c>
      <c r="B222" t="s">
        <v>794</v>
      </c>
      <c r="C222" t="s">
        <v>794</v>
      </c>
      <c r="D222" t="s">
        <v>1335</v>
      </c>
      <c r="E222">
        <v>140</v>
      </c>
      <c r="F222" t="s">
        <v>1628</v>
      </c>
      <c r="G222">
        <v>5.6</v>
      </c>
      <c r="H222">
        <v>-13.21</v>
      </c>
      <c r="I222">
        <v>0</v>
      </c>
      <c r="J222">
        <v>-0.32</v>
      </c>
      <c r="K222">
        <v>1.96</v>
      </c>
      <c r="L222">
        <v>0.33</v>
      </c>
      <c r="M222">
        <v>6.2</v>
      </c>
      <c r="N222" t="str">
        <f>VLOOKUP(C222,HH14_simbad!C:Q,15,FALSE)</f>
        <v>NAME IT TAU B</v>
      </c>
      <c r="O222" t="str">
        <f>IF(ISNA(VLOOKUP(N222,[1]tboss_simbad!$Q:$Q,1,FALSE)),"",VLOOKUP(N222,[1]tboss_simbad!$Q:$Q,1,FALSE))</f>
        <v/>
      </c>
      <c r="P222" t="str">
        <f>IF(ISNA(VLOOKUP(N222,[1]andrews_simbad!$Q:$Q,1,FALSE)),"",VLOOKUP(N222,[1]andrews_simbad!$Q:$Q,1,FALSE))</f>
        <v>NAME IT TAU B</v>
      </c>
    </row>
    <row r="223" spans="1:16">
      <c r="A223">
        <v>217</v>
      </c>
      <c r="B223" t="s">
        <v>1629</v>
      </c>
      <c r="C223" t="s">
        <v>1630</v>
      </c>
      <c r="D223" t="s">
        <v>1341</v>
      </c>
      <c r="E223">
        <v>140</v>
      </c>
      <c r="F223" t="s">
        <v>1441</v>
      </c>
      <c r="G223">
        <v>0.45</v>
      </c>
      <c r="H223">
        <v>-13.61</v>
      </c>
      <c r="I223">
        <v>0</v>
      </c>
      <c r="J223">
        <v>-0.68</v>
      </c>
      <c r="K223">
        <v>1.43</v>
      </c>
      <c r="L223">
        <v>0.26</v>
      </c>
      <c r="M223">
        <v>6.3</v>
      </c>
      <c r="N223" t="str">
        <f>VLOOKUP(C223,HH14_simbad!C:Q,15,FALSE)</f>
        <v>2MASS J04335546+1838390</v>
      </c>
      <c r="O223" t="str">
        <f>IF(ISNA(VLOOKUP(N223,[1]tboss_simbad!$Q:$Q,1,FALSE)),"",VLOOKUP(N223,[1]tboss_simbad!$Q:$Q,1,FALSE))</f>
        <v/>
      </c>
      <c r="P223" t="str">
        <f>IF(ISNA(VLOOKUP(N223,[1]andrews_simbad!$Q:$Q,1,FALSE)),"",VLOOKUP(N223,[1]andrews_simbad!$Q:$Q,1,FALSE))</f>
        <v/>
      </c>
    </row>
    <row r="224" spans="1:16">
      <c r="A224">
        <v>218</v>
      </c>
      <c r="B224" t="s">
        <v>1631</v>
      </c>
      <c r="C224" t="s">
        <v>1632</v>
      </c>
      <c r="D224" t="s">
        <v>1341</v>
      </c>
      <c r="E224">
        <v>161</v>
      </c>
      <c r="F224" t="s">
        <v>252</v>
      </c>
      <c r="G224">
        <v>1.75</v>
      </c>
      <c r="H224">
        <v>-13.5</v>
      </c>
      <c r="I224">
        <v>0</v>
      </c>
      <c r="J224">
        <v>-0.51</v>
      </c>
      <c r="K224">
        <v>1.39</v>
      </c>
      <c r="L224">
        <v>0.48</v>
      </c>
      <c r="M224">
        <v>6.5</v>
      </c>
      <c r="N224" t="str">
        <f>VLOOKUP(C224,HH14_simbad!C:Q,15,FALSE)</f>
        <v>2MASS J04341099+2251445</v>
      </c>
      <c r="O224" t="str">
        <f>IF(ISNA(VLOOKUP(N224,[1]tboss_simbad!$Q:$Q,1,FALSE)),"",VLOOKUP(N224,[1]tboss_simbad!$Q:$Q,1,FALSE))</f>
        <v/>
      </c>
      <c r="P224" t="str">
        <f>IF(ISNA(VLOOKUP(N224,[1]andrews_simbad!$Q:$Q,1,FALSE)),"",VLOOKUP(N224,[1]andrews_simbad!$Q:$Q,1,FALSE))</f>
        <v/>
      </c>
    </row>
    <row r="225" spans="1:16">
      <c r="A225">
        <v>219</v>
      </c>
      <c r="B225" t="s">
        <v>1633</v>
      </c>
      <c r="C225" t="s">
        <v>1634</v>
      </c>
      <c r="D225" t="s">
        <v>1341</v>
      </c>
      <c r="E225">
        <v>140</v>
      </c>
      <c r="F225" t="s">
        <v>1484</v>
      </c>
      <c r="G225">
        <v>0.8</v>
      </c>
      <c r="H225">
        <v>-13.26</v>
      </c>
      <c r="I225">
        <v>0</v>
      </c>
      <c r="J225">
        <v>-0.45</v>
      </c>
      <c r="K225">
        <v>0.84</v>
      </c>
      <c r="L225">
        <v>0.85</v>
      </c>
      <c r="M225">
        <v>7.6</v>
      </c>
      <c r="N225" t="str">
        <f>VLOOKUP(C225,HH14_simbad!C:Q,15,FALSE)</f>
        <v>V* V1077 Tau</v>
      </c>
      <c r="O225" t="str">
        <f>IF(ISNA(VLOOKUP(N225,[1]tboss_simbad!$Q:$Q,1,FALSE)),"",VLOOKUP(N225,[1]tboss_simbad!$Q:$Q,1,FALSE))</f>
        <v/>
      </c>
      <c r="P225" t="str">
        <f>IF(ISNA(VLOOKUP(N225,[1]andrews_simbad!$Q:$Q,1,FALSE)),"",VLOOKUP(N225,[1]andrews_simbad!$Q:$Q,1,FALSE))</f>
        <v/>
      </c>
    </row>
    <row r="226" spans="1:16">
      <c r="A226">
        <v>220</v>
      </c>
      <c r="B226" t="s">
        <v>1047</v>
      </c>
      <c r="C226" t="s">
        <v>1635</v>
      </c>
      <c r="D226" t="s">
        <v>1341</v>
      </c>
      <c r="E226">
        <v>140</v>
      </c>
      <c r="F226" t="s">
        <v>1427</v>
      </c>
      <c r="G226">
        <v>0.4</v>
      </c>
      <c r="H226">
        <v>-13.36</v>
      </c>
      <c r="I226">
        <v>0.19</v>
      </c>
      <c r="J226">
        <v>-0.51</v>
      </c>
      <c r="K226">
        <v>1.3</v>
      </c>
      <c r="L226">
        <v>0.61</v>
      </c>
      <c r="M226">
        <v>6.6</v>
      </c>
      <c r="N226" t="str">
        <f>VLOOKUP(C226,HH14_simbad!C:Q,15,FALSE)</f>
        <v>V* AA Tau</v>
      </c>
      <c r="O226" t="str">
        <f>IF(ISNA(VLOOKUP(N226,[1]tboss_simbad!$Q:$Q,1,FALSE)),"",VLOOKUP(N226,[1]tboss_simbad!$Q:$Q,1,FALSE))</f>
        <v/>
      </c>
      <c r="P226" t="str">
        <f>IF(ISNA(VLOOKUP(N226,[1]andrews_simbad!$Q:$Q,1,FALSE)),"",VLOOKUP(N226,[1]andrews_simbad!$Q:$Q,1,FALSE))</f>
        <v>V* AA Tau</v>
      </c>
    </row>
    <row r="227" spans="1:16">
      <c r="A227">
        <v>221</v>
      </c>
      <c r="B227" t="s">
        <v>1047</v>
      </c>
      <c r="C227" t="s">
        <v>1635</v>
      </c>
      <c r="D227" t="s">
        <v>1399</v>
      </c>
      <c r="E227">
        <v>140</v>
      </c>
      <c r="F227" t="s">
        <v>1427</v>
      </c>
      <c r="G227">
        <v>0.4</v>
      </c>
      <c r="H227">
        <v>-13.11</v>
      </c>
      <c r="I227">
        <v>0.08</v>
      </c>
      <c r="J227">
        <v>-0.26</v>
      </c>
      <c r="K227">
        <v>1.72</v>
      </c>
      <c r="L227">
        <v>0.55000000000000004</v>
      </c>
      <c r="M227">
        <v>6.3</v>
      </c>
      <c r="N227" t="str">
        <f>VLOOKUP(C227,HH14_simbad!C:Q,15,FALSE)</f>
        <v>V* AA Tau</v>
      </c>
      <c r="O227" t="str">
        <f>IF(ISNA(VLOOKUP(N227,[1]tboss_simbad!$Q:$Q,1,FALSE)),"",VLOOKUP(N227,[1]tboss_simbad!$Q:$Q,1,FALSE))</f>
        <v/>
      </c>
      <c r="P227" t="str">
        <f>IF(ISNA(VLOOKUP(N227,[1]andrews_simbad!$Q:$Q,1,FALSE)),"",VLOOKUP(N227,[1]andrews_simbad!$Q:$Q,1,FALSE))</f>
        <v>V* AA Tau</v>
      </c>
    </row>
    <row r="228" spans="1:16">
      <c r="A228">
        <v>222</v>
      </c>
      <c r="B228" t="s">
        <v>1047</v>
      </c>
      <c r="C228" t="s">
        <v>1635</v>
      </c>
      <c r="D228" t="s">
        <v>1335</v>
      </c>
      <c r="E228">
        <v>140</v>
      </c>
      <c r="F228" t="s">
        <v>1427</v>
      </c>
      <c r="G228">
        <v>0.4</v>
      </c>
      <c r="H228">
        <v>-13.17</v>
      </c>
      <c r="I228">
        <v>0.01</v>
      </c>
      <c r="J228">
        <v>-0.32</v>
      </c>
      <c r="K228">
        <v>1.6</v>
      </c>
      <c r="L228">
        <v>0.56999999999999995</v>
      </c>
      <c r="M228">
        <v>6.4</v>
      </c>
      <c r="N228" t="str">
        <f>VLOOKUP(C228,HH14_simbad!C:Q,15,FALSE)</f>
        <v>V* AA Tau</v>
      </c>
      <c r="O228" t="str">
        <f>IF(ISNA(VLOOKUP(N228,[1]tboss_simbad!$Q:$Q,1,FALSE)),"",VLOOKUP(N228,[1]tboss_simbad!$Q:$Q,1,FALSE))</f>
        <v/>
      </c>
      <c r="P228" t="str">
        <f>IF(ISNA(VLOOKUP(N228,[1]andrews_simbad!$Q:$Q,1,FALSE)),"",VLOOKUP(N228,[1]andrews_simbad!$Q:$Q,1,FALSE))</f>
        <v>V* AA Tau</v>
      </c>
    </row>
    <row r="229" spans="1:16">
      <c r="A229">
        <v>223</v>
      </c>
      <c r="B229" t="s">
        <v>939</v>
      </c>
      <c r="C229" t="s">
        <v>1636</v>
      </c>
      <c r="D229" t="s">
        <v>1399</v>
      </c>
      <c r="E229">
        <v>161</v>
      </c>
      <c r="F229" t="s">
        <v>1383</v>
      </c>
      <c r="G229">
        <v>1</v>
      </c>
      <c r="H229">
        <v>-13.87</v>
      </c>
      <c r="I229">
        <v>0.2</v>
      </c>
      <c r="J229">
        <v>-0.85</v>
      </c>
      <c r="K229">
        <v>1.1000000000000001</v>
      </c>
      <c r="L229">
        <v>0.32</v>
      </c>
      <c r="M229">
        <v>6.6</v>
      </c>
      <c r="N229" t="str">
        <f>VLOOKUP(C229,HH14_simbad!C:Q,15,FALSE)</f>
        <v>V* HO Tau</v>
      </c>
      <c r="O229" t="str">
        <f>IF(ISNA(VLOOKUP(N229,[1]tboss_simbad!$Q:$Q,1,FALSE)),"",VLOOKUP(N229,[1]tboss_simbad!$Q:$Q,1,FALSE))</f>
        <v/>
      </c>
      <c r="P229" t="str">
        <f>IF(ISNA(VLOOKUP(N229,[1]andrews_simbad!$Q:$Q,1,FALSE)),"",VLOOKUP(N229,[1]andrews_simbad!$Q:$Q,1,FALSE))</f>
        <v>V* HO Tau</v>
      </c>
    </row>
    <row r="230" spans="1:16">
      <c r="A230">
        <v>224</v>
      </c>
      <c r="B230" t="s">
        <v>1637</v>
      </c>
      <c r="C230" t="s">
        <v>1638</v>
      </c>
      <c r="D230" t="s">
        <v>1341</v>
      </c>
      <c r="E230">
        <v>161</v>
      </c>
      <c r="F230" t="s">
        <v>1464</v>
      </c>
      <c r="G230">
        <v>2</v>
      </c>
      <c r="H230">
        <v>-13</v>
      </c>
      <c r="I230">
        <v>0</v>
      </c>
      <c r="J230">
        <v>-0.04</v>
      </c>
      <c r="K230">
        <v>2.0299999999999998</v>
      </c>
      <c r="L230">
        <v>0.64</v>
      </c>
      <c r="M230">
        <v>6.2</v>
      </c>
      <c r="N230" t="str">
        <f>VLOOKUP(C230,HH14_simbad!C:Q,15,FALSE)</f>
        <v>V* FF Tau</v>
      </c>
      <c r="O230" t="str">
        <f>IF(ISNA(VLOOKUP(N230,[1]tboss_simbad!$Q:$Q,1,FALSE)),"",VLOOKUP(N230,[1]tboss_simbad!$Q:$Q,1,FALSE))</f>
        <v/>
      </c>
      <c r="P230" t="str">
        <f>IF(ISNA(VLOOKUP(N230,[1]andrews_simbad!$Q:$Q,1,FALSE)),"",VLOOKUP(N230,[1]andrews_simbad!$Q:$Q,1,FALSE))</f>
        <v/>
      </c>
    </row>
    <row r="231" spans="1:16">
      <c r="A231">
        <v>225</v>
      </c>
      <c r="B231" t="s">
        <v>1639</v>
      </c>
      <c r="C231" t="s">
        <v>1640</v>
      </c>
      <c r="D231" t="s">
        <v>1341</v>
      </c>
      <c r="E231">
        <v>140</v>
      </c>
      <c r="F231" t="s">
        <v>1359</v>
      </c>
      <c r="G231">
        <v>0.3</v>
      </c>
      <c r="H231">
        <v>-13.39</v>
      </c>
      <c r="I231">
        <v>0</v>
      </c>
      <c r="J231">
        <v>-0.51</v>
      </c>
      <c r="K231">
        <v>1.53</v>
      </c>
      <c r="L231">
        <v>0.37</v>
      </c>
      <c r="M231">
        <v>6.3</v>
      </c>
      <c r="N231" t="str">
        <f>VLOOKUP(C231,HH14_simbad!C:Q,15,FALSE)</f>
        <v>2MASS J04352450+1751429</v>
      </c>
      <c r="O231" t="str">
        <f>IF(ISNA(VLOOKUP(N231,[1]tboss_simbad!$Q:$Q,1,FALSE)),"",VLOOKUP(N231,[1]tboss_simbad!$Q:$Q,1,FALSE))</f>
        <v/>
      </c>
      <c r="P231" t="str">
        <f>IF(ISNA(VLOOKUP(N231,[1]andrews_simbad!$Q:$Q,1,FALSE)),"",VLOOKUP(N231,[1]andrews_simbad!$Q:$Q,1,FALSE))</f>
        <v/>
      </c>
    </row>
    <row r="232" spans="1:16">
      <c r="A232">
        <v>226</v>
      </c>
      <c r="B232" t="s">
        <v>1018</v>
      </c>
      <c r="C232" t="s">
        <v>1641</v>
      </c>
      <c r="D232" t="s">
        <v>1399</v>
      </c>
      <c r="E232">
        <v>140</v>
      </c>
      <c r="F232" t="s">
        <v>1329</v>
      </c>
      <c r="G232">
        <v>0.55000000000000004</v>
      </c>
      <c r="H232">
        <v>-12.93</v>
      </c>
      <c r="I232">
        <v>0</v>
      </c>
      <c r="J232">
        <v>-0.08</v>
      </c>
      <c r="K232">
        <v>2.0499999999999998</v>
      </c>
      <c r="L232">
        <v>0.55000000000000004</v>
      </c>
      <c r="M232">
        <v>6.1</v>
      </c>
      <c r="N232" t="str">
        <f>VLOOKUP(C232,HH14_simbad!C:Q,15,FALSE)</f>
        <v>V* DN Tau</v>
      </c>
      <c r="O232" t="str">
        <f>IF(ISNA(VLOOKUP(N232,[1]tboss_simbad!$Q:$Q,1,FALSE)),"",VLOOKUP(N232,[1]tboss_simbad!$Q:$Q,1,FALSE))</f>
        <v/>
      </c>
      <c r="P232" t="str">
        <f>IF(ISNA(VLOOKUP(N232,[1]andrews_simbad!$Q:$Q,1,FALSE)),"",VLOOKUP(N232,[1]andrews_simbad!$Q:$Q,1,FALSE))</f>
        <v>V* DN Tau</v>
      </c>
    </row>
    <row r="233" spans="1:16">
      <c r="A233">
        <v>227</v>
      </c>
      <c r="B233" t="s">
        <v>1642</v>
      </c>
      <c r="C233" t="s">
        <v>1643</v>
      </c>
      <c r="D233" t="s">
        <v>1335</v>
      </c>
      <c r="E233">
        <v>140</v>
      </c>
      <c r="F233" t="s">
        <v>219</v>
      </c>
      <c r="G233">
        <v>3.4</v>
      </c>
      <c r="H233">
        <v>-13.72</v>
      </c>
      <c r="I233">
        <v>0</v>
      </c>
      <c r="J233">
        <v>-0.87</v>
      </c>
      <c r="K233">
        <v>0.85</v>
      </c>
      <c r="L233">
        <v>0.69</v>
      </c>
      <c r="M233">
        <v>7.3</v>
      </c>
      <c r="N233" t="str">
        <f>VLOOKUP(C233,HH14_simbad!C:Q,15,FALSE)</f>
        <v>NAME CoKu Tau 3</v>
      </c>
      <c r="O233" t="str">
        <f>IF(ISNA(VLOOKUP(N233,[1]tboss_simbad!$Q:$Q,1,FALSE)),"",VLOOKUP(N233,[1]tboss_simbad!$Q:$Q,1,FALSE))</f>
        <v/>
      </c>
      <c r="P233" t="str">
        <f>IF(ISNA(VLOOKUP(N233,[1]andrews_simbad!$Q:$Q,1,FALSE)),"",VLOOKUP(N233,[1]andrews_simbad!$Q:$Q,1,FALSE))</f>
        <v>NAME CoKu Tau 3</v>
      </c>
    </row>
    <row r="234" spans="1:16">
      <c r="A234">
        <v>228</v>
      </c>
      <c r="B234" t="s">
        <v>1644</v>
      </c>
      <c r="C234" t="s">
        <v>1643</v>
      </c>
      <c r="D234" t="s">
        <v>1335</v>
      </c>
      <c r="E234">
        <v>140</v>
      </c>
      <c r="F234" t="s">
        <v>1645</v>
      </c>
      <c r="G234">
        <v>6.7</v>
      </c>
      <c r="H234">
        <v>-13.78</v>
      </c>
      <c r="I234">
        <v>0</v>
      </c>
      <c r="J234">
        <v>-0.8</v>
      </c>
      <c r="K234">
        <v>1.35</v>
      </c>
      <c r="L234">
        <v>0.13</v>
      </c>
      <c r="M234">
        <v>5.5</v>
      </c>
      <c r="N234" t="str">
        <f>VLOOKUP(C234,HH14_simbad!C:Q,15,FALSE)</f>
        <v>NAME CoKu Tau 3</v>
      </c>
      <c r="O234" t="str">
        <f>IF(ISNA(VLOOKUP(N234,[1]tboss_simbad!$Q:$Q,1,FALSE)),"",VLOOKUP(N234,[1]tboss_simbad!$Q:$Q,1,FALSE))</f>
        <v/>
      </c>
      <c r="P234" t="str">
        <f>IF(ISNA(VLOOKUP(N234,[1]andrews_simbad!$Q:$Q,1,FALSE)),"",VLOOKUP(N234,[1]andrews_simbad!$Q:$Q,1,FALSE))</f>
        <v>NAME CoKu Tau 3</v>
      </c>
    </row>
    <row r="235" spans="1:16">
      <c r="A235">
        <v>229</v>
      </c>
      <c r="B235" t="s">
        <v>1130</v>
      </c>
      <c r="C235" t="s">
        <v>1646</v>
      </c>
      <c r="D235" t="s">
        <v>1341</v>
      </c>
      <c r="E235">
        <v>161</v>
      </c>
      <c r="F235" t="s">
        <v>1345</v>
      </c>
      <c r="G235">
        <v>2.6</v>
      </c>
      <c r="H235">
        <v>-12.29</v>
      </c>
      <c r="I235">
        <v>0</v>
      </c>
      <c r="J235">
        <v>0.65</v>
      </c>
      <c r="K235">
        <v>3.17</v>
      </c>
      <c r="L235">
        <v>1.53</v>
      </c>
      <c r="M235">
        <v>6</v>
      </c>
      <c r="N235" t="str">
        <f>VLOOKUP(C235,HH14_simbad!C:Q,15,FALSE)</f>
        <v>V* HQ Tau</v>
      </c>
      <c r="O235" t="str">
        <f>IF(ISNA(VLOOKUP(N235,[1]tboss_simbad!$Q:$Q,1,FALSE)),"",VLOOKUP(N235,[1]tboss_simbad!$Q:$Q,1,FALSE))</f>
        <v/>
      </c>
      <c r="P235" t="str">
        <f>IF(ISNA(VLOOKUP(N235,[1]andrews_simbad!$Q:$Q,1,FALSE)),"",VLOOKUP(N235,[1]andrews_simbad!$Q:$Q,1,FALSE))</f>
        <v>V* HQ Tau</v>
      </c>
    </row>
    <row r="236" spans="1:16">
      <c r="A236">
        <v>230</v>
      </c>
      <c r="B236" t="s">
        <v>1116</v>
      </c>
      <c r="C236" t="s">
        <v>1647</v>
      </c>
      <c r="D236" t="s">
        <v>1399</v>
      </c>
      <c r="E236">
        <v>161</v>
      </c>
      <c r="F236" t="s">
        <v>1397</v>
      </c>
      <c r="G236">
        <v>3.15</v>
      </c>
      <c r="H236">
        <v>-12.92</v>
      </c>
      <c r="I236">
        <v>0.16</v>
      </c>
      <c r="J236">
        <v>0.03</v>
      </c>
      <c r="K236">
        <v>1.81</v>
      </c>
      <c r="L236">
        <v>1.06</v>
      </c>
      <c r="M236">
        <v>6.4</v>
      </c>
      <c r="N236" t="str">
        <f>VLOOKUP(C236,HH14_simbad!C:Q,15,FALSE)</f>
        <v>V* HP Tau</v>
      </c>
      <c r="O236" t="str">
        <f>IF(ISNA(VLOOKUP(N236,[1]tboss_simbad!$Q:$Q,1,FALSE)),"",VLOOKUP(N236,[1]tboss_simbad!$Q:$Q,1,FALSE))</f>
        <v/>
      </c>
      <c r="P236" t="str">
        <f>IF(ISNA(VLOOKUP(N236,[1]andrews_simbad!$Q:$Q,1,FALSE)),"",VLOOKUP(N236,[1]andrews_simbad!$Q:$Q,1,FALSE))</f>
        <v>V* HP Tau</v>
      </c>
    </row>
    <row r="237" spans="1:16">
      <c r="A237">
        <v>231</v>
      </c>
      <c r="B237" t="s">
        <v>1648</v>
      </c>
      <c r="C237" t="s">
        <v>1649</v>
      </c>
      <c r="D237" t="s">
        <v>1399</v>
      </c>
      <c r="E237">
        <v>161</v>
      </c>
      <c r="F237" t="s">
        <v>1650</v>
      </c>
      <c r="G237">
        <v>2.1</v>
      </c>
      <c r="H237">
        <v>-13.32</v>
      </c>
      <c r="I237">
        <v>0</v>
      </c>
      <c r="J237">
        <v>-0.35</v>
      </c>
      <c r="K237">
        <v>1.54</v>
      </c>
      <c r="L237">
        <v>0.56999999999999995</v>
      </c>
      <c r="M237">
        <v>6.4</v>
      </c>
      <c r="N237" t="str">
        <f>VLOOKUP(C237,HH14_simbad!C:Q,15,FALSE)</f>
        <v>CoKu HP Tau G3</v>
      </c>
      <c r="O237" t="str">
        <f>IF(ISNA(VLOOKUP(N237,[1]tboss_simbad!$Q:$Q,1,FALSE)),"",VLOOKUP(N237,[1]tboss_simbad!$Q:$Q,1,FALSE))</f>
        <v/>
      </c>
      <c r="P237" t="str">
        <f>IF(ISNA(VLOOKUP(N237,[1]andrews_simbad!$Q:$Q,1,FALSE)),"",VLOOKUP(N237,[1]andrews_simbad!$Q:$Q,1,FALSE))</f>
        <v/>
      </c>
    </row>
    <row r="238" spans="1:16">
      <c r="A238">
        <v>232</v>
      </c>
      <c r="B238" t="s">
        <v>1651</v>
      </c>
      <c r="C238" t="s">
        <v>1652</v>
      </c>
      <c r="D238" t="s">
        <v>1341</v>
      </c>
      <c r="E238">
        <v>161</v>
      </c>
      <c r="F238" t="s">
        <v>27</v>
      </c>
      <c r="G238">
        <v>2.5499999999999998</v>
      </c>
      <c r="H238">
        <v>-12.06</v>
      </c>
      <c r="I238">
        <v>0</v>
      </c>
      <c r="J238">
        <v>0.88</v>
      </c>
      <c r="K238">
        <v>2.84</v>
      </c>
      <c r="L238">
        <v>2.0699999999999998</v>
      </c>
      <c r="M238">
        <v>6.6</v>
      </c>
      <c r="N238" t="str">
        <f>VLOOKUP(C238,HH14_simbad!C:Q,15,FALSE)</f>
        <v>CoKu HP Tau G2</v>
      </c>
      <c r="O238" t="str">
        <f>IF(ISNA(VLOOKUP(N238,[1]tboss_simbad!$Q:$Q,1,FALSE)),"",VLOOKUP(N238,[1]tboss_simbad!$Q:$Q,1,FALSE))</f>
        <v/>
      </c>
      <c r="P238" t="str">
        <f>IF(ISNA(VLOOKUP(N238,[1]andrews_simbad!$Q:$Q,1,FALSE)),"",VLOOKUP(N238,[1]andrews_simbad!$Q:$Q,1,FALSE))</f>
        <v/>
      </c>
    </row>
    <row r="239" spans="1:16">
      <c r="A239">
        <v>233</v>
      </c>
      <c r="B239" t="s">
        <v>1651</v>
      </c>
      <c r="C239" t="s">
        <v>1652</v>
      </c>
      <c r="D239" t="s">
        <v>1399</v>
      </c>
      <c r="E239">
        <v>161</v>
      </c>
      <c r="F239" t="s">
        <v>27</v>
      </c>
      <c r="G239">
        <v>2.5499999999999998</v>
      </c>
      <c r="H239">
        <v>-12.06</v>
      </c>
      <c r="I239">
        <v>0</v>
      </c>
      <c r="J239">
        <v>0.88</v>
      </c>
      <c r="K239">
        <v>2.83</v>
      </c>
      <c r="L239">
        <v>2.06</v>
      </c>
      <c r="M239">
        <v>6.6</v>
      </c>
      <c r="N239" t="str">
        <f>VLOOKUP(C239,HH14_simbad!C:Q,15,FALSE)</f>
        <v>CoKu HP Tau G2</v>
      </c>
      <c r="O239" t="str">
        <f>IF(ISNA(VLOOKUP(N239,[1]tboss_simbad!$Q:$Q,1,FALSE)),"",VLOOKUP(N239,[1]tboss_simbad!$Q:$Q,1,FALSE))</f>
        <v/>
      </c>
      <c r="P239" t="str">
        <f>IF(ISNA(VLOOKUP(N239,[1]andrews_simbad!$Q:$Q,1,FALSE)),"",VLOOKUP(N239,[1]andrews_simbad!$Q:$Q,1,FALSE))</f>
        <v/>
      </c>
    </row>
    <row r="240" spans="1:16">
      <c r="A240">
        <v>234</v>
      </c>
      <c r="B240" t="s">
        <v>1651</v>
      </c>
      <c r="C240" t="s">
        <v>1652</v>
      </c>
      <c r="D240" t="s">
        <v>1335</v>
      </c>
      <c r="E240">
        <v>161</v>
      </c>
      <c r="F240" t="s">
        <v>27</v>
      </c>
      <c r="G240">
        <v>2.5499999999999998</v>
      </c>
      <c r="H240">
        <v>-12.18</v>
      </c>
      <c r="I240">
        <v>0</v>
      </c>
      <c r="J240">
        <v>0.76</v>
      </c>
      <c r="K240">
        <v>2.4700000000000002</v>
      </c>
      <c r="L240">
        <v>1.86</v>
      </c>
      <c r="M240">
        <v>6.8</v>
      </c>
      <c r="N240" t="str">
        <f>VLOOKUP(C240,HH14_simbad!C:Q,15,FALSE)</f>
        <v>CoKu HP Tau G2</v>
      </c>
      <c r="O240" t="str">
        <f>IF(ISNA(VLOOKUP(N240,[1]tboss_simbad!$Q:$Q,1,FALSE)),"",VLOOKUP(N240,[1]tboss_simbad!$Q:$Q,1,FALSE))</f>
        <v/>
      </c>
      <c r="P240" t="str">
        <f>IF(ISNA(VLOOKUP(N240,[1]andrews_simbad!$Q:$Q,1,FALSE)),"",VLOOKUP(N240,[1]andrews_simbad!$Q:$Q,1,FALSE))</f>
        <v/>
      </c>
    </row>
    <row r="241" spans="1:16">
      <c r="A241">
        <v>235</v>
      </c>
      <c r="B241" t="s">
        <v>825</v>
      </c>
      <c r="C241" t="s">
        <v>1653</v>
      </c>
      <c r="D241" t="s">
        <v>1391</v>
      </c>
      <c r="E241">
        <v>161</v>
      </c>
      <c r="F241" t="s">
        <v>1421</v>
      </c>
      <c r="G241">
        <v>2.85</v>
      </c>
      <c r="H241">
        <v>-13.52</v>
      </c>
      <c r="I241">
        <v>0.15</v>
      </c>
      <c r="J241">
        <v>-0.5</v>
      </c>
      <c r="K241">
        <v>1.63</v>
      </c>
      <c r="L241">
        <v>0.32</v>
      </c>
      <c r="M241">
        <v>6.3</v>
      </c>
      <c r="N241" t="str">
        <f>VLOOKUP(C241,HH14_simbad!C:Q,15,FALSE)</f>
        <v>V* V1026 Tau</v>
      </c>
      <c r="O241" t="str">
        <f>IF(ISNA(VLOOKUP(N241,[1]tboss_simbad!$Q:$Q,1,FALSE)),"",VLOOKUP(N241,[1]tboss_simbad!$Q:$Q,1,FALSE))</f>
        <v/>
      </c>
      <c r="P241" t="str">
        <f>IF(ISNA(VLOOKUP(N241,[1]andrews_simbad!$Q:$Q,1,FALSE)),"",VLOOKUP(N241,[1]andrews_simbad!$Q:$Q,1,FALSE))</f>
        <v>V* V1026 Tau</v>
      </c>
    </row>
    <row r="242" spans="1:16">
      <c r="A242">
        <v>236</v>
      </c>
      <c r="B242" t="s">
        <v>1654</v>
      </c>
      <c r="C242" t="s">
        <v>1655</v>
      </c>
      <c r="D242" t="s">
        <v>1341</v>
      </c>
      <c r="E242">
        <v>161</v>
      </c>
      <c r="F242" t="s">
        <v>1509</v>
      </c>
      <c r="G242">
        <v>1.05</v>
      </c>
      <c r="H242">
        <v>-12.9</v>
      </c>
      <c r="I242">
        <v>0.05</v>
      </c>
      <c r="J242">
        <v>0.06</v>
      </c>
      <c r="K242">
        <v>2.2200000000000002</v>
      </c>
      <c r="L242">
        <v>0.66</v>
      </c>
      <c r="M242">
        <v>6.1</v>
      </c>
      <c r="N242" t="str">
        <f>VLOOKUP(C242,HH14_simbad!C:Q,15,FALSE)</f>
        <v>2MASS J04355892+2238353</v>
      </c>
      <c r="O242" t="str">
        <f>IF(ISNA(VLOOKUP(N242,[1]tboss_simbad!$Q:$Q,1,FALSE)),"",VLOOKUP(N242,[1]tboss_simbad!$Q:$Q,1,FALSE))</f>
        <v/>
      </c>
      <c r="P242" t="str">
        <f>IF(ISNA(VLOOKUP(N242,[1]andrews_simbad!$Q:$Q,1,FALSE)),"",VLOOKUP(N242,[1]andrews_simbad!$Q:$Q,1,FALSE))</f>
        <v/>
      </c>
    </row>
    <row r="243" spans="1:16">
      <c r="A243">
        <v>237</v>
      </c>
      <c r="B243" t="s">
        <v>1656</v>
      </c>
      <c r="C243" t="s">
        <v>1657</v>
      </c>
      <c r="D243" t="s">
        <v>1341</v>
      </c>
      <c r="E243">
        <v>140</v>
      </c>
      <c r="F243" t="s">
        <v>1371</v>
      </c>
      <c r="G243">
        <v>0</v>
      </c>
      <c r="H243">
        <v>-13</v>
      </c>
      <c r="I243">
        <v>0</v>
      </c>
      <c r="J243">
        <v>-0.15</v>
      </c>
      <c r="K243">
        <v>1.57</v>
      </c>
      <c r="L243">
        <v>0.93</v>
      </c>
      <c r="M243">
        <v>6.6</v>
      </c>
      <c r="N243" t="str">
        <f>VLOOKUP(C243,HH14_simbad!C:Q,15,FALSE)</f>
        <v>V* V1115 Tau</v>
      </c>
      <c r="O243" t="str">
        <f>IF(ISNA(VLOOKUP(N243,[1]tboss_simbad!$Q:$Q,1,FALSE)),"",VLOOKUP(N243,[1]tboss_simbad!$Q:$Q,1,FALSE))</f>
        <v/>
      </c>
      <c r="P243" t="str">
        <f>IF(ISNA(VLOOKUP(N243,[1]andrews_simbad!$Q:$Q,1,FALSE)),"",VLOOKUP(N243,[1]andrews_simbad!$Q:$Q,1,FALSE))</f>
        <v/>
      </c>
    </row>
    <row r="244" spans="1:16">
      <c r="A244">
        <v>238</v>
      </c>
      <c r="B244" t="s">
        <v>1658</v>
      </c>
      <c r="C244" t="s">
        <v>745</v>
      </c>
      <c r="D244" t="s">
        <v>1404</v>
      </c>
      <c r="E244">
        <v>140</v>
      </c>
      <c r="F244" t="s">
        <v>1506</v>
      </c>
      <c r="G244">
        <v>-0.2</v>
      </c>
      <c r="H244">
        <v>-14.95</v>
      </c>
      <c r="I244">
        <v>0.01</v>
      </c>
      <c r="J244">
        <v>-1.91</v>
      </c>
      <c r="K244">
        <v>0.42</v>
      </c>
      <c r="L244">
        <v>7.0000000000000007E-2</v>
      </c>
      <c r="M244">
        <v>6.8</v>
      </c>
      <c r="N244" t="str">
        <f>VLOOKUP(C244,HH14_simbad!C:Q,15,FALSE)</f>
        <v>2MASS J04362151+2351165</v>
      </c>
      <c r="O244" t="str">
        <f>IF(ISNA(VLOOKUP(N244,[1]tboss_simbad!$Q:$Q,1,FALSE)),"",VLOOKUP(N244,[1]tboss_simbad!$Q:$Q,1,FALSE))</f>
        <v/>
      </c>
      <c r="P244" t="str">
        <f>IF(ISNA(VLOOKUP(N244,[1]andrews_simbad!$Q:$Q,1,FALSE)),"",VLOOKUP(N244,[1]andrews_simbad!$Q:$Q,1,FALSE))</f>
        <v>2MASS J04362151+2351165</v>
      </c>
    </row>
    <row r="245" spans="1:16">
      <c r="A245">
        <v>240</v>
      </c>
      <c r="B245" t="s">
        <v>1026</v>
      </c>
      <c r="C245" t="s">
        <v>1661</v>
      </c>
      <c r="D245" t="s">
        <v>1399</v>
      </c>
      <c r="E245">
        <v>140</v>
      </c>
      <c r="F245" t="s">
        <v>1329</v>
      </c>
      <c r="G245">
        <v>0.45</v>
      </c>
      <c r="H245">
        <v>-13.49</v>
      </c>
      <c r="I245">
        <v>0.61</v>
      </c>
      <c r="J245">
        <v>-0.64</v>
      </c>
      <c r="K245">
        <v>1.08</v>
      </c>
      <c r="L245">
        <v>0.7</v>
      </c>
      <c r="M245">
        <v>6.9</v>
      </c>
      <c r="N245" t="str">
        <f>VLOOKUP(C245,HH14_simbad!C:Q,15,FALSE)</f>
        <v>V* DO Tau</v>
      </c>
      <c r="O245" t="str">
        <f>IF(ISNA(VLOOKUP(N245,[1]tboss_simbad!$Q:$Q,1,FALSE)),"",VLOOKUP(N245,[1]tboss_simbad!$Q:$Q,1,FALSE))</f>
        <v/>
      </c>
      <c r="P245" t="str">
        <f>IF(ISNA(VLOOKUP(N245,[1]andrews_simbad!$Q:$Q,1,FALSE)),"",VLOOKUP(N245,[1]andrews_simbad!$Q:$Q,1,FALSE))</f>
        <v>V* DO Tau</v>
      </c>
    </row>
    <row r="246" spans="1:16">
      <c r="A246">
        <v>241</v>
      </c>
      <c r="B246" t="s">
        <v>1026</v>
      </c>
      <c r="C246" t="s">
        <v>1661</v>
      </c>
      <c r="D246" t="s">
        <v>1335</v>
      </c>
      <c r="E246">
        <v>140</v>
      </c>
      <c r="F246" t="s">
        <v>1329</v>
      </c>
      <c r="G246">
        <v>1.1000000000000001</v>
      </c>
      <c r="H246">
        <v>-13.5</v>
      </c>
      <c r="I246">
        <v>0.54</v>
      </c>
      <c r="J246">
        <v>-0.65</v>
      </c>
      <c r="K246">
        <v>1.07</v>
      </c>
      <c r="L246">
        <v>0.7</v>
      </c>
      <c r="M246">
        <v>6.9</v>
      </c>
      <c r="N246" t="str">
        <f>VLOOKUP(C246,HH14_simbad!C:Q,15,FALSE)</f>
        <v>V* DO Tau</v>
      </c>
      <c r="O246" t="str">
        <f>IF(ISNA(VLOOKUP(N246,[1]tboss_simbad!$Q:$Q,1,FALSE)),"",VLOOKUP(N246,[1]tboss_simbad!$Q:$Q,1,FALSE))</f>
        <v/>
      </c>
      <c r="P246" t="str">
        <f>IF(ISNA(VLOOKUP(N246,[1]andrews_simbad!$Q:$Q,1,FALSE)),"",VLOOKUP(N246,[1]andrews_simbad!$Q:$Q,1,FALSE))</f>
        <v>V* DO Tau</v>
      </c>
    </row>
    <row r="247" spans="1:16">
      <c r="A247">
        <v>242</v>
      </c>
      <c r="B247" t="s">
        <v>1662</v>
      </c>
      <c r="C247" t="s">
        <v>1663</v>
      </c>
      <c r="D247" t="s">
        <v>1423</v>
      </c>
      <c r="E247">
        <v>140</v>
      </c>
      <c r="F247" t="s">
        <v>1521</v>
      </c>
      <c r="G247">
        <v>1.4</v>
      </c>
      <c r="H247">
        <v>-13.14</v>
      </c>
      <c r="I247">
        <v>0</v>
      </c>
      <c r="J247">
        <v>-0.18</v>
      </c>
      <c r="K247">
        <v>2.7</v>
      </c>
      <c r="L247">
        <v>0.23</v>
      </c>
      <c r="M247">
        <v>5</v>
      </c>
      <c r="N247" t="str">
        <f>VLOOKUP(C247,HH14_simbad!C:Q,15,FALSE)</f>
        <v>V* HV Tau</v>
      </c>
      <c r="O247" t="str">
        <f>IF(ISNA(VLOOKUP(N247,[1]tboss_simbad!$Q:$Q,1,FALSE)),"",VLOOKUP(N247,[1]tboss_simbad!$Q:$Q,1,FALSE))</f>
        <v/>
      </c>
      <c r="P247" t="str">
        <f>IF(ISNA(VLOOKUP(N247,[1]andrews_simbad!$Q:$Q,1,FALSE)),"",VLOOKUP(N247,[1]andrews_simbad!$Q:$Q,1,FALSE))</f>
        <v/>
      </c>
    </row>
    <row r="248" spans="1:16">
      <c r="A248">
        <v>244</v>
      </c>
      <c r="B248" t="s">
        <v>690</v>
      </c>
      <c r="C248" t="s">
        <v>1666</v>
      </c>
      <c r="D248" t="s">
        <v>1399</v>
      </c>
      <c r="E248">
        <v>161</v>
      </c>
      <c r="F248" t="s">
        <v>252</v>
      </c>
      <c r="G248">
        <v>0.6</v>
      </c>
      <c r="H248">
        <v>-13.39</v>
      </c>
      <c r="I248">
        <v>0.02</v>
      </c>
      <c r="J248">
        <v>-0.41</v>
      </c>
      <c r="K248">
        <v>1.57</v>
      </c>
      <c r="L248">
        <v>0.47</v>
      </c>
      <c r="M248">
        <v>6.3</v>
      </c>
      <c r="N248" t="str">
        <f>VLOOKUP(C248,HH14_simbad!C:Q,15,FALSE)</f>
        <v>V* VY Tau</v>
      </c>
      <c r="O248" t="str">
        <f>IF(ISNA(VLOOKUP(N248,[1]tboss_simbad!$Q:$Q,1,FALSE)),"",VLOOKUP(N248,[1]tboss_simbad!$Q:$Q,1,FALSE))</f>
        <v/>
      </c>
      <c r="P248" t="str">
        <f>IF(ISNA(VLOOKUP(N248,[1]andrews_simbad!$Q:$Q,1,FALSE)),"",VLOOKUP(N248,[1]andrews_simbad!$Q:$Q,1,FALSE))</f>
        <v>V* VY Tau</v>
      </c>
    </row>
    <row r="249" spans="1:16">
      <c r="A249">
        <v>245</v>
      </c>
      <c r="B249" t="s">
        <v>1080</v>
      </c>
      <c r="C249" t="s">
        <v>1667</v>
      </c>
      <c r="D249" t="s">
        <v>1479</v>
      </c>
      <c r="E249">
        <v>161</v>
      </c>
      <c r="F249" t="s">
        <v>1159</v>
      </c>
      <c r="G249">
        <v>0.3</v>
      </c>
      <c r="H249">
        <v>-12.95</v>
      </c>
      <c r="I249">
        <v>0.31</v>
      </c>
      <c r="J249">
        <v>0.02</v>
      </c>
      <c r="K249">
        <v>1.97</v>
      </c>
      <c r="L249">
        <v>0.82</v>
      </c>
      <c r="M249">
        <v>6.2</v>
      </c>
      <c r="N249" t="str">
        <f>VLOOKUP(C249,HH14_simbad!C:Q,15,FALSE)</f>
        <v>EM* LkCa 15</v>
      </c>
      <c r="O249" t="str">
        <f>IF(ISNA(VLOOKUP(N249,[1]tboss_simbad!$Q:$Q,1,FALSE)),"",VLOOKUP(N249,[1]tboss_simbad!$Q:$Q,1,FALSE))</f>
        <v/>
      </c>
      <c r="P249" t="str">
        <f>IF(ISNA(VLOOKUP(N249,[1]andrews_simbad!$Q:$Q,1,FALSE)),"",VLOOKUP(N249,[1]andrews_simbad!$Q:$Q,1,FALSE))</f>
        <v>EM* LkCa 15</v>
      </c>
    </row>
    <row r="250" spans="1:16">
      <c r="A250">
        <v>246</v>
      </c>
      <c r="B250" t="s">
        <v>1080</v>
      </c>
      <c r="C250" t="s">
        <v>1667</v>
      </c>
      <c r="D250" t="s">
        <v>1341</v>
      </c>
      <c r="E250">
        <v>161</v>
      </c>
      <c r="F250" t="s">
        <v>1159</v>
      </c>
      <c r="G250">
        <v>0.3</v>
      </c>
      <c r="H250">
        <v>-13.14</v>
      </c>
      <c r="I250">
        <v>0</v>
      </c>
      <c r="J250">
        <v>-0.17</v>
      </c>
      <c r="K250">
        <v>1.58</v>
      </c>
      <c r="L250">
        <v>0.89</v>
      </c>
      <c r="M250">
        <v>6.5</v>
      </c>
      <c r="N250" t="str">
        <f>VLOOKUP(C250,HH14_simbad!C:Q,15,FALSE)</f>
        <v>EM* LkCa 15</v>
      </c>
      <c r="O250" t="str">
        <f>IF(ISNA(VLOOKUP(N250,[1]tboss_simbad!$Q:$Q,1,FALSE)),"",VLOOKUP(N250,[1]tboss_simbad!$Q:$Q,1,FALSE))</f>
        <v/>
      </c>
      <c r="P250" t="str">
        <f>IF(ISNA(VLOOKUP(N250,[1]andrews_simbad!$Q:$Q,1,FALSE)),"",VLOOKUP(N250,[1]andrews_simbad!$Q:$Q,1,FALSE))</f>
        <v>EM* LkCa 15</v>
      </c>
    </row>
    <row r="251" spans="1:16">
      <c r="A251">
        <v>247</v>
      </c>
      <c r="B251" t="s">
        <v>1080</v>
      </c>
      <c r="C251" t="s">
        <v>1667</v>
      </c>
      <c r="D251" t="s">
        <v>1399</v>
      </c>
      <c r="E251">
        <v>161</v>
      </c>
      <c r="F251" t="s">
        <v>1159</v>
      </c>
      <c r="G251">
        <v>0.3</v>
      </c>
      <c r="H251">
        <v>-13.09</v>
      </c>
      <c r="I251">
        <v>0.09</v>
      </c>
      <c r="J251">
        <v>-0.12</v>
      </c>
      <c r="K251">
        <v>1.67</v>
      </c>
      <c r="L251">
        <v>0.87</v>
      </c>
      <c r="M251">
        <v>6.5</v>
      </c>
      <c r="N251" t="str">
        <f>VLOOKUP(C251,HH14_simbad!C:Q,15,FALSE)</f>
        <v>EM* LkCa 15</v>
      </c>
      <c r="O251" t="str">
        <f>IF(ISNA(VLOOKUP(N251,[1]tboss_simbad!$Q:$Q,1,FALSE)),"",VLOOKUP(N251,[1]tboss_simbad!$Q:$Q,1,FALSE))</f>
        <v/>
      </c>
      <c r="P251" t="str">
        <f>IF(ISNA(VLOOKUP(N251,[1]andrews_simbad!$Q:$Q,1,FALSE)),"",VLOOKUP(N251,[1]andrews_simbad!$Q:$Q,1,FALSE))</f>
        <v>EM* LkCa 15</v>
      </c>
    </row>
    <row r="252" spans="1:16">
      <c r="A252">
        <v>248</v>
      </c>
      <c r="B252" t="s">
        <v>1080</v>
      </c>
      <c r="C252" t="s">
        <v>1667</v>
      </c>
      <c r="D252" t="s">
        <v>1335</v>
      </c>
      <c r="E252">
        <v>161</v>
      </c>
      <c r="F252" t="s">
        <v>1159</v>
      </c>
      <c r="G252">
        <v>0.3</v>
      </c>
      <c r="H252">
        <v>-13.1</v>
      </c>
      <c r="I252">
        <v>0.06</v>
      </c>
      <c r="J252">
        <v>-0.13</v>
      </c>
      <c r="K252">
        <v>1.66</v>
      </c>
      <c r="L252">
        <v>0.87</v>
      </c>
      <c r="M252">
        <v>6.5</v>
      </c>
      <c r="N252" t="str">
        <f>VLOOKUP(C252,HH14_simbad!C:Q,15,FALSE)</f>
        <v>EM* LkCa 15</v>
      </c>
      <c r="O252" t="str">
        <f>IF(ISNA(VLOOKUP(N252,[1]tboss_simbad!$Q:$Q,1,FALSE)),"",VLOOKUP(N252,[1]tboss_simbad!$Q:$Q,1,FALSE))</f>
        <v/>
      </c>
      <c r="P252" t="str">
        <f>IF(ISNA(VLOOKUP(N252,[1]andrews_simbad!$Q:$Q,1,FALSE)),"",VLOOKUP(N252,[1]andrews_simbad!$Q:$Q,1,FALSE))</f>
        <v>EM* LkCa 15</v>
      </c>
    </row>
    <row r="253" spans="1:16">
      <c r="A253">
        <v>249</v>
      </c>
      <c r="B253" t="s">
        <v>884</v>
      </c>
      <c r="C253" t="s">
        <v>1668</v>
      </c>
      <c r="D253" t="s">
        <v>1479</v>
      </c>
      <c r="E253">
        <v>140</v>
      </c>
      <c r="F253" t="s">
        <v>873</v>
      </c>
      <c r="G253">
        <v>3.05</v>
      </c>
      <c r="H253">
        <v>-13.28</v>
      </c>
      <c r="I253">
        <v>0.36</v>
      </c>
      <c r="J253">
        <v>-0.4</v>
      </c>
      <c r="K253">
        <v>1.73</v>
      </c>
      <c r="L253">
        <v>0.37</v>
      </c>
      <c r="M253">
        <v>6.3</v>
      </c>
      <c r="N253" t="str">
        <f>VLOOKUP(C253,HH14_simbad!C:Q,15,FALSE)</f>
        <v>V* GN Tau</v>
      </c>
      <c r="O253" t="str">
        <f>IF(ISNA(VLOOKUP(N253,[1]tboss_simbad!$Q:$Q,1,FALSE)),"",VLOOKUP(N253,[1]tboss_simbad!$Q:$Q,1,FALSE))</f>
        <v/>
      </c>
      <c r="P253" t="str">
        <f>IF(ISNA(VLOOKUP(N253,[1]andrews_simbad!$Q:$Q,1,FALSE)),"",VLOOKUP(N253,[1]andrews_simbad!$Q:$Q,1,FALSE))</f>
        <v>V* GN Tau</v>
      </c>
    </row>
    <row r="254" spans="1:16">
      <c r="A254">
        <v>250</v>
      </c>
      <c r="B254" t="s">
        <v>884</v>
      </c>
      <c r="C254" t="s">
        <v>1668</v>
      </c>
      <c r="D254" t="s">
        <v>1391</v>
      </c>
      <c r="E254">
        <v>140</v>
      </c>
      <c r="F254" t="s">
        <v>873</v>
      </c>
      <c r="G254">
        <v>3.05</v>
      </c>
      <c r="H254">
        <v>-13.38</v>
      </c>
      <c r="I254">
        <v>0.12</v>
      </c>
      <c r="J254">
        <v>-0.5</v>
      </c>
      <c r="K254">
        <v>1.54</v>
      </c>
      <c r="L254">
        <v>0.38</v>
      </c>
      <c r="M254">
        <v>6.3</v>
      </c>
      <c r="N254" t="str">
        <f>VLOOKUP(C254,HH14_simbad!C:Q,15,FALSE)</f>
        <v>V* GN Tau</v>
      </c>
      <c r="O254" t="str">
        <f>IF(ISNA(VLOOKUP(N254,[1]tboss_simbad!$Q:$Q,1,FALSE)),"",VLOOKUP(N254,[1]tboss_simbad!$Q:$Q,1,FALSE))</f>
        <v/>
      </c>
      <c r="P254" t="str">
        <f>IF(ISNA(VLOOKUP(N254,[1]andrews_simbad!$Q:$Q,1,FALSE)),"",VLOOKUP(N254,[1]andrews_simbad!$Q:$Q,1,FALSE))</f>
        <v>V* GN Tau</v>
      </c>
    </row>
    <row r="255" spans="1:16">
      <c r="A255">
        <v>252</v>
      </c>
      <c r="B255" t="s">
        <v>642</v>
      </c>
      <c r="C255" t="s">
        <v>1671</v>
      </c>
      <c r="D255" t="s">
        <v>1423</v>
      </c>
      <c r="E255">
        <v>140</v>
      </c>
      <c r="F255" t="s">
        <v>1332</v>
      </c>
      <c r="G255">
        <v>1.2</v>
      </c>
      <c r="H255">
        <v>-13.65</v>
      </c>
      <c r="I255">
        <v>0</v>
      </c>
      <c r="J255">
        <v>-0.76</v>
      </c>
      <c r="K255">
        <v>1.17</v>
      </c>
      <c r="L255">
        <v>0.37</v>
      </c>
      <c r="M255">
        <v>6.6</v>
      </c>
      <c r="N255" t="str">
        <f>VLOOKUP(C255,HH14_simbad!C:Q,15,FALSE)</f>
        <v>2MASS J04404950+2551191</v>
      </c>
      <c r="O255" t="str">
        <f>IF(ISNA(VLOOKUP(N255,[1]tboss_simbad!$Q:$Q,1,FALSE)),"",VLOOKUP(N255,[1]tboss_simbad!$Q:$Q,1,FALSE))</f>
        <v/>
      </c>
      <c r="P255" t="str">
        <f>IF(ISNA(VLOOKUP(N255,[1]andrews_simbad!$Q:$Q,1,FALSE)),"",VLOOKUP(N255,[1]andrews_simbad!$Q:$Q,1,FALSE))</f>
        <v>2MASS J04404950+2551191</v>
      </c>
    </row>
    <row r="256" spans="1:16">
      <c r="A256">
        <v>253</v>
      </c>
      <c r="B256" t="s">
        <v>1672</v>
      </c>
      <c r="C256" t="s">
        <v>1673</v>
      </c>
      <c r="D256" t="s">
        <v>1341</v>
      </c>
      <c r="E256">
        <v>140</v>
      </c>
      <c r="F256" t="s">
        <v>1412</v>
      </c>
      <c r="G256">
        <v>0.75</v>
      </c>
      <c r="H256">
        <v>-13.95</v>
      </c>
      <c r="I256">
        <v>0</v>
      </c>
      <c r="J256">
        <v>-0.91</v>
      </c>
      <c r="K256">
        <v>1.34</v>
      </c>
      <c r="L256">
        <v>0.1</v>
      </c>
      <c r="M256">
        <v>5</v>
      </c>
      <c r="N256" t="str">
        <f>VLOOKUP(C256,HH14_simbad!C:Q,15,FALSE)</f>
        <v>Haro 6-32</v>
      </c>
      <c r="O256" t="str">
        <f>IF(ISNA(VLOOKUP(N256,[1]tboss_simbad!$Q:$Q,1,FALSE)),"",VLOOKUP(N256,[1]tboss_simbad!$Q:$Q,1,FALSE))</f>
        <v/>
      </c>
      <c r="P256" t="str">
        <f>IF(ISNA(VLOOKUP(N256,[1]andrews_simbad!$Q:$Q,1,FALSE)),"",VLOOKUP(N256,[1]andrews_simbad!$Q:$Q,1,FALSE))</f>
        <v/>
      </c>
    </row>
    <row r="257" spans="1:16">
      <c r="A257">
        <v>254</v>
      </c>
      <c r="B257" t="s">
        <v>1674</v>
      </c>
      <c r="C257" t="s">
        <v>1675</v>
      </c>
      <c r="D257" t="s">
        <v>1341</v>
      </c>
      <c r="E257">
        <v>140</v>
      </c>
      <c r="F257" t="s">
        <v>1548</v>
      </c>
      <c r="G257">
        <v>0.4</v>
      </c>
      <c r="H257">
        <v>-13.13</v>
      </c>
      <c r="I257">
        <v>0</v>
      </c>
      <c r="J257">
        <v>-0.28000000000000003</v>
      </c>
      <c r="K257">
        <v>1.73</v>
      </c>
      <c r="L257">
        <v>0.51</v>
      </c>
      <c r="M257">
        <v>6.3</v>
      </c>
      <c r="N257" t="str">
        <f>VLOOKUP(C257,HH14_simbad!C:Q,15,FALSE)</f>
        <v>V* IW Tau</v>
      </c>
      <c r="O257" t="str">
        <f>IF(ISNA(VLOOKUP(N257,[1]tboss_simbad!$Q:$Q,1,FALSE)),"",VLOOKUP(N257,[1]tboss_simbad!$Q:$Q,1,FALSE))</f>
        <v/>
      </c>
      <c r="P257" t="str">
        <f>IF(ISNA(VLOOKUP(N257,[1]andrews_simbad!$Q:$Q,1,FALSE)),"",VLOOKUP(N257,[1]andrews_simbad!$Q:$Q,1,FALSE))</f>
        <v/>
      </c>
    </row>
    <row r="258" spans="1:16">
      <c r="A258">
        <v>255</v>
      </c>
      <c r="B258" t="s">
        <v>1676</v>
      </c>
      <c r="C258" t="s">
        <v>1677</v>
      </c>
      <c r="D258" t="s">
        <v>1479</v>
      </c>
      <c r="E258">
        <v>140</v>
      </c>
      <c r="F258" t="s">
        <v>1526</v>
      </c>
      <c r="G258">
        <v>1.75</v>
      </c>
      <c r="H258">
        <v>-13.4</v>
      </c>
      <c r="I258">
        <v>0</v>
      </c>
      <c r="J258">
        <v>-0.54</v>
      </c>
      <c r="K258">
        <v>1.3</v>
      </c>
      <c r="L258">
        <v>0.54</v>
      </c>
      <c r="M258">
        <v>6.6</v>
      </c>
      <c r="N258" t="str">
        <f>VLOOKUP(C258,HH14_simbad!C:Q,15,FALSE)</f>
        <v>CoKu Tau-Aur Star 4</v>
      </c>
      <c r="O258" t="str">
        <f>IF(ISNA(VLOOKUP(N258,[1]tboss_simbad!$Q:$Q,1,FALSE)),"",VLOOKUP(N258,[1]tboss_simbad!$Q:$Q,1,FALSE))</f>
        <v/>
      </c>
      <c r="P258" t="str">
        <f>IF(ISNA(VLOOKUP(N258,[1]andrews_simbad!$Q:$Q,1,FALSE)),"",VLOOKUP(N258,[1]andrews_simbad!$Q:$Q,1,FALSE))</f>
        <v>CoKu Tau-Aur Star 4</v>
      </c>
    </row>
    <row r="259" spans="1:16">
      <c r="A259">
        <v>256</v>
      </c>
      <c r="B259" t="s">
        <v>1676</v>
      </c>
      <c r="C259" t="s">
        <v>1677</v>
      </c>
      <c r="D259" t="s">
        <v>1341</v>
      </c>
      <c r="E259">
        <v>140</v>
      </c>
      <c r="F259" t="s">
        <v>1526</v>
      </c>
      <c r="G259">
        <v>1.75</v>
      </c>
      <c r="H259">
        <v>-13.31</v>
      </c>
      <c r="I259">
        <v>0</v>
      </c>
      <c r="J259">
        <v>-0.45</v>
      </c>
      <c r="K259">
        <v>1.44</v>
      </c>
      <c r="L259">
        <v>0.52</v>
      </c>
      <c r="M259">
        <v>6.4</v>
      </c>
      <c r="N259" t="str">
        <f>VLOOKUP(C259,HH14_simbad!C:Q,15,FALSE)</f>
        <v>CoKu Tau-Aur Star 4</v>
      </c>
      <c r="O259" t="str">
        <f>IF(ISNA(VLOOKUP(N259,[1]tboss_simbad!$Q:$Q,1,FALSE)),"",VLOOKUP(N259,[1]tboss_simbad!$Q:$Q,1,FALSE))</f>
        <v/>
      </c>
      <c r="P259" t="str">
        <f>IF(ISNA(VLOOKUP(N259,[1]andrews_simbad!$Q:$Q,1,FALSE)),"",VLOOKUP(N259,[1]andrews_simbad!$Q:$Q,1,FALSE))</f>
        <v>CoKu Tau-Aur Star 4</v>
      </c>
    </row>
    <row r="260" spans="1:16">
      <c r="A260">
        <v>257</v>
      </c>
      <c r="B260" t="s">
        <v>1678</v>
      </c>
      <c r="C260" t="s">
        <v>1679</v>
      </c>
      <c r="D260" t="s">
        <v>1399</v>
      </c>
      <c r="E260">
        <v>140</v>
      </c>
      <c r="F260" t="s">
        <v>1461</v>
      </c>
      <c r="G260">
        <v>-0.15</v>
      </c>
      <c r="H260">
        <v>-13.82</v>
      </c>
      <c r="I260">
        <v>0</v>
      </c>
      <c r="J260">
        <v>-0.85</v>
      </c>
      <c r="K260">
        <v>1.28</v>
      </c>
      <c r="L260">
        <v>0.16</v>
      </c>
      <c r="M260">
        <v>6</v>
      </c>
      <c r="N260" t="str">
        <f>VLOOKUP(C260,HH14_simbad!C:Q,15,FALSE)</f>
        <v>2MASS J04414565+2301580</v>
      </c>
      <c r="O260" t="str">
        <f>IF(ISNA(VLOOKUP(N260,[1]tboss_simbad!$Q:$Q,1,FALSE)),"",VLOOKUP(N260,[1]tboss_simbad!$Q:$Q,1,FALSE))</f>
        <v/>
      </c>
      <c r="P260" t="str">
        <f>IF(ISNA(VLOOKUP(N260,[1]andrews_simbad!$Q:$Q,1,FALSE)),"",VLOOKUP(N260,[1]andrews_simbad!$Q:$Q,1,FALSE))</f>
        <v/>
      </c>
    </row>
    <row r="261" spans="1:16">
      <c r="A261">
        <v>258</v>
      </c>
      <c r="B261" t="s">
        <v>1680</v>
      </c>
      <c r="C261" t="s">
        <v>1681</v>
      </c>
      <c r="D261" t="s">
        <v>1399</v>
      </c>
      <c r="E261">
        <v>140</v>
      </c>
      <c r="F261" t="s">
        <v>1427</v>
      </c>
      <c r="G261">
        <v>2.6</v>
      </c>
      <c r="H261">
        <v>-13.08</v>
      </c>
      <c r="I261">
        <v>0</v>
      </c>
      <c r="J261">
        <v>-0.23</v>
      </c>
      <c r="K261">
        <v>1.79</v>
      </c>
      <c r="L261">
        <v>0.54</v>
      </c>
      <c r="M261">
        <v>6.3</v>
      </c>
      <c r="N261" t="str">
        <f>VLOOKUP(C261,HH14_simbad!C:Q,15,FALSE)</f>
        <v>V* V999 Tau</v>
      </c>
      <c r="O261" t="str">
        <f>IF(ISNA(VLOOKUP(N261,[1]tboss_simbad!$Q:$Q,1,FALSE)),"",VLOOKUP(N261,[1]tboss_simbad!$Q:$Q,1,FALSE))</f>
        <v/>
      </c>
      <c r="P261" t="str">
        <f>IF(ISNA(VLOOKUP(N261,[1]andrews_simbad!$Q:$Q,1,FALSE)),"",VLOOKUP(N261,[1]andrews_simbad!$Q:$Q,1,FALSE))</f>
        <v/>
      </c>
    </row>
    <row r="262" spans="1:16">
      <c r="A262">
        <v>259</v>
      </c>
      <c r="B262" t="s">
        <v>1682</v>
      </c>
      <c r="C262" t="s">
        <v>1683</v>
      </c>
      <c r="D262" t="s">
        <v>1479</v>
      </c>
      <c r="E262">
        <v>140</v>
      </c>
      <c r="F262" t="s">
        <v>873</v>
      </c>
      <c r="G262">
        <v>2.65</v>
      </c>
      <c r="H262">
        <v>-13.02</v>
      </c>
      <c r="I262">
        <v>0</v>
      </c>
      <c r="J262">
        <v>-0.14000000000000001</v>
      </c>
      <c r="K262">
        <v>2.33</v>
      </c>
      <c r="L262">
        <v>0.34</v>
      </c>
      <c r="M262">
        <v>5.9</v>
      </c>
      <c r="N262" t="str">
        <f>VLOOKUP(C262,HH14_simbad!C:Q,15,FALSE)</f>
        <v>V* V1000 Tau</v>
      </c>
      <c r="O262" t="str">
        <f>IF(ISNA(VLOOKUP(N262,[1]tboss_simbad!$Q:$Q,1,FALSE)),"",VLOOKUP(N262,[1]tboss_simbad!$Q:$Q,1,FALSE))</f>
        <v/>
      </c>
      <c r="P262" t="str">
        <f>IF(ISNA(VLOOKUP(N262,[1]andrews_simbad!$Q:$Q,1,FALSE)),"",VLOOKUP(N262,[1]andrews_simbad!$Q:$Q,1,FALSE))</f>
        <v/>
      </c>
    </row>
    <row r="263" spans="1:16">
      <c r="A263">
        <v>260</v>
      </c>
      <c r="B263" t="s">
        <v>891</v>
      </c>
      <c r="C263" t="s">
        <v>1684</v>
      </c>
      <c r="D263" t="s">
        <v>1479</v>
      </c>
      <c r="E263">
        <v>140</v>
      </c>
      <c r="F263" t="s">
        <v>1455</v>
      </c>
      <c r="G263">
        <v>2.9</v>
      </c>
      <c r="H263">
        <v>-13.25</v>
      </c>
      <c r="I263">
        <v>0.06</v>
      </c>
      <c r="J263">
        <v>-0.41</v>
      </c>
      <c r="K263">
        <v>1.35</v>
      </c>
      <c r="L263">
        <v>0.72</v>
      </c>
      <c r="M263">
        <v>6.6</v>
      </c>
      <c r="N263" t="str">
        <f>VLOOKUP(C263,HH14_simbad!C:Q,15,FALSE)</f>
        <v>V* V955 Tau</v>
      </c>
      <c r="O263" t="str">
        <f>IF(ISNA(VLOOKUP(N263,[1]tboss_simbad!$Q:$Q,1,FALSE)),"",VLOOKUP(N263,[1]tboss_simbad!$Q:$Q,1,FALSE))</f>
        <v/>
      </c>
      <c r="P263" t="str">
        <f>IF(ISNA(VLOOKUP(N263,[1]andrews_simbad!$Q:$Q,1,FALSE)),"",VLOOKUP(N263,[1]andrews_simbad!$Q:$Q,1,FALSE))</f>
        <v>V* V955 Tau</v>
      </c>
    </row>
    <row r="264" spans="1:16">
      <c r="A264">
        <v>261</v>
      </c>
      <c r="B264" t="s">
        <v>891</v>
      </c>
      <c r="C264" t="s">
        <v>1684</v>
      </c>
      <c r="D264" t="s">
        <v>1399</v>
      </c>
      <c r="E264">
        <v>140</v>
      </c>
      <c r="F264" t="s">
        <v>1455</v>
      </c>
      <c r="G264">
        <v>2</v>
      </c>
      <c r="H264">
        <v>-13.15</v>
      </c>
      <c r="I264">
        <v>0.06</v>
      </c>
      <c r="J264">
        <v>-0.31</v>
      </c>
      <c r="K264">
        <v>1.52</v>
      </c>
      <c r="L264">
        <v>0.69</v>
      </c>
      <c r="M264">
        <v>6.5</v>
      </c>
      <c r="N264" t="str">
        <f>VLOOKUP(C264,HH14_simbad!C:Q,15,FALSE)</f>
        <v>V* V955 Tau</v>
      </c>
      <c r="O264" t="str">
        <f>IF(ISNA(VLOOKUP(N264,[1]tboss_simbad!$Q:$Q,1,FALSE)),"",VLOOKUP(N264,[1]tboss_simbad!$Q:$Q,1,FALSE))</f>
        <v/>
      </c>
      <c r="P264" t="str">
        <f>IF(ISNA(VLOOKUP(N264,[1]andrews_simbad!$Q:$Q,1,FALSE)),"",VLOOKUP(N264,[1]andrews_simbad!$Q:$Q,1,FALSE))</f>
        <v>V* V955 Tau</v>
      </c>
    </row>
    <row r="265" spans="1:16">
      <c r="A265">
        <v>262</v>
      </c>
      <c r="B265" t="s">
        <v>748</v>
      </c>
      <c r="C265" t="s">
        <v>1685</v>
      </c>
      <c r="D265" t="s">
        <v>1399</v>
      </c>
      <c r="E265">
        <v>140</v>
      </c>
      <c r="F265" t="s">
        <v>1506</v>
      </c>
      <c r="G265">
        <v>1.1000000000000001</v>
      </c>
      <c r="H265">
        <v>-14.13</v>
      </c>
      <c r="I265">
        <v>0.04</v>
      </c>
      <c r="J265">
        <v>-1.0900000000000001</v>
      </c>
      <c r="K265">
        <v>1.08</v>
      </c>
      <c r="L265">
        <v>0.06</v>
      </c>
      <c r="M265">
        <v>6.7</v>
      </c>
      <c r="N265" t="str">
        <f>VLOOKUP(C265,HH14_simbad!C:Q,15,FALSE)</f>
        <v>2MASS J04422101+2520343</v>
      </c>
      <c r="O265" t="str">
        <f>IF(ISNA(VLOOKUP(N265,[1]tboss_simbad!$Q:$Q,1,FALSE)),"",VLOOKUP(N265,[1]tboss_simbad!$Q:$Q,1,FALSE))</f>
        <v/>
      </c>
      <c r="P265" t="str">
        <f>IF(ISNA(VLOOKUP(N265,[1]andrews_simbad!$Q:$Q,1,FALSE)),"",VLOOKUP(N265,[1]andrews_simbad!$Q:$Q,1,FALSE))</f>
        <v>2MASS J04422101+2520343</v>
      </c>
    </row>
    <row r="266" spans="1:16">
      <c r="A266">
        <v>263</v>
      </c>
      <c r="B266" t="s">
        <v>913</v>
      </c>
      <c r="C266" t="s">
        <v>1686</v>
      </c>
      <c r="D266" t="s">
        <v>1391</v>
      </c>
      <c r="E266">
        <v>140</v>
      </c>
      <c r="F266" t="s">
        <v>1687</v>
      </c>
      <c r="G266">
        <v>0.8</v>
      </c>
      <c r="H266">
        <v>-13.97</v>
      </c>
      <c r="I266">
        <v>0.38</v>
      </c>
      <c r="J266">
        <v>-1.1200000000000001</v>
      </c>
      <c r="K266">
        <v>0.65</v>
      </c>
      <c r="L266">
        <v>0.61</v>
      </c>
      <c r="M266">
        <v>7.6</v>
      </c>
      <c r="N266" t="str">
        <f>VLOOKUP(C266,HH14_simbad!C:Q,15,FALSE)</f>
        <v>V* DP Tau</v>
      </c>
      <c r="O266" t="str">
        <f>IF(ISNA(VLOOKUP(N266,[1]tboss_simbad!$Q:$Q,1,FALSE)),"",VLOOKUP(N266,[1]tboss_simbad!$Q:$Q,1,FALSE))</f>
        <v/>
      </c>
      <c r="P266" t="str">
        <f>IF(ISNA(VLOOKUP(N266,[1]andrews_simbad!$Q:$Q,1,FALSE)),"",VLOOKUP(N266,[1]andrews_simbad!$Q:$Q,1,FALSE))</f>
        <v>V* DP Tau</v>
      </c>
    </row>
    <row r="267" spans="1:16">
      <c r="A267">
        <v>264</v>
      </c>
      <c r="B267" t="s">
        <v>913</v>
      </c>
      <c r="C267" t="s">
        <v>1686</v>
      </c>
      <c r="D267" t="s">
        <v>1341</v>
      </c>
      <c r="E267">
        <v>140</v>
      </c>
      <c r="F267" t="s">
        <v>1687</v>
      </c>
      <c r="G267">
        <v>0.8</v>
      </c>
      <c r="H267">
        <v>-14.07</v>
      </c>
      <c r="I267">
        <v>0.4</v>
      </c>
      <c r="J267">
        <v>-1.21</v>
      </c>
      <c r="K267">
        <v>0.57999999999999996</v>
      </c>
      <c r="L267">
        <v>0.57999999999999996</v>
      </c>
      <c r="M267">
        <v>7.8</v>
      </c>
      <c r="N267" t="str">
        <f>VLOOKUP(C267,HH14_simbad!C:Q,15,FALSE)</f>
        <v>V* DP Tau</v>
      </c>
      <c r="O267" t="str">
        <f>IF(ISNA(VLOOKUP(N267,[1]tboss_simbad!$Q:$Q,1,FALSE)),"",VLOOKUP(N267,[1]tboss_simbad!$Q:$Q,1,FALSE))</f>
        <v/>
      </c>
      <c r="P267" t="str">
        <f>IF(ISNA(VLOOKUP(N267,[1]andrews_simbad!$Q:$Q,1,FALSE)),"",VLOOKUP(N267,[1]andrews_simbad!$Q:$Q,1,FALSE))</f>
        <v>V* DP Tau</v>
      </c>
    </row>
    <row r="268" spans="1:16">
      <c r="A268">
        <v>265</v>
      </c>
      <c r="B268" t="s">
        <v>913</v>
      </c>
      <c r="C268" t="s">
        <v>1686</v>
      </c>
      <c r="D268" t="s">
        <v>1399</v>
      </c>
      <c r="E268">
        <v>140</v>
      </c>
      <c r="F268" t="s">
        <v>1687</v>
      </c>
      <c r="G268">
        <v>0.8</v>
      </c>
      <c r="H268">
        <v>-14.08</v>
      </c>
      <c r="I268">
        <v>0.37</v>
      </c>
      <c r="J268">
        <v>-1.23</v>
      </c>
      <c r="K268">
        <v>0.56999999999999995</v>
      </c>
      <c r="L268">
        <v>0.56999999999999995</v>
      </c>
      <c r="M268">
        <v>7.8</v>
      </c>
      <c r="N268" t="str">
        <f>VLOOKUP(C268,HH14_simbad!C:Q,15,FALSE)</f>
        <v>V* DP Tau</v>
      </c>
      <c r="O268" t="str">
        <f>IF(ISNA(VLOOKUP(N268,[1]tboss_simbad!$Q:$Q,1,FALSE)),"",VLOOKUP(N268,[1]tboss_simbad!$Q:$Q,1,FALSE))</f>
        <v/>
      </c>
      <c r="P268" t="str">
        <f>IF(ISNA(VLOOKUP(N268,[1]andrews_simbad!$Q:$Q,1,FALSE)),"",VLOOKUP(N268,[1]andrews_simbad!$Q:$Q,1,FALSE))</f>
        <v>V* DP Tau</v>
      </c>
    </row>
    <row r="269" spans="1:16">
      <c r="A269">
        <v>266</v>
      </c>
      <c r="B269" t="s">
        <v>977</v>
      </c>
      <c r="C269" t="s">
        <v>1688</v>
      </c>
      <c r="D269" t="s">
        <v>1423</v>
      </c>
      <c r="E269">
        <v>140</v>
      </c>
      <c r="F269" t="s">
        <v>1437</v>
      </c>
      <c r="G269">
        <v>1.5</v>
      </c>
      <c r="H269">
        <v>-13.7</v>
      </c>
      <c r="I269">
        <v>0.06</v>
      </c>
      <c r="J269">
        <v>-0.82</v>
      </c>
      <c r="K269">
        <v>1.04</v>
      </c>
      <c r="L269">
        <v>0.42</v>
      </c>
      <c r="M269">
        <v>6.7</v>
      </c>
      <c r="N269" t="str">
        <f>VLOOKUP(C269,HH14_simbad!C:Q,15,FALSE)</f>
        <v>V* GO Tau</v>
      </c>
      <c r="O269" t="str">
        <f>IF(ISNA(VLOOKUP(N269,[1]tboss_simbad!$Q:$Q,1,FALSE)),"",VLOOKUP(N269,[1]tboss_simbad!$Q:$Q,1,FALSE))</f>
        <v/>
      </c>
      <c r="P269" t="str">
        <f>IF(ISNA(VLOOKUP(N269,[1]andrews_simbad!$Q:$Q,1,FALSE)),"",VLOOKUP(N269,[1]andrews_simbad!$Q:$Q,1,FALSE))</f>
        <v>V* GO Tau</v>
      </c>
    </row>
    <row r="270" spans="1:16">
      <c r="A270">
        <v>267</v>
      </c>
      <c r="B270" t="s">
        <v>977</v>
      </c>
      <c r="C270" t="s">
        <v>1688</v>
      </c>
      <c r="D270" t="s">
        <v>1391</v>
      </c>
      <c r="E270">
        <v>140</v>
      </c>
      <c r="F270" t="s">
        <v>1437</v>
      </c>
      <c r="G270">
        <v>1.5</v>
      </c>
      <c r="H270">
        <v>-13.55</v>
      </c>
      <c r="I270">
        <v>0.09</v>
      </c>
      <c r="J270">
        <v>-0.68</v>
      </c>
      <c r="K270">
        <v>1.24</v>
      </c>
      <c r="L270">
        <v>0.42</v>
      </c>
      <c r="M270">
        <v>6.6</v>
      </c>
      <c r="N270" t="str">
        <f>VLOOKUP(C270,HH14_simbad!C:Q,15,FALSE)</f>
        <v>V* GO Tau</v>
      </c>
      <c r="O270" t="str">
        <f>IF(ISNA(VLOOKUP(N270,[1]tboss_simbad!$Q:$Q,1,FALSE)),"",VLOOKUP(N270,[1]tboss_simbad!$Q:$Q,1,FALSE))</f>
        <v/>
      </c>
      <c r="P270" t="str">
        <f>IF(ISNA(VLOOKUP(N270,[1]andrews_simbad!$Q:$Q,1,FALSE)),"",VLOOKUP(N270,[1]andrews_simbad!$Q:$Q,1,FALSE))</f>
        <v>V* GO Tau</v>
      </c>
    </row>
    <row r="271" spans="1:16">
      <c r="A271">
        <v>268</v>
      </c>
      <c r="B271" t="s">
        <v>977</v>
      </c>
      <c r="C271" t="s">
        <v>1688</v>
      </c>
      <c r="D271" t="s">
        <v>1341</v>
      </c>
      <c r="E271">
        <v>140</v>
      </c>
      <c r="F271" t="s">
        <v>1437</v>
      </c>
      <c r="G271">
        <v>1.5</v>
      </c>
      <c r="H271">
        <v>-13.55</v>
      </c>
      <c r="I271">
        <v>0.15</v>
      </c>
      <c r="J271">
        <v>-0.67</v>
      </c>
      <c r="K271">
        <v>1.24</v>
      </c>
      <c r="L271">
        <v>0.42</v>
      </c>
      <c r="M271">
        <v>6.5</v>
      </c>
      <c r="N271" t="str">
        <f>VLOOKUP(C271,HH14_simbad!C:Q,15,FALSE)</f>
        <v>V* GO Tau</v>
      </c>
      <c r="O271" t="str">
        <f>IF(ISNA(VLOOKUP(N271,[1]tboss_simbad!$Q:$Q,1,FALSE)),"",VLOOKUP(N271,[1]tboss_simbad!$Q:$Q,1,FALSE))</f>
        <v/>
      </c>
      <c r="P271" t="str">
        <f>IF(ISNA(VLOOKUP(N271,[1]andrews_simbad!$Q:$Q,1,FALSE)),"",VLOOKUP(N271,[1]andrews_simbad!$Q:$Q,1,FALSE))</f>
        <v>V* GO Tau</v>
      </c>
    </row>
    <row r="272" spans="1:16">
      <c r="A272">
        <v>269</v>
      </c>
      <c r="B272" t="s">
        <v>977</v>
      </c>
      <c r="C272" t="s">
        <v>1688</v>
      </c>
      <c r="D272" t="s">
        <v>1399</v>
      </c>
      <c r="E272">
        <v>140</v>
      </c>
      <c r="F272" t="s">
        <v>1437</v>
      </c>
      <c r="G272">
        <v>1.5</v>
      </c>
      <c r="H272">
        <v>-13.53</v>
      </c>
      <c r="I272">
        <v>0.11</v>
      </c>
      <c r="J272">
        <v>-0.66</v>
      </c>
      <c r="K272">
        <v>1.26</v>
      </c>
      <c r="L272">
        <v>0.41</v>
      </c>
      <c r="M272">
        <v>6.5</v>
      </c>
      <c r="N272" t="str">
        <f>VLOOKUP(C272,HH14_simbad!C:Q,15,FALSE)</f>
        <v>V* GO Tau</v>
      </c>
      <c r="O272" t="str">
        <f>IF(ISNA(VLOOKUP(N272,[1]tboss_simbad!$Q:$Q,1,FALSE)),"",VLOOKUP(N272,[1]tboss_simbad!$Q:$Q,1,FALSE))</f>
        <v/>
      </c>
      <c r="P272" t="str">
        <f>IF(ISNA(VLOOKUP(N272,[1]andrews_simbad!$Q:$Q,1,FALSE)),"",VLOOKUP(N272,[1]andrews_simbad!$Q:$Q,1,FALSE))</f>
        <v>V* GO Tau</v>
      </c>
    </row>
    <row r="273" spans="1:16">
      <c r="A273">
        <v>270</v>
      </c>
      <c r="B273" t="s">
        <v>977</v>
      </c>
      <c r="C273" t="s">
        <v>1688</v>
      </c>
      <c r="D273" t="s">
        <v>1335</v>
      </c>
      <c r="E273">
        <v>140</v>
      </c>
      <c r="F273" t="s">
        <v>1437</v>
      </c>
      <c r="G273">
        <v>1.5</v>
      </c>
      <c r="H273">
        <v>-13.54</v>
      </c>
      <c r="I273">
        <v>0.1</v>
      </c>
      <c r="J273">
        <v>-0.67</v>
      </c>
      <c r="K273">
        <v>1.25</v>
      </c>
      <c r="L273">
        <v>0.41</v>
      </c>
      <c r="M273">
        <v>6.5</v>
      </c>
      <c r="N273" t="str">
        <f>VLOOKUP(C273,HH14_simbad!C:Q,15,FALSE)</f>
        <v>V* GO Tau</v>
      </c>
      <c r="O273" t="str">
        <f>IF(ISNA(VLOOKUP(N273,[1]tboss_simbad!$Q:$Q,1,FALSE)),"",VLOOKUP(N273,[1]tboss_simbad!$Q:$Q,1,FALSE))</f>
        <v/>
      </c>
      <c r="P273" t="str">
        <f>IF(ISNA(VLOOKUP(N273,[1]andrews_simbad!$Q:$Q,1,FALSE)),"",VLOOKUP(N273,[1]andrews_simbad!$Q:$Q,1,FALSE))</f>
        <v>V* GO Tau</v>
      </c>
    </row>
    <row r="274" spans="1:16">
      <c r="A274">
        <v>271</v>
      </c>
      <c r="B274" t="s">
        <v>760</v>
      </c>
      <c r="C274" t="s">
        <v>1689</v>
      </c>
      <c r="D274" t="s">
        <v>1404</v>
      </c>
      <c r="E274">
        <v>140</v>
      </c>
      <c r="F274" t="s">
        <v>407</v>
      </c>
      <c r="G274">
        <v>-0.2</v>
      </c>
      <c r="H274">
        <v>-13.91</v>
      </c>
      <c r="I274">
        <v>0</v>
      </c>
      <c r="J274">
        <v>-0.85</v>
      </c>
      <c r="K274">
        <v>1.47</v>
      </c>
      <c r="L274">
        <v>0.08</v>
      </c>
      <c r="M274">
        <v>5</v>
      </c>
      <c r="N274" t="str">
        <f>VLOOKUP(C274,HH14_simbad!C:Q,15,FALSE)</f>
        <v>Haro 6-36</v>
      </c>
      <c r="O274" t="str">
        <f>IF(ISNA(VLOOKUP(N274,[1]tboss_simbad!$Q:$Q,1,FALSE)),"",VLOOKUP(N274,[1]tboss_simbad!$Q:$Q,1,FALSE))</f>
        <v/>
      </c>
      <c r="P274" t="str">
        <f>IF(ISNA(VLOOKUP(N274,[1]andrews_simbad!$Q:$Q,1,FALSE)),"",VLOOKUP(N274,[1]andrews_simbad!$Q:$Q,1,FALSE))</f>
        <v>Haro 6-36</v>
      </c>
    </row>
    <row r="275" spans="1:16">
      <c r="A275">
        <v>272</v>
      </c>
      <c r="B275" t="s">
        <v>760</v>
      </c>
      <c r="C275" t="s">
        <v>1689</v>
      </c>
      <c r="D275" t="s">
        <v>1423</v>
      </c>
      <c r="E275">
        <v>140</v>
      </c>
      <c r="F275" t="s">
        <v>407</v>
      </c>
      <c r="G275">
        <v>-0.2</v>
      </c>
      <c r="H275">
        <v>-13.88</v>
      </c>
      <c r="I275">
        <v>0</v>
      </c>
      <c r="J275">
        <v>-0.82</v>
      </c>
      <c r="K275">
        <v>1.51</v>
      </c>
      <c r="L275">
        <v>0.08</v>
      </c>
      <c r="M275">
        <v>5</v>
      </c>
      <c r="N275" t="str">
        <f>VLOOKUP(C275,HH14_simbad!C:Q,15,FALSE)</f>
        <v>Haro 6-36</v>
      </c>
      <c r="O275" t="str">
        <f>IF(ISNA(VLOOKUP(N275,[1]tboss_simbad!$Q:$Q,1,FALSE)),"",VLOOKUP(N275,[1]tboss_simbad!$Q:$Q,1,FALSE))</f>
        <v/>
      </c>
      <c r="P275" t="str">
        <f>IF(ISNA(VLOOKUP(N275,[1]andrews_simbad!$Q:$Q,1,FALSE)),"",VLOOKUP(N275,[1]andrews_simbad!$Q:$Q,1,FALSE))</f>
        <v>Haro 6-36</v>
      </c>
    </row>
    <row r="276" spans="1:16">
      <c r="A276">
        <v>273</v>
      </c>
      <c r="B276" t="s">
        <v>1690</v>
      </c>
      <c r="C276" t="s">
        <v>1691</v>
      </c>
      <c r="D276" t="s">
        <v>1341</v>
      </c>
      <c r="E276">
        <v>140</v>
      </c>
      <c r="F276" t="s">
        <v>407</v>
      </c>
      <c r="G276">
        <v>0</v>
      </c>
      <c r="H276">
        <v>-14.25</v>
      </c>
      <c r="I276">
        <v>0</v>
      </c>
      <c r="J276">
        <v>-1.19</v>
      </c>
      <c r="K276">
        <v>0.99</v>
      </c>
      <c r="L276">
        <v>0.02</v>
      </c>
      <c r="M276">
        <v>6.7</v>
      </c>
      <c r="N276" t="str">
        <f>VLOOKUP(C276,HH14_simbad!C:Q,15,FALSE)</f>
        <v>2MASS J04464260+2459034</v>
      </c>
      <c r="O276" t="str">
        <f>IF(ISNA(VLOOKUP(N276,[1]tboss_simbad!$Q:$Q,1,FALSE)),"",VLOOKUP(N276,[1]tboss_simbad!$Q:$Q,1,FALSE))</f>
        <v/>
      </c>
      <c r="P276" t="str">
        <f>IF(ISNA(VLOOKUP(N276,[1]andrews_simbad!$Q:$Q,1,FALSE)),"",VLOOKUP(N276,[1]andrews_simbad!$Q:$Q,1,FALSE))</f>
        <v/>
      </c>
    </row>
    <row r="277" spans="1:16">
      <c r="A277">
        <v>274</v>
      </c>
      <c r="B277" t="s">
        <v>1225</v>
      </c>
      <c r="C277" t="s">
        <v>1692</v>
      </c>
      <c r="D277" t="s">
        <v>1399</v>
      </c>
      <c r="E277">
        <v>140</v>
      </c>
      <c r="F277" t="s">
        <v>1427</v>
      </c>
      <c r="G277">
        <v>1.4</v>
      </c>
      <c r="H277">
        <v>-13.08</v>
      </c>
      <c r="I277">
        <v>0.06</v>
      </c>
      <c r="J277">
        <v>-0.23</v>
      </c>
      <c r="K277">
        <v>1.77</v>
      </c>
      <c r="L277">
        <v>0.54</v>
      </c>
      <c r="M277">
        <v>6.3</v>
      </c>
      <c r="N277" t="str">
        <f>VLOOKUP(C277,HH14_simbad!C:Q,15,FALSE)</f>
        <v>V* DQ Tau</v>
      </c>
      <c r="O277" t="str">
        <f>IF(ISNA(VLOOKUP(N277,[1]tboss_simbad!$Q:$Q,1,FALSE)),"",VLOOKUP(N277,[1]tboss_simbad!$Q:$Q,1,FALSE))</f>
        <v/>
      </c>
      <c r="P277" t="str">
        <f>IF(ISNA(VLOOKUP(N277,[1]andrews_simbad!$Q:$Q,1,FALSE)),"",VLOOKUP(N277,[1]andrews_simbad!$Q:$Q,1,FALSE))</f>
        <v>V* DQ Tau</v>
      </c>
    </row>
    <row r="278" spans="1:16">
      <c r="A278">
        <v>275</v>
      </c>
      <c r="B278" t="s">
        <v>1693</v>
      </c>
      <c r="C278" t="s">
        <v>1694</v>
      </c>
      <c r="D278" t="s">
        <v>1335</v>
      </c>
      <c r="E278">
        <v>140</v>
      </c>
      <c r="F278" t="s">
        <v>1464</v>
      </c>
      <c r="G278">
        <v>2.0499999999999998</v>
      </c>
      <c r="H278">
        <v>-13.97</v>
      </c>
      <c r="I278">
        <v>0.33</v>
      </c>
      <c r="J278">
        <v>-1.1299999999999999</v>
      </c>
      <c r="K278">
        <v>0.57999999999999996</v>
      </c>
      <c r="L278">
        <v>0.6</v>
      </c>
      <c r="M278">
        <v>7.9</v>
      </c>
      <c r="N278" t="str">
        <f>VLOOKUP(C278,HH14_simbad!C:Q,15,FALSE)</f>
        <v>Haro 6-37</v>
      </c>
      <c r="O278" t="str">
        <f>IF(ISNA(VLOOKUP(N278,[1]tboss_simbad!$Q:$Q,1,FALSE)),"",VLOOKUP(N278,[1]tboss_simbad!$Q:$Q,1,FALSE))</f>
        <v/>
      </c>
      <c r="P278" t="str">
        <f>IF(ISNA(VLOOKUP(N278,[1]andrews_simbad!$Q:$Q,1,FALSE)),"",VLOOKUP(N278,[1]andrews_simbad!$Q:$Q,1,FALSE))</f>
        <v>Haro 6-37</v>
      </c>
    </row>
    <row r="279" spans="1:16">
      <c r="A279">
        <v>276</v>
      </c>
      <c r="B279" t="s">
        <v>1695</v>
      </c>
      <c r="C279" t="s">
        <v>1694</v>
      </c>
      <c r="D279" t="s">
        <v>1335</v>
      </c>
      <c r="E279">
        <v>140</v>
      </c>
      <c r="F279" t="s">
        <v>1548</v>
      </c>
      <c r="G279">
        <v>0.85</v>
      </c>
      <c r="H279">
        <v>-13.93</v>
      </c>
      <c r="I279">
        <v>0.36</v>
      </c>
      <c r="J279">
        <v>-1.07</v>
      </c>
      <c r="K279">
        <v>0.69</v>
      </c>
      <c r="L279">
        <v>0.62</v>
      </c>
      <c r="M279">
        <v>7.5</v>
      </c>
      <c r="N279" t="str">
        <f>VLOOKUP(C279,HH14_simbad!C:Q,15,FALSE)</f>
        <v>Haro 6-37</v>
      </c>
      <c r="O279" t="str">
        <f>IF(ISNA(VLOOKUP(N279,[1]tboss_simbad!$Q:$Q,1,FALSE)),"",VLOOKUP(N279,[1]tboss_simbad!$Q:$Q,1,FALSE))</f>
        <v/>
      </c>
      <c r="P279" t="str">
        <f>IF(ISNA(VLOOKUP(N279,[1]andrews_simbad!$Q:$Q,1,FALSE)),"",VLOOKUP(N279,[1]andrews_simbad!$Q:$Q,1,FALSE))</f>
        <v>Haro 6-37</v>
      </c>
    </row>
    <row r="280" spans="1:16">
      <c r="A280">
        <v>277</v>
      </c>
      <c r="B280" t="s">
        <v>1096</v>
      </c>
      <c r="C280" t="s">
        <v>1696</v>
      </c>
      <c r="D280" t="s">
        <v>1423</v>
      </c>
      <c r="E280">
        <v>140</v>
      </c>
      <c r="F280" t="s">
        <v>1697</v>
      </c>
      <c r="G280">
        <v>0.45</v>
      </c>
      <c r="H280">
        <v>-13.5</v>
      </c>
      <c r="I280">
        <v>0.73</v>
      </c>
      <c r="J280">
        <v>-0.65</v>
      </c>
      <c r="K280">
        <v>0.93</v>
      </c>
      <c r="L280">
        <v>0.84</v>
      </c>
      <c r="M280">
        <v>7.3</v>
      </c>
      <c r="N280" t="str">
        <f>VLOOKUP(C280,HH14_simbad!C:Q,15,FALSE)</f>
        <v>V* DR Tau</v>
      </c>
      <c r="O280" t="str">
        <f>IF(ISNA(VLOOKUP(N280,[1]tboss_simbad!$Q:$Q,1,FALSE)),"",VLOOKUP(N280,[1]tboss_simbad!$Q:$Q,1,FALSE))</f>
        <v/>
      </c>
      <c r="P280" t="str">
        <f>IF(ISNA(VLOOKUP(N280,[1]andrews_simbad!$Q:$Q,1,FALSE)),"",VLOOKUP(N280,[1]andrews_simbad!$Q:$Q,1,FALSE))</f>
        <v>V* DR Tau</v>
      </c>
    </row>
    <row r="281" spans="1:16">
      <c r="A281">
        <v>278</v>
      </c>
      <c r="B281" t="s">
        <v>1096</v>
      </c>
      <c r="C281" t="s">
        <v>1696</v>
      </c>
      <c r="D281" t="s">
        <v>1341</v>
      </c>
      <c r="E281">
        <v>140</v>
      </c>
      <c r="F281" t="s">
        <v>1697</v>
      </c>
      <c r="G281">
        <v>0.45</v>
      </c>
      <c r="H281">
        <v>-13.47</v>
      </c>
      <c r="I281">
        <v>0.7</v>
      </c>
      <c r="J281">
        <v>-0.62</v>
      </c>
      <c r="K281">
        <v>0.96</v>
      </c>
      <c r="L281">
        <v>0.86</v>
      </c>
      <c r="M281">
        <v>7.2</v>
      </c>
      <c r="N281" t="str">
        <f>VLOOKUP(C281,HH14_simbad!C:Q,15,FALSE)</f>
        <v>V* DR Tau</v>
      </c>
      <c r="O281" t="str">
        <f>IF(ISNA(VLOOKUP(N281,[1]tboss_simbad!$Q:$Q,1,FALSE)),"",VLOOKUP(N281,[1]tboss_simbad!$Q:$Q,1,FALSE))</f>
        <v/>
      </c>
      <c r="P281" t="str">
        <f>IF(ISNA(VLOOKUP(N281,[1]andrews_simbad!$Q:$Q,1,FALSE)),"",VLOOKUP(N281,[1]andrews_simbad!$Q:$Q,1,FALSE))</f>
        <v>V* DR Tau</v>
      </c>
    </row>
    <row r="282" spans="1:16">
      <c r="A282">
        <v>279</v>
      </c>
      <c r="B282" t="s">
        <v>1096</v>
      </c>
      <c r="C282" t="s">
        <v>1696</v>
      </c>
      <c r="D282" t="s">
        <v>1335</v>
      </c>
      <c r="E282">
        <v>140</v>
      </c>
      <c r="F282" t="s">
        <v>1697</v>
      </c>
      <c r="G282">
        <v>0.45</v>
      </c>
      <c r="H282">
        <v>-13.23</v>
      </c>
      <c r="I282">
        <v>0.42</v>
      </c>
      <c r="J282">
        <v>-0.38</v>
      </c>
      <c r="K282">
        <v>1.26</v>
      </c>
      <c r="L282">
        <v>0.9</v>
      </c>
      <c r="M282">
        <v>6.8</v>
      </c>
      <c r="N282" t="str">
        <f>VLOOKUP(C282,HH14_simbad!C:Q,15,FALSE)</f>
        <v>V* DR Tau</v>
      </c>
      <c r="O282" t="str">
        <f>IF(ISNA(VLOOKUP(N282,[1]tboss_simbad!$Q:$Q,1,FALSE)),"",VLOOKUP(N282,[1]tboss_simbad!$Q:$Q,1,FALSE))</f>
        <v/>
      </c>
      <c r="P282" t="str">
        <f>IF(ISNA(VLOOKUP(N282,[1]andrews_simbad!$Q:$Q,1,FALSE)),"",VLOOKUP(N282,[1]andrews_simbad!$Q:$Q,1,FALSE))</f>
        <v>V* DR Tau</v>
      </c>
    </row>
    <row r="283" spans="1:16">
      <c r="A283">
        <v>280</v>
      </c>
      <c r="B283" t="s">
        <v>1096</v>
      </c>
      <c r="C283" t="s">
        <v>1696</v>
      </c>
      <c r="D283" t="s">
        <v>1399</v>
      </c>
      <c r="E283">
        <v>140</v>
      </c>
      <c r="F283" t="s">
        <v>1697</v>
      </c>
      <c r="G283">
        <v>0.45</v>
      </c>
      <c r="H283">
        <v>-13.22</v>
      </c>
      <c r="I283">
        <v>0.48</v>
      </c>
      <c r="J283">
        <v>-0.37</v>
      </c>
      <c r="K283">
        <v>1.28</v>
      </c>
      <c r="L283">
        <v>0.9</v>
      </c>
      <c r="M283">
        <v>6.8</v>
      </c>
      <c r="N283" t="str">
        <f>VLOOKUP(C283,HH14_simbad!C:Q,15,FALSE)</f>
        <v>V* DR Tau</v>
      </c>
      <c r="O283" t="str">
        <f>IF(ISNA(VLOOKUP(N283,[1]tboss_simbad!$Q:$Q,1,FALSE)),"",VLOOKUP(N283,[1]tboss_simbad!$Q:$Q,1,FALSE))</f>
        <v/>
      </c>
      <c r="P283" t="str">
        <f>IF(ISNA(VLOOKUP(N283,[1]andrews_simbad!$Q:$Q,1,FALSE)),"",VLOOKUP(N283,[1]andrews_simbad!$Q:$Q,1,FALSE))</f>
        <v>V* DR Tau</v>
      </c>
    </row>
    <row r="284" spans="1:16">
      <c r="A284">
        <v>281</v>
      </c>
      <c r="B284" t="s">
        <v>1067</v>
      </c>
      <c r="C284" t="s">
        <v>1698</v>
      </c>
      <c r="D284" t="s">
        <v>1423</v>
      </c>
      <c r="E284">
        <v>140</v>
      </c>
      <c r="F284" t="s">
        <v>1606</v>
      </c>
      <c r="G284">
        <v>0.25</v>
      </c>
      <c r="H284">
        <v>-13.8</v>
      </c>
      <c r="I284">
        <v>0.71</v>
      </c>
      <c r="J284">
        <v>-0.95</v>
      </c>
      <c r="K284">
        <v>0.76</v>
      </c>
      <c r="L284">
        <v>0.68</v>
      </c>
      <c r="M284">
        <v>7.4</v>
      </c>
      <c r="N284" t="str">
        <f>VLOOKUP(C284,HH14_simbad!C:Q,15,FALSE)</f>
        <v>V* DS Tau</v>
      </c>
      <c r="O284" t="str">
        <f>IF(ISNA(VLOOKUP(N284,[1]tboss_simbad!$Q:$Q,1,FALSE)),"",VLOOKUP(N284,[1]tboss_simbad!$Q:$Q,1,FALSE))</f>
        <v/>
      </c>
      <c r="P284" t="str">
        <f>IF(ISNA(VLOOKUP(N284,[1]andrews_simbad!$Q:$Q,1,FALSE)),"",VLOOKUP(N284,[1]andrews_simbad!$Q:$Q,1,FALSE))</f>
        <v>V* DS Tau</v>
      </c>
    </row>
    <row r="285" spans="1:16">
      <c r="A285">
        <v>282</v>
      </c>
      <c r="B285" t="s">
        <v>1067</v>
      </c>
      <c r="C285" t="s">
        <v>1698</v>
      </c>
      <c r="D285" t="s">
        <v>1341</v>
      </c>
      <c r="E285">
        <v>140</v>
      </c>
      <c r="F285" t="s">
        <v>1606</v>
      </c>
      <c r="G285">
        <v>0.25</v>
      </c>
      <c r="H285">
        <v>-13.47</v>
      </c>
      <c r="I285">
        <v>0.4</v>
      </c>
      <c r="J285">
        <v>-0.62</v>
      </c>
      <c r="K285">
        <v>1.1100000000000001</v>
      </c>
      <c r="L285">
        <v>0.68</v>
      </c>
      <c r="M285">
        <v>6.9</v>
      </c>
      <c r="N285" t="str">
        <f>VLOOKUP(C285,HH14_simbad!C:Q,15,FALSE)</f>
        <v>V* DS Tau</v>
      </c>
      <c r="O285" t="str">
        <f>IF(ISNA(VLOOKUP(N285,[1]tboss_simbad!$Q:$Q,1,FALSE)),"",VLOOKUP(N285,[1]tboss_simbad!$Q:$Q,1,FALSE))</f>
        <v/>
      </c>
      <c r="P285" t="str">
        <f>IF(ISNA(VLOOKUP(N285,[1]andrews_simbad!$Q:$Q,1,FALSE)),"",VLOOKUP(N285,[1]andrews_simbad!$Q:$Q,1,FALSE))</f>
        <v>V* DS Tau</v>
      </c>
    </row>
    <row r="286" spans="1:16">
      <c r="A286">
        <v>283</v>
      </c>
      <c r="B286" t="s">
        <v>1067</v>
      </c>
      <c r="C286" t="s">
        <v>1698</v>
      </c>
      <c r="D286" t="s">
        <v>1399</v>
      </c>
      <c r="E286">
        <v>140</v>
      </c>
      <c r="F286" t="s">
        <v>1606</v>
      </c>
      <c r="G286">
        <v>0.25</v>
      </c>
      <c r="H286">
        <v>-13.58</v>
      </c>
      <c r="I286">
        <v>0.3</v>
      </c>
      <c r="J286">
        <v>-0.73</v>
      </c>
      <c r="K286">
        <v>0.98</v>
      </c>
      <c r="L286">
        <v>0.7</v>
      </c>
      <c r="M286">
        <v>7.1</v>
      </c>
      <c r="N286" t="str">
        <f>VLOOKUP(C286,HH14_simbad!C:Q,15,FALSE)</f>
        <v>V* DS Tau</v>
      </c>
      <c r="O286" t="str">
        <f>IF(ISNA(VLOOKUP(N286,[1]tboss_simbad!$Q:$Q,1,FALSE)),"",VLOOKUP(N286,[1]tboss_simbad!$Q:$Q,1,FALSE))</f>
        <v/>
      </c>
      <c r="P286" t="str">
        <f>IF(ISNA(VLOOKUP(N286,[1]andrews_simbad!$Q:$Q,1,FALSE)),"",VLOOKUP(N286,[1]andrews_simbad!$Q:$Q,1,FALSE))</f>
        <v>V* DS Tau</v>
      </c>
    </row>
    <row r="287" spans="1:16">
      <c r="A287">
        <v>284</v>
      </c>
      <c r="B287" t="s">
        <v>1067</v>
      </c>
      <c r="C287" t="s">
        <v>1698</v>
      </c>
      <c r="D287" t="s">
        <v>1335</v>
      </c>
      <c r="E287">
        <v>140</v>
      </c>
      <c r="F287" t="s">
        <v>1606</v>
      </c>
      <c r="G287">
        <v>0.25</v>
      </c>
      <c r="H287">
        <v>-13.51</v>
      </c>
      <c r="I287">
        <v>0.45</v>
      </c>
      <c r="J287">
        <v>-0.66</v>
      </c>
      <c r="K287">
        <v>1.07</v>
      </c>
      <c r="L287">
        <v>0.69</v>
      </c>
      <c r="M287">
        <v>6.9</v>
      </c>
      <c r="N287" t="str">
        <f>VLOOKUP(C287,HH14_simbad!C:Q,15,FALSE)</f>
        <v>V* DS Tau</v>
      </c>
      <c r="O287" t="str">
        <f>IF(ISNA(VLOOKUP(N287,[1]tboss_simbad!$Q:$Q,1,FALSE)),"",VLOOKUP(N287,[1]tboss_simbad!$Q:$Q,1,FALSE))</f>
        <v/>
      </c>
      <c r="P287" t="str">
        <f>IF(ISNA(VLOOKUP(N287,[1]andrews_simbad!$Q:$Q,1,FALSE)),"",VLOOKUP(N287,[1]andrews_simbad!$Q:$Q,1,FALSE))</f>
        <v>V* DS Tau</v>
      </c>
    </row>
    <row r="288" spans="1:16">
      <c r="A288">
        <v>285</v>
      </c>
      <c r="B288" t="s">
        <v>1699</v>
      </c>
      <c r="C288" t="s">
        <v>1700</v>
      </c>
      <c r="D288" t="s">
        <v>1399</v>
      </c>
      <c r="E288">
        <v>140</v>
      </c>
      <c r="F288" t="s">
        <v>1509</v>
      </c>
      <c r="G288">
        <v>1</v>
      </c>
      <c r="H288">
        <v>-12.91</v>
      </c>
      <c r="I288">
        <v>7.0000000000000007E-2</v>
      </c>
      <c r="J288">
        <v>-7.0000000000000007E-2</v>
      </c>
      <c r="K288">
        <v>1.9</v>
      </c>
      <c r="L288">
        <v>0.7</v>
      </c>
      <c r="M288">
        <v>6.3</v>
      </c>
      <c r="N288" t="str">
        <f>VLOOKUP(C288,HH14_simbad!C:Q,15,FALSE)</f>
        <v>V* UY Aur</v>
      </c>
      <c r="O288" t="str">
        <f>IF(ISNA(VLOOKUP(N288,[1]tboss_simbad!$Q:$Q,1,FALSE)),"",VLOOKUP(N288,[1]tboss_simbad!$Q:$Q,1,FALSE))</f>
        <v/>
      </c>
      <c r="P288" t="str">
        <f>IF(ISNA(VLOOKUP(N288,[1]andrews_simbad!$Q:$Q,1,FALSE)),"",VLOOKUP(N288,[1]andrews_simbad!$Q:$Q,1,FALSE))</f>
        <v>V* UY Aur</v>
      </c>
    </row>
    <row r="289" spans="1:16">
      <c r="A289">
        <v>286</v>
      </c>
      <c r="B289" t="s">
        <v>1701</v>
      </c>
      <c r="C289" t="s">
        <v>1702</v>
      </c>
      <c r="D289" t="s">
        <v>1423</v>
      </c>
      <c r="E289">
        <v>140</v>
      </c>
      <c r="F289" t="s">
        <v>1353</v>
      </c>
      <c r="G289">
        <v>0.5</v>
      </c>
      <c r="H289">
        <v>-13.7</v>
      </c>
      <c r="I289">
        <v>0.14000000000000001</v>
      </c>
      <c r="J289">
        <v>-0.79</v>
      </c>
      <c r="K289">
        <v>1.21</v>
      </c>
      <c r="L289">
        <v>0.28999999999999998</v>
      </c>
      <c r="M289">
        <v>6.5</v>
      </c>
      <c r="N289" t="str">
        <f>VLOOKUP(C289,HH14_simbad!C:Q,15,FALSE)</f>
        <v>2MASS J04542368+1709534</v>
      </c>
      <c r="O289" t="str">
        <f>IF(ISNA(VLOOKUP(N289,[1]tboss_simbad!$Q:$Q,1,FALSE)),"",VLOOKUP(N289,[1]tboss_simbad!$Q:$Q,1,FALSE))</f>
        <v/>
      </c>
      <c r="P289" t="str">
        <f>IF(ISNA(VLOOKUP(N289,[1]andrews_simbad!$Q:$Q,1,FALSE)),"",VLOOKUP(N289,[1]andrews_simbad!$Q:$Q,1,FALSE))</f>
        <v>2MASS J04542368+1709534</v>
      </c>
    </row>
    <row r="290" spans="1:16">
      <c r="A290">
        <v>287</v>
      </c>
      <c r="B290" t="s">
        <v>1093</v>
      </c>
      <c r="C290" t="s">
        <v>1703</v>
      </c>
      <c r="D290" t="s">
        <v>1423</v>
      </c>
      <c r="E290">
        <v>140</v>
      </c>
      <c r="F290" t="s">
        <v>1561</v>
      </c>
      <c r="G290">
        <v>0.3</v>
      </c>
      <c r="H290">
        <v>-13.1</v>
      </c>
      <c r="I290">
        <v>0.17</v>
      </c>
      <c r="J290">
        <v>-0.26</v>
      </c>
      <c r="K290">
        <v>1.46</v>
      </c>
      <c r="L290">
        <v>0.86</v>
      </c>
      <c r="M290">
        <v>6.6</v>
      </c>
      <c r="N290" t="str">
        <f>VLOOKUP(C290,HH14_simbad!C:Q,15,FALSE)</f>
        <v>V* GM Aur</v>
      </c>
      <c r="O290" t="str">
        <f>IF(ISNA(VLOOKUP(N290,[1]tboss_simbad!$Q:$Q,1,FALSE)),"",VLOOKUP(N290,[1]tboss_simbad!$Q:$Q,1,FALSE))</f>
        <v/>
      </c>
      <c r="P290" t="str">
        <f>IF(ISNA(VLOOKUP(N290,[1]andrews_simbad!$Q:$Q,1,FALSE)),"",VLOOKUP(N290,[1]andrews_simbad!$Q:$Q,1,FALSE))</f>
        <v>V* GM Aur</v>
      </c>
    </row>
    <row r="291" spans="1:16">
      <c r="A291">
        <v>288</v>
      </c>
      <c r="B291" t="s">
        <v>1093</v>
      </c>
      <c r="C291" t="s">
        <v>1703</v>
      </c>
      <c r="D291" t="s">
        <v>1391</v>
      </c>
      <c r="E291">
        <v>140</v>
      </c>
      <c r="F291" t="s">
        <v>1561</v>
      </c>
      <c r="G291">
        <v>0.3</v>
      </c>
      <c r="H291">
        <v>-13.21</v>
      </c>
      <c r="I291">
        <v>0.21</v>
      </c>
      <c r="J291">
        <v>-0.37</v>
      </c>
      <c r="K291">
        <v>1.29</v>
      </c>
      <c r="L291">
        <v>0.9</v>
      </c>
      <c r="M291">
        <v>6.8</v>
      </c>
      <c r="N291" t="str">
        <f>VLOOKUP(C291,HH14_simbad!C:Q,15,FALSE)</f>
        <v>V* GM Aur</v>
      </c>
      <c r="O291" t="str">
        <f>IF(ISNA(VLOOKUP(N291,[1]tboss_simbad!$Q:$Q,1,FALSE)),"",VLOOKUP(N291,[1]tboss_simbad!$Q:$Q,1,FALSE))</f>
        <v/>
      </c>
      <c r="P291" t="str">
        <f>IF(ISNA(VLOOKUP(N291,[1]andrews_simbad!$Q:$Q,1,FALSE)),"",VLOOKUP(N291,[1]andrews_simbad!$Q:$Q,1,FALSE))</f>
        <v>V* GM Aur</v>
      </c>
    </row>
    <row r="292" spans="1:16">
      <c r="A292">
        <v>289</v>
      </c>
      <c r="B292" t="s">
        <v>1093</v>
      </c>
      <c r="C292" t="s">
        <v>1703</v>
      </c>
      <c r="D292" t="s">
        <v>1341</v>
      </c>
      <c r="E292">
        <v>140</v>
      </c>
      <c r="F292" t="s">
        <v>1561</v>
      </c>
      <c r="G292">
        <v>0.3</v>
      </c>
      <c r="H292">
        <v>-13.18</v>
      </c>
      <c r="I292">
        <v>0.19</v>
      </c>
      <c r="J292">
        <v>-0.34</v>
      </c>
      <c r="K292">
        <v>1.33</v>
      </c>
      <c r="L292">
        <v>0.89</v>
      </c>
      <c r="M292">
        <v>6.7</v>
      </c>
      <c r="N292" t="str">
        <f>VLOOKUP(C292,HH14_simbad!C:Q,15,FALSE)</f>
        <v>V* GM Aur</v>
      </c>
      <c r="O292" t="str">
        <f>IF(ISNA(VLOOKUP(N292,[1]tboss_simbad!$Q:$Q,1,FALSE)),"",VLOOKUP(N292,[1]tboss_simbad!$Q:$Q,1,FALSE))</f>
        <v/>
      </c>
      <c r="P292" t="str">
        <f>IF(ISNA(VLOOKUP(N292,[1]andrews_simbad!$Q:$Q,1,FALSE)),"",VLOOKUP(N292,[1]andrews_simbad!$Q:$Q,1,FALSE))</f>
        <v>V* GM Aur</v>
      </c>
    </row>
    <row r="293" spans="1:16">
      <c r="A293">
        <v>290</v>
      </c>
      <c r="B293" t="s">
        <v>1093</v>
      </c>
      <c r="C293" t="s">
        <v>1703</v>
      </c>
      <c r="D293" t="s">
        <v>1399</v>
      </c>
      <c r="E293">
        <v>140</v>
      </c>
      <c r="F293" t="s">
        <v>1561</v>
      </c>
      <c r="G293">
        <v>0.3</v>
      </c>
      <c r="H293">
        <v>-13.15</v>
      </c>
      <c r="I293">
        <v>0.19</v>
      </c>
      <c r="J293">
        <v>-0.31</v>
      </c>
      <c r="K293">
        <v>1.38</v>
      </c>
      <c r="L293">
        <v>0.88</v>
      </c>
      <c r="M293">
        <v>6.7</v>
      </c>
      <c r="N293" t="str">
        <f>VLOOKUP(C293,HH14_simbad!C:Q,15,FALSE)</f>
        <v>V* GM Aur</v>
      </c>
      <c r="O293" t="str">
        <f>IF(ISNA(VLOOKUP(N293,[1]tboss_simbad!$Q:$Q,1,FALSE)),"",VLOOKUP(N293,[1]tboss_simbad!$Q:$Q,1,FALSE))</f>
        <v/>
      </c>
      <c r="P293" t="str">
        <f>IF(ISNA(VLOOKUP(N293,[1]andrews_simbad!$Q:$Q,1,FALSE)),"",VLOOKUP(N293,[1]andrews_simbad!$Q:$Q,1,FALSE))</f>
        <v>V* GM Aur</v>
      </c>
    </row>
    <row r="294" spans="1:16">
      <c r="A294">
        <v>291</v>
      </c>
      <c r="B294" t="s">
        <v>1093</v>
      </c>
      <c r="C294" t="s">
        <v>1703</v>
      </c>
      <c r="D294" t="s">
        <v>1335</v>
      </c>
      <c r="E294">
        <v>140</v>
      </c>
      <c r="F294" t="s">
        <v>1561</v>
      </c>
      <c r="G294">
        <v>0.3</v>
      </c>
      <c r="H294">
        <v>-13.14</v>
      </c>
      <c r="I294">
        <v>0.11</v>
      </c>
      <c r="J294">
        <v>-0.28999999999999998</v>
      </c>
      <c r="K294">
        <v>1.41</v>
      </c>
      <c r="L294">
        <v>0.88</v>
      </c>
      <c r="M294">
        <v>6.7</v>
      </c>
      <c r="N294" t="str">
        <f>VLOOKUP(C294,HH14_simbad!C:Q,15,FALSE)</f>
        <v>V* GM Aur</v>
      </c>
      <c r="O294" t="str">
        <f>IF(ISNA(VLOOKUP(N294,[1]tboss_simbad!$Q:$Q,1,FALSE)),"",VLOOKUP(N294,[1]tboss_simbad!$Q:$Q,1,FALSE))</f>
        <v/>
      </c>
      <c r="P294" t="str">
        <f>IF(ISNA(VLOOKUP(N294,[1]andrews_simbad!$Q:$Q,1,FALSE)),"",VLOOKUP(N294,[1]andrews_simbad!$Q:$Q,1,FALSE))</f>
        <v>V* GM Aur</v>
      </c>
    </row>
    <row r="295" spans="1:16">
      <c r="A295">
        <v>292</v>
      </c>
      <c r="B295" t="s">
        <v>1704</v>
      </c>
      <c r="C295" t="s">
        <v>1705</v>
      </c>
      <c r="D295" t="s">
        <v>1341</v>
      </c>
      <c r="E295">
        <v>140</v>
      </c>
      <c r="F295" t="s">
        <v>1345</v>
      </c>
      <c r="G295">
        <v>0.5</v>
      </c>
      <c r="H295">
        <v>-12.69</v>
      </c>
      <c r="I295">
        <v>0</v>
      </c>
      <c r="J295">
        <v>0.13</v>
      </c>
      <c r="K295">
        <v>1.75</v>
      </c>
      <c r="L295">
        <v>1.39</v>
      </c>
      <c r="M295">
        <v>6.6</v>
      </c>
      <c r="N295" t="str">
        <f>VLOOKUP(C295,HH14_simbad!C:Q,15,FALSE)</f>
        <v>HD 282630</v>
      </c>
      <c r="O295" t="str">
        <f>IF(ISNA(VLOOKUP(N295,[1]tboss_simbad!$Q:$Q,1,FALSE)),"",VLOOKUP(N295,[1]tboss_simbad!$Q:$Q,1,FALSE))</f>
        <v/>
      </c>
      <c r="P295" t="str">
        <f>IF(ISNA(VLOOKUP(N295,[1]andrews_simbad!$Q:$Q,1,FALSE)),"",VLOOKUP(N295,[1]andrews_simbad!$Q:$Q,1,FALSE))</f>
        <v/>
      </c>
    </row>
    <row r="296" spans="1:16">
      <c r="A296">
        <v>293</v>
      </c>
      <c r="B296" t="s">
        <v>1706</v>
      </c>
      <c r="C296" t="s">
        <v>702</v>
      </c>
      <c r="D296" t="s">
        <v>1335</v>
      </c>
      <c r="E296">
        <v>140</v>
      </c>
      <c r="F296" t="s">
        <v>1707</v>
      </c>
      <c r="G296">
        <v>0.7</v>
      </c>
      <c r="H296">
        <v>-14</v>
      </c>
      <c r="I296">
        <v>0.01</v>
      </c>
      <c r="J296">
        <v>-0.99</v>
      </c>
      <c r="K296">
        <v>1.1499999999999999</v>
      </c>
      <c r="L296">
        <v>0.11</v>
      </c>
      <c r="M296">
        <v>6.6</v>
      </c>
      <c r="N296" t="str">
        <f>VLOOKUP(C296,HH14_simbad!C:Q,15,FALSE)</f>
        <v>2MASS J04554535+3019389</v>
      </c>
      <c r="O296" t="str">
        <f>IF(ISNA(VLOOKUP(N296,[1]tboss_simbad!$Q:$Q,1,FALSE)),"",VLOOKUP(N296,[1]tboss_simbad!$Q:$Q,1,FALSE))</f>
        <v/>
      </c>
      <c r="P296" t="str">
        <f>IF(ISNA(VLOOKUP(N296,[1]andrews_simbad!$Q:$Q,1,FALSE)),"",VLOOKUP(N296,[1]andrews_simbad!$Q:$Q,1,FALSE))</f>
        <v>2MASS J04554535+3019389</v>
      </c>
    </row>
    <row r="297" spans="1:16">
      <c r="A297">
        <v>294</v>
      </c>
      <c r="B297" t="s">
        <v>1125</v>
      </c>
      <c r="C297" t="s">
        <v>1708</v>
      </c>
      <c r="D297" t="s">
        <v>1341</v>
      </c>
      <c r="E297">
        <v>140</v>
      </c>
      <c r="F297" t="s">
        <v>6</v>
      </c>
      <c r="G297">
        <v>0.55000000000000004</v>
      </c>
      <c r="H297">
        <v>-11.49</v>
      </c>
      <c r="I297">
        <v>0</v>
      </c>
      <c r="J297">
        <v>1.39</v>
      </c>
      <c r="K297">
        <v>3.32</v>
      </c>
      <c r="L297">
        <v>2.31</v>
      </c>
      <c r="M297">
        <v>6.6</v>
      </c>
      <c r="N297" t="str">
        <f>VLOOKUP(C297,HH14_simbad!C:Q,15,FALSE)</f>
        <v>V* AB Aur</v>
      </c>
      <c r="O297" t="str">
        <f>IF(ISNA(VLOOKUP(N297,[1]tboss_simbad!$Q:$Q,1,FALSE)),"",VLOOKUP(N297,[1]tboss_simbad!$Q:$Q,1,FALSE))</f>
        <v/>
      </c>
      <c r="P297" t="str">
        <f>IF(ISNA(VLOOKUP(N297,[1]andrews_simbad!$Q:$Q,1,FALSE)),"",VLOOKUP(N297,[1]andrews_simbad!$Q:$Q,1,FALSE))</f>
        <v>V* AB Aur</v>
      </c>
    </row>
    <row r="298" spans="1:16">
      <c r="A298">
        <v>295</v>
      </c>
      <c r="B298" t="s">
        <v>1709</v>
      </c>
      <c r="C298" t="s">
        <v>1710</v>
      </c>
      <c r="D298" t="s">
        <v>1404</v>
      </c>
      <c r="E298">
        <v>140</v>
      </c>
      <c r="F298" t="s">
        <v>1579</v>
      </c>
      <c r="G298">
        <v>0.2</v>
      </c>
      <c r="H298">
        <v>-14.1</v>
      </c>
      <c r="I298">
        <v>0</v>
      </c>
      <c r="J298">
        <v>-1.06</v>
      </c>
      <c r="K298">
        <v>1.1100000000000001</v>
      </c>
      <c r="L298">
        <v>7.0000000000000007E-2</v>
      </c>
      <c r="M298">
        <v>6.7</v>
      </c>
      <c r="N298" t="str">
        <f>VLOOKUP(C298,HH14_simbad!C:Q,15,FALSE)</f>
        <v>2MASS J04554757+3028077</v>
      </c>
      <c r="O298" t="str">
        <f>IF(ISNA(VLOOKUP(N298,[1]tboss_simbad!$Q:$Q,1,FALSE)),"",VLOOKUP(N298,[1]tboss_simbad!$Q:$Q,1,FALSE))</f>
        <v/>
      </c>
      <c r="P298" t="str">
        <f>IF(ISNA(VLOOKUP(N298,[1]andrews_simbad!$Q:$Q,1,FALSE)),"",VLOOKUP(N298,[1]andrews_simbad!$Q:$Q,1,FALSE))</f>
        <v/>
      </c>
    </row>
    <row r="299" spans="1:16">
      <c r="A299">
        <v>297</v>
      </c>
      <c r="B299" t="s">
        <v>1139</v>
      </c>
      <c r="C299" t="s">
        <v>1713</v>
      </c>
      <c r="D299" t="s">
        <v>1399</v>
      </c>
      <c r="E299">
        <v>140</v>
      </c>
      <c r="F299" t="s">
        <v>29</v>
      </c>
      <c r="G299">
        <v>0.65</v>
      </c>
      <c r="H299">
        <v>-12.02</v>
      </c>
      <c r="I299">
        <v>0</v>
      </c>
      <c r="J299">
        <v>0.79</v>
      </c>
      <c r="K299">
        <v>2.72</v>
      </c>
      <c r="L299">
        <v>2.0699999999999998</v>
      </c>
      <c r="M299">
        <v>6.6</v>
      </c>
      <c r="N299" t="str">
        <f>VLOOKUP(C299,HH14_simbad!C:Q,15,FALSE)</f>
        <v>V* SU Aur</v>
      </c>
      <c r="O299" t="str">
        <f>IF(ISNA(VLOOKUP(N299,[1]tboss_simbad!$Q:$Q,1,FALSE)),"",VLOOKUP(N299,[1]tboss_simbad!$Q:$Q,1,FALSE))</f>
        <v/>
      </c>
      <c r="P299" t="str">
        <f>IF(ISNA(VLOOKUP(N299,[1]andrews_simbad!$Q:$Q,1,FALSE)),"",VLOOKUP(N299,[1]andrews_simbad!$Q:$Q,1,FALSE))</f>
        <v>V* SU Aur</v>
      </c>
    </row>
    <row r="300" spans="1:16">
      <c r="A300">
        <v>298</v>
      </c>
      <c r="B300" t="s">
        <v>1714</v>
      </c>
      <c r="C300" t="s">
        <v>1715</v>
      </c>
      <c r="D300" t="s">
        <v>1335</v>
      </c>
      <c r="E300">
        <v>140</v>
      </c>
      <c r="F300" t="s">
        <v>1561</v>
      </c>
      <c r="G300">
        <v>0.2</v>
      </c>
      <c r="H300">
        <v>-12.9</v>
      </c>
      <c r="I300">
        <v>0</v>
      </c>
      <c r="J300">
        <v>-0.05</v>
      </c>
      <c r="K300">
        <v>1.86</v>
      </c>
      <c r="L300">
        <v>0.79</v>
      </c>
      <c r="M300">
        <v>6.3</v>
      </c>
      <c r="N300" t="str">
        <f>VLOOKUP(C300,HH14_simbad!C:Q,15,FALSE)</f>
        <v>V* V397 Aur</v>
      </c>
      <c r="O300" t="str">
        <f>IF(ISNA(VLOOKUP(N300,[1]tboss_simbad!$Q:$Q,1,FALSE)),"",VLOOKUP(N300,[1]tboss_simbad!$Q:$Q,1,FALSE))</f>
        <v/>
      </c>
      <c r="P300" t="str">
        <f>IF(ISNA(VLOOKUP(N300,[1]andrews_simbad!$Q:$Q,1,FALSE)),"",VLOOKUP(N300,[1]andrews_simbad!$Q:$Q,1,FALSE))</f>
        <v/>
      </c>
    </row>
    <row r="301" spans="1:16">
      <c r="A301">
        <v>299</v>
      </c>
      <c r="B301" t="s">
        <v>1035</v>
      </c>
      <c r="C301" t="s">
        <v>1716</v>
      </c>
      <c r="D301" t="s">
        <v>1399</v>
      </c>
      <c r="E301">
        <v>140</v>
      </c>
      <c r="F301" t="s">
        <v>1576</v>
      </c>
      <c r="G301">
        <v>0.6</v>
      </c>
      <c r="H301">
        <v>-13.37</v>
      </c>
      <c r="I301">
        <v>0.02</v>
      </c>
      <c r="J301">
        <v>-0.52</v>
      </c>
      <c r="K301">
        <v>1.3</v>
      </c>
      <c r="L301">
        <v>0.57999999999999996</v>
      </c>
      <c r="M301">
        <v>6.6</v>
      </c>
      <c r="N301" t="str">
        <f>VLOOKUP(C301,HH14_simbad!C:Q,15,FALSE)</f>
        <v>V* V836 Tau</v>
      </c>
      <c r="O301" t="str">
        <f>IF(ISNA(VLOOKUP(N301,[1]tboss_simbad!$Q:$Q,1,FALSE)),"",VLOOKUP(N301,[1]tboss_simbad!$Q:$Q,1,FALSE))</f>
        <v/>
      </c>
      <c r="P301" t="str">
        <f>IF(ISNA(VLOOKUP(N301,[1]andrews_simbad!$Q:$Q,1,FALSE)),"",VLOOKUP(N301,[1]andrews_simbad!$Q:$Q,1,FALSE))</f>
        <v>V* V836 Tau</v>
      </c>
    </row>
    <row r="302" spans="1:16">
      <c r="A302">
        <v>300</v>
      </c>
      <c r="B302" t="s">
        <v>836</v>
      </c>
      <c r="C302" t="s">
        <v>1717</v>
      </c>
      <c r="D302" t="s">
        <v>1479</v>
      </c>
      <c r="E302">
        <v>140</v>
      </c>
      <c r="F302" t="s">
        <v>1441</v>
      </c>
      <c r="G302">
        <v>1.7</v>
      </c>
      <c r="H302">
        <v>-13.71</v>
      </c>
      <c r="I302">
        <v>0.1</v>
      </c>
      <c r="J302">
        <v>-0.78</v>
      </c>
      <c r="K302">
        <v>1.28</v>
      </c>
      <c r="L302">
        <v>0.26</v>
      </c>
      <c r="M302">
        <v>6.3</v>
      </c>
      <c r="N302" t="str">
        <f>VLOOKUP(C302,HH14_simbad!C:Q,15,FALSE)</f>
        <v>2MASS J05044139+2509544</v>
      </c>
      <c r="O302" t="str">
        <f>IF(ISNA(VLOOKUP(N302,[1]tboss_simbad!$Q:$Q,1,FALSE)),"",VLOOKUP(N302,[1]tboss_simbad!$Q:$Q,1,FALSE))</f>
        <v/>
      </c>
      <c r="P302" t="str">
        <f>IF(ISNA(VLOOKUP(N302,[1]andrews_simbad!$Q:$Q,1,FALSE)),"",VLOOKUP(N302,[1]andrews_simbad!$Q:$Q,1,FALSE))</f>
        <v>2MASS J05044139+2509544</v>
      </c>
    </row>
    <row r="303" spans="1:16">
      <c r="A303">
        <v>301</v>
      </c>
      <c r="B303" t="s">
        <v>1718</v>
      </c>
      <c r="C303" t="s">
        <v>1719</v>
      </c>
      <c r="D303" t="s">
        <v>1335</v>
      </c>
      <c r="E303">
        <v>140</v>
      </c>
      <c r="F303" t="s">
        <v>1720</v>
      </c>
      <c r="G303">
        <v>1.35</v>
      </c>
      <c r="H303">
        <v>-13.74</v>
      </c>
      <c r="I303">
        <v>0.19</v>
      </c>
      <c r="J303">
        <v>-0.88</v>
      </c>
      <c r="K303">
        <v>0.94</v>
      </c>
      <c r="L303">
        <v>0.49</v>
      </c>
      <c r="M303">
        <v>6.9</v>
      </c>
      <c r="N303" t="str">
        <f>VLOOKUP(C303,HH14_simbad!C:Q,15,FALSE)</f>
        <v>[BCG93] 9</v>
      </c>
      <c r="O303" t="str">
        <f>IF(ISNA(VLOOKUP(N303,[1]tboss_simbad!$Q:$Q,1,FALSE)),"",VLOOKUP(N303,[1]tboss_simbad!$Q:$Q,1,FALSE))</f>
        <v/>
      </c>
      <c r="P303" t="str">
        <f>IF(ISNA(VLOOKUP(N303,[1]andrews_simbad!$Q:$Q,1,FALSE)),"",VLOOKUP(N303,[1]andrews_simbad!$Q:$Q,1,FALSE))</f>
        <v>[BCG93] 9</v>
      </c>
    </row>
    <row r="304" spans="1:16">
      <c r="A304">
        <v>302</v>
      </c>
      <c r="B304" t="s">
        <v>1721</v>
      </c>
      <c r="C304" t="s">
        <v>1719</v>
      </c>
      <c r="D304" t="s">
        <v>1335</v>
      </c>
      <c r="E304">
        <v>140</v>
      </c>
      <c r="F304" t="s">
        <v>1722</v>
      </c>
      <c r="G304">
        <v>0.05</v>
      </c>
      <c r="H304">
        <v>-14</v>
      </c>
      <c r="I304">
        <v>0</v>
      </c>
      <c r="J304">
        <v>-1</v>
      </c>
      <c r="K304">
        <v>1.1299999999999999</v>
      </c>
      <c r="L304">
        <v>0.13</v>
      </c>
      <c r="M304">
        <v>6.1</v>
      </c>
      <c r="N304" t="str">
        <f>VLOOKUP(C304,HH14_simbad!C:Q,15,FALSE)</f>
        <v>[BCG93] 9</v>
      </c>
      <c r="O304" t="str">
        <f>IF(ISNA(VLOOKUP(N304,[1]tboss_simbad!$Q:$Q,1,FALSE)),"",VLOOKUP(N304,[1]tboss_simbad!$Q:$Q,1,FALSE))</f>
        <v/>
      </c>
      <c r="P304" t="str">
        <f>IF(ISNA(VLOOKUP(N304,[1]andrews_simbad!$Q:$Q,1,FALSE)),"",VLOOKUP(N304,[1]andrews_simbad!$Q:$Q,1,FALSE))</f>
        <v>[BCG93] 9</v>
      </c>
    </row>
    <row r="305" spans="1:16">
      <c r="A305">
        <v>303</v>
      </c>
      <c r="B305" t="s">
        <v>1723</v>
      </c>
      <c r="C305" t="s">
        <v>1724</v>
      </c>
      <c r="D305" t="s">
        <v>1391</v>
      </c>
      <c r="E305">
        <v>140</v>
      </c>
      <c r="F305" t="s">
        <v>1451</v>
      </c>
      <c r="G305">
        <v>0.55000000000000004</v>
      </c>
      <c r="H305">
        <v>-13.74</v>
      </c>
      <c r="I305">
        <v>0</v>
      </c>
      <c r="J305">
        <v>-0.77</v>
      </c>
      <c r="K305">
        <v>1.38</v>
      </c>
      <c r="L305">
        <v>0.16</v>
      </c>
      <c r="M305">
        <v>5.9</v>
      </c>
      <c r="N305" t="str">
        <f>VLOOKUP(C305,HH14_simbad!C:Q,15,FALSE)</f>
        <v>2MASS J05061674+2446102</v>
      </c>
      <c r="O305" t="str">
        <f>IF(ISNA(VLOOKUP(N305,[1]tboss_simbad!$Q:$Q,1,FALSE)),"",VLOOKUP(N305,[1]tboss_simbad!$Q:$Q,1,FALSE))</f>
        <v/>
      </c>
      <c r="P305" t="str">
        <f>IF(ISNA(VLOOKUP(N305,[1]andrews_simbad!$Q:$Q,1,FALSE)),"",VLOOKUP(N305,[1]andrews_simbad!$Q:$Q,1,FALSE))</f>
        <v/>
      </c>
    </row>
    <row r="306" spans="1:16">
      <c r="A306">
        <v>304</v>
      </c>
      <c r="B306" t="s">
        <v>1725</v>
      </c>
      <c r="C306" t="s">
        <v>1726</v>
      </c>
      <c r="D306" t="s">
        <v>1391</v>
      </c>
      <c r="E306">
        <v>140</v>
      </c>
      <c r="F306" t="s">
        <v>1451</v>
      </c>
      <c r="G306">
        <v>0.35</v>
      </c>
      <c r="H306">
        <v>-13.58</v>
      </c>
      <c r="I306">
        <v>0.05</v>
      </c>
      <c r="J306">
        <v>-0.61</v>
      </c>
      <c r="K306">
        <v>1.66</v>
      </c>
      <c r="L306">
        <v>0.17</v>
      </c>
      <c r="M306">
        <v>5.2</v>
      </c>
      <c r="N306" t="str">
        <f>VLOOKUP(C306,HH14_simbad!C:Q,15,FALSE)</f>
        <v>2MASS J05062332+2432199</v>
      </c>
      <c r="O306" t="str">
        <f>IF(ISNA(VLOOKUP(N306,[1]tboss_simbad!$Q:$Q,1,FALSE)),"",VLOOKUP(N306,[1]tboss_simbad!$Q:$Q,1,FALSE))</f>
        <v/>
      </c>
      <c r="P306" t="str">
        <f>IF(ISNA(VLOOKUP(N306,[1]andrews_simbad!$Q:$Q,1,FALSE)),"",VLOOKUP(N306,[1]andrews_simbad!$Q:$Q,1,FALSE))</f>
        <v>2MASS J05062332+2432199</v>
      </c>
    </row>
    <row r="307" spans="1:16">
      <c r="A307">
        <v>305</v>
      </c>
      <c r="B307" t="s">
        <v>1727</v>
      </c>
      <c r="C307" t="s">
        <v>1728</v>
      </c>
      <c r="D307" t="s">
        <v>1335</v>
      </c>
      <c r="E307">
        <v>140</v>
      </c>
      <c r="F307" t="s">
        <v>1336</v>
      </c>
      <c r="G307">
        <v>-0.2</v>
      </c>
      <c r="H307">
        <v>-14.65</v>
      </c>
      <c r="I307">
        <v>0</v>
      </c>
      <c r="J307">
        <v>-1.59</v>
      </c>
      <c r="K307">
        <v>0.63</v>
      </c>
      <c r="L307">
        <v>7.0000000000000007E-2</v>
      </c>
      <c r="M307">
        <v>6.4</v>
      </c>
      <c r="N307" t="str">
        <f>VLOOKUP(C307,HH14_simbad!C:Q,15,FALSE)</f>
        <v>2MASS J05064662+2104296</v>
      </c>
      <c r="O307" t="str">
        <f>IF(ISNA(VLOOKUP(N307,[1]tboss_simbad!$Q:$Q,1,FALSE)),"",VLOOKUP(N307,[1]tboss_simbad!$Q:$Q,1,FALSE))</f>
        <v/>
      </c>
      <c r="P307" t="str">
        <f>IF(ISNA(VLOOKUP(N307,[1]andrews_simbad!$Q:$Q,1,FALSE)),"",VLOOKUP(N307,[1]andrews_simbad!$Q:$Q,1,FALSE))</f>
        <v/>
      </c>
    </row>
    <row r="308" spans="1:16">
      <c r="A308">
        <v>306</v>
      </c>
      <c r="B308" t="s">
        <v>1077</v>
      </c>
      <c r="C308" t="s">
        <v>1729</v>
      </c>
      <c r="D308" t="s">
        <v>1423</v>
      </c>
      <c r="E308">
        <v>140</v>
      </c>
      <c r="F308" t="s">
        <v>1609</v>
      </c>
      <c r="G308">
        <v>0.1</v>
      </c>
      <c r="H308">
        <v>-13.2</v>
      </c>
      <c r="I308">
        <v>0.18</v>
      </c>
      <c r="J308">
        <v>-0.35</v>
      </c>
      <c r="K308">
        <v>1.34</v>
      </c>
      <c r="L308">
        <v>0.85</v>
      </c>
      <c r="M308">
        <v>6.7</v>
      </c>
      <c r="N308" t="str">
        <f>VLOOKUP(C308,HH14_simbad!C:Q,15,FALSE)</f>
        <v>V* RW Aur</v>
      </c>
      <c r="O308" t="str">
        <f>IF(ISNA(VLOOKUP(N308,[1]tboss_simbad!$Q:$Q,1,FALSE)),"",VLOOKUP(N308,[1]tboss_simbad!$Q:$Q,1,FALSE))</f>
        <v/>
      </c>
      <c r="P308" t="str">
        <f>IF(ISNA(VLOOKUP(N308,[1]andrews_simbad!$Q:$Q,1,FALSE)),"",VLOOKUP(N308,[1]andrews_simbad!$Q:$Q,1,FALSE))</f>
        <v>V* RW Aur</v>
      </c>
    </row>
    <row r="309" spans="1:16">
      <c r="A309">
        <v>307</v>
      </c>
      <c r="B309" t="s">
        <v>1107</v>
      </c>
      <c r="C309" t="s">
        <v>1730</v>
      </c>
      <c r="D309" t="s">
        <v>1423</v>
      </c>
      <c r="E309">
        <v>140</v>
      </c>
      <c r="F309" t="s">
        <v>1731</v>
      </c>
      <c r="G309">
        <v>-0.25</v>
      </c>
      <c r="H309">
        <v>-12.95</v>
      </c>
      <c r="I309">
        <v>0.52</v>
      </c>
      <c r="J309">
        <v>-0.14000000000000001</v>
      </c>
      <c r="K309">
        <v>1.2</v>
      </c>
      <c r="L309">
        <v>1.1299999999999999</v>
      </c>
      <c r="M309">
        <v>7.2</v>
      </c>
      <c r="N309" t="str">
        <f>VLOOKUP(C309,HH14_simbad!C:Q,15,FALSE)</f>
        <v>V* RW Aur</v>
      </c>
      <c r="O309" t="str">
        <f>IF(ISNA(VLOOKUP(N309,[1]tboss_simbad!$Q:$Q,1,FALSE)),"",VLOOKUP(N309,[1]tboss_simbad!$Q:$Q,1,FALSE))</f>
        <v/>
      </c>
      <c r="P309" t="str">
        <f>IF(ISNA(VLOOKUP(N309,[1]andrews_simbad!$Q:$Q,1,FALSE)),"",VLOOKUP(N309,[1]andrews_simbad!$Q:$Q,1,FALSE))</f>
        <v>V* RW Aur</v>
      </c>
    </row>
    <row r="310" spans="1:16">
      <c r="A310">
        <v>309</v>
      </c>
      <c r="B310" t="s">
        <v>1734</v>
      </c>
      <c r="C310" t="s">
        <v>1735</v>
      </c>
      <c r="D310" t="s">
        <v>1341</v>
      </c>
      <c r="E310">
        <v>140</v>
      </c>
      <c r="F310" t="s">
        <v>1579</v>
      </c>
      <c r="G310">
        <v>-0.1</v>
      </c>
      <c r="H310">
        <v>-14.35</v>
      </c>
      <c r="I310">
        <v>0</v>
      </c>
      <c r="J310">
        <v>-1.32</v>
      </c>
      <c r="K310">
        <v>0.82</v>
      </c>
      <c r="L310">
        <v>0.09</v>
      </c>
      <c r="M310">
        <v>6.3</v>
      </c>
      <c r="N310" t="str">
        <f>VLOOKUP(C310,HH14_simbad!C:Q,15,FALSE)</f>
        <v>2MASS J05160212+2214528</v>
      </c>
      <c r="O310" t="str">
        <f>IF(ISNA(VLOOKUP(N310,[1]tboss_simbad!$Q:$Q,1,FALSE)),"",VLOOKUP(N310,[1]tboss_simbad!$Q:$Q,1,FALSE))</f>
        <v/>
      </c>
      <c r="P310" t="str">
        <f>IF(ISNA(VLOOKUP(N310,[1]andrews_simbad!$Q:$Q,1,FALSE)),"",VLOOKUP(N310,[1]andrews_simbad!$Q:$Q,1,FALSE))</f>
        <v/>
      </c>
    </row>
    <row r="311" spans="1:16">
      <c r="A311">
        <v>310</v>
      </c>
      <c r="B311" t="s">
        <v>1736</v>
      </c>
      <c r="C311" t="s">
        <v>1737</v>
      </c>
      <c r="D311" t="s">
        <v>1404</v>
      </c>
      <c r="E311">
        <v>140</v>
      </c>
      <c r="F311" t="s">
        <v>1412</v>
      </c>
      <c r="G311">
        <v>0</v>
      </c>
      <c r="H311">
        <v>-14.96</v>
      </c>
      <c r="I311">
        <v>0.12</v>
      </c>
      <c r="J311">
        <v>-1.91</v>
      </c>
      <c r="K311">
        <v>0.42</v>
      </c>
      <c r="L311">
        <v>7.0000000000000007E-2</v>
      </c>
      <c r="M311">
        <v>6.8</v>
      </c>
      <c r="N311" t="str">
        <f>VLOOKUP(C311,HH14_simbad!C:Q,15,FALSE)</f>
        <v>2MASS J05180285+2327127</v>
      </c>
      <c r="O311" t="str">
        <f>IF(ISNA(VLOOKUP(N311,[1]tboss_simbad!$Q:$Q,1,FALSE)),"",VLOOKUP(N311,[1]tboss_simbad!$Q:$Q,1,FALSE))</f>
        <v/>
      </c>
      <c r="P311" t="str">
        <f>IF(ISNA(VLOOKUP(N311,[1]andrews_simbad!$Q:$Q,1,FALSE)),"",VLOOKUP(N311,[1]andrews_simbad!$Q:$Q,1,FALSE))</f>
        <v/>
      </c>
    </row>
    <row r="312" spans="1:16">
      <c r="A312">
        <v>311</v>
      </c>
      <c r="B312" t="s">
        <v>1738</v>
      </c>
      <c r="C312" t="s">
        <v>1739</v>
      </c>
      <c r="D312" t="s">
        <v>1335</v>
      </c>
      <c r="E312">
        <v>416</v>
      </c>
      <c r="F312" t="s">
        <v>294</v>
      </c>
      <c r="G312">
        <v>0.4</v>
      </c>
      <c r="H312">
        <v>-14.66</v>
      </c>
      <c r="I312">
        <v>0.01</v>
      </c>
      <c r="J312">
        <v>-0.8</v>
      </c>
      <c r="K312">
        <v>1.22</v>
      </c>
      <c r="L312">
        <v>0.28000000000000003</v>
      </c>
      <c r="M312">
        <v>6.4</v>
      </c>
      <c r="N312" t="str">
        <f>VLOOKUP(C312,HH14_simbad!C:Q,15,FALSE)</f>
        <v>2MASS J05254675+0143303</v>
      </c>
      <c r="O312" t="str">
        <f>IF(ISNA(VLOOKUP(N312,[1]tboss_simbad!$Q:$Q,1,FALSE)),"",VLOOKUP(N312,[1]tboss_simbad!$Q:$Q,1,FALSE))</f>
        <v/>
      </c>
      <c r="P312" t="str">
        <f>IF(ISNA(VLOOKUP(N312,[1]andrews_simbad!$Q:$Q,1,FALSE)),"",VLOOKUP(N312,[1]andrews_simbad!$Q:$Q,1,FALSE))</f>
        <v/>
      </c>
    </row>
    <row r="313" spans="1:16">
      <c r="A313">
        <v>312</v>
      </c>
      <c r="B313" t="s">
        <v>1740</v>
      </c>
      <c r="C313" t="s">
        <v>1741</v>
      </c>
      <c r="D313" t="s">
        <v>1335</v>
      </c>
      <c r="E313">
        <v>140</v>
      </c>
      <c r="F313" t="s">
        <v>1742</v>
      </c>
      <c r="G313">
        <v>-0.15</v>
      </c>
      <c r="H313">
        <v>-15.19</v>
      </c>
      <c r="I313">
        <v>0</v>
      </c>
      <c r="J313">
        <v>-2.09</v>
      </c>
      <c r="K313">
        <v>0.37</v>
      </c>
      <c r="L313">
        <v>0.06</v>
      </c>
      <c r="M313">
        <v>6.8</v>
      </c>
      <c r="N313" t="str">
        <f>VLOOKUP(C313,HH14_simbad!C:Q,15,FALSE)</f>
        <v>2MASS J05320210+2423028</v>
      </c>
      <c r="O313" t="str">
        <f>IF(ISNA(VLOOKUP(N313,[1]tboss_simbad!$Q:$Q,1,FALSE)),"",VLOOKUP(N313,[1]tboss_simbad!$Q:$Q,1,FALSE))</f>
        <v/>
      </c>
      <c r="P313" t="str">
        <f>IF(ISNA(VLOOKUP(N313,[1]andrews_simbad!$Q:$Q,1,FALSE)),"",VLOOKUP(N313,[1]andrews_simbad!$Q:$Q,1,FALSE))</f>
        <v/>
      </c>
    </row>
    <row r="314" spans="1:16">
      <c r="A314">
        <v>313</v>
      </c>
      <c r="B314" t="s">
        <v>1743</v>
      </c>
      <c r="C314" t="s">
        <v>1744</v>
      </c>
      <c r="D314" t="s">
        <v>1326</v>
      </c>
      <c r="E314">
        <v>140</v>
      </c>
      <c r="F314" t="s">
        <v>407</v>
      </c>
      <c r="G314">
        <v>-0.25</v>
      </c>
      <c r="H314">
        <v>-14.35</v>
      </c>
      <c r="I314">
        <v>0</v>
      </c>
      <c r="J314">
        <v>-1.29</v>
      </c>
      <c r="K314">
        <v>0.88</v>
      </c>
      <c r="L314">
        <v>0.02</v>
      </c>
      <c r="M314">
        <v>6.7</v>
      </c>
      <c r="N314" t="str">
        <f>VLOOKUP(C314,HH14_simbad!C:Q,15,FALSE)</f>
        <v>2MASS J05373850+2428517</v>
      </c>
      <c r="O314" t="str">
        <f>IF(ISNA(VLOOKUP(N314,[1]tboss_simbad!$Q:$Q,1,FALSE)),"",VLOOKUP(N314,[1]tboss_simbad!$Q:$Q,1,FALSE))</f>
        <v/>
      </c>
      <c r="P314" t="str">
        <f>IF(ISNA(VLOOKUP(N314,[1]andrews_simbad!$Q:$Q,1,FALSE)),"",VLOOKUP(N314,[1]andrews_simbad!$Q:$Q,1,FALSE))</f>
        <v/>
      </c>
    </row>
    <row r="315" spans="1:16">
      <c r="A315">
        <v>314</v>
      </c>
      <c r="B315" t="s">
        <v>1743</v>
      </c>
      <c r="C315" t="s">
        <v>1744</v>
      </c>
      <c r="D315" t="s">
        <v>1399</v>
      </c>
      <c r="E315">
        <v>140</v>
      </c>
      <c r="F315" t="s">
        <v>407</v>
      </c>
      <c r="G315">
        <v>-0.25</v>
      </c>
      <c r="H315">
        <v>-14.34</v>
      </c>
      <c r="I315">
        <v>0</v>
      </c>
      <c r="J315">
        <v>-1.29</v>
      </c>
      <c r="K315">
        <v>0.89</v>
      </c>
      <c r="L315">
        <v>0.02</v>
      </c>
      <c r="M315">
        <v>6.7</v>
      </c>
      <c r="N315" t="str">
        <f>VLOOKUP(C315,HH14_simbad!C:Q,15,FALSE)</f>
        <v>2MASS J05373850+2428517</v>
      </c>
      <c r="O315" t="str">
        <f>IF(ISNA(VLOOKUP(N315,[1]tboss_simbad!$Q:$Q,1,FALSE)),"",VLOOKUP(N315,[1]tboss_simbad!$Q:$Q,1,FALSE))</f>
        <v/>
      </c>
      <c r="P315" t="str">
        <f>IF(ISNA(VLOOKUP(N315,[1]andrews_simbad!$Q:$Q,1,FALSE)),"",VLOOKUP(N315,[1]andrews_simbad!$Q:$Q,1,FALSE))</f>
        <v/>
      </c>
    </row>
    <row r="316" spans="1:16">
      <c r="A316">
        <v>315</v>
      </c>
      <c r="B316" t="s">
        <v>1745</v>
      </c>
      <c r="C316" t="s">
        <v>1746</v>
      </c>
      <c r="D316" t="s">
        <v>1341</v>
      </c>
      <c r="E316">
        <v>140</v>
      </c>
      <c r="F316" t="s">
        <v>1356</v>
      </c>
      <c r="G316">
        <v>-0.25</v>
      </c>
      <c r="H316">
        <v>-14.82</v>
      </c>
      <c r="I316">
        <v>0</v>
      </c>
      <c r="J316">
        <v>-1.73</v>
      </c>
      <c r="K316">
        <v>0.54</v>
      </c>
      <c r="L316">
        <v>0.06</v>
      </c>
      <c r="M316">
        <v>6.5</v>
      </c>
      <c r="N316" t="str">
        <f>VLOOKUP(C316,HH14_simbad!C:Q,15,FALSE)</f>
        <v>2MASS J05390093+2322079</v>
      </c>
      <c r="O316" t="str">
        <f>IF(ISNA(VLOOKUP(N316,[1]tboss_simbad!$Q:$Q,1,FALSE)),"",VLOOKUP(N316,[1]tboss_simbad!$Q:$Q,1,FALSE))</f>
        <v/>
      </c>
      <c r="P316" t="str">
        <f>IF(ISNA(VLOOKUP(N316,[1]andrews_simbad!$Q:$Q,1,FALSE)),"",VLOOKUP(N316,[1]andrews_simbad!$Q:$Q,1,FALSE))</f>
        <v/>
      </c>
    </row>
    <row r="317" spans="1:16">
      <c r="A317">
        <v>316</v>
      </c>
      <c r="B317" t="s">
        <v>1747</v>
      </c>
      <c r="C317" t="s">
        <v>1748</v>
      </c>
      <c r="D317" t="s">
        <v>1335</v>
      </c>
      <c r="E317">
        <v>400</v>
      </c>
      <c r="F317" t="s">
        <v>8</v>
      </c>
      <c r="G317">
        <v>2.0499999999999998</v>
      </c>
      <c r="H317">
        <v>-12.84</v>
      </c>
      <c r="I317">
        <v>0</v>
      </c>
      <c r="N317" t="str">
        <f>VLOOKUP(C317,HH14_simbad!C:Q,15,FALSE)</f>
        <v>V* RR Tau</v>
      </c>
      <c r="O317" t="str">
        <f>IF(ISNA(VLOOKUP(N317,[1]tboss_simbad!$Q:$Q,1,FALSE)),"",VLOOKUP(N317,[1]tboss_simbad!$Q:$Q,1,FALSE))</f>
        <v/>
      </c>
      <c r="P317" t="str">
        <f>IF(ISNA(VLOOKUP(N317,[1]andrews_simbad!$Q:$Q,1,FALSE)),"",VLOOKUP(N317,[1]andrews_simbad!$Q:$Q,1,FALSE))</f>
        <v/>
      </c>
    </row>
    <row r="318" spans="1:16">
      <c r="A318">
        <v>317</v>
      </c>
      <c r="B318" t="s">
        <v>1749</v>
      </c>
      <c r="C318" t="s">
        <v>1750</v>
      </c>
      <c r="D318" t="s">
        <v>1341</v>
      </c>
      <c r="E318">
        <v>140</v>
      </c>
      <c r="F318" t="s">
        <v>1332</v>
      </c>
      <c r="G318">
        <v>0.2</v>
      </c>
      <c r="H318">
        <v>-13.81</v>
      </c>
      <c r="I318">
        <v>0</v>
      </c>
      <c r="J318">
        <v>-0.92</v>
      </c>
      <c r="K318">
        <v>0.97</v>
      </c>
      <c r="L318">
        <v>0.37</v>
      </c>
      <c r="M318">
        <v>6.8</v>
      </c>
      <c r="N318" t="str">
        <f>VLOOKUP(C318,HH14_simbad!C:Q,15,FALSE)</f>
        <v>2MASS J05422002+2213481</v>
      </c>
      <c r="O318" t="str">
        <f>IF(ISNA(VLOOKUP(N318,[1]tboss_simbad!$Q:$Q,1,FALSE)),"",VLOOKUP(N318,[1]tboss_simbad!$Q:$Q,1,FALSE))</f>
        <v/>
      </c>
      <c r="P318" t="str">
        <f>IF(ISNA(VLOOKUP(N318,[1]andrews_simbad!$Q:$Q,1,FALSE)),"",VLOOKUP(N318,[1]andrews_simbad!$Q:$Q,1,FALSE))</f>
        <v/>
      </c>
    </row>
    <row r="319" spans="1:16">
      <c r="A319">
        <v>318</v>
      </c>
      <c r="B319" t="s">
        <v>1751</v>
      </c>
      <c r="C319" t="s">
        <v>1752</v>
      </c>
      <c r="D319" t="s">
        <v>1326</v>
      </c>
      <c r="E319">
        <v>400</v>
      </c>
      <c r="F319" t="s">
        <v>1345</v>
      </c>
      <c r="G319">
        <v>1.2</v>
      </c>
      <c r="H319">
        <v>-13.45</v>
      </c>
      <c r="I319">
        <v>0</v>
      </c>
      <c r="J319">
        <v>0.28000000000000003</v>
      </c>
      <c r="K319">
        <v>2.0699999999999998</v>
      </c>
      <c r="L319">
        <v>1.45</v>
      </c>
      <c r="M319">
        <v>6.4</v>
      </c>
      <c r="N319" t="str">
        <f>VLOOKUP(C319,HH14_simbad!C:Q,15,FALSE)</f>
        <v>V* AT Pyx</v>
      </c>
      <c r="O319" t="str">
        <f>IF(ISNA(VLOOKUP(N319,[1]tboss_simbad!$Q:$Q,1,FALSE)),"",VLOOKUP(N319,[1]tboss_simbad!$Q:$Q,1,FALSE))</f>
        <v/>
      </c>
      <c r="P319" t="str">
        <f>IF(ISNA(VLOOKUP(N319,[1]andrews_simbad!$Q:$Q,1,FALSE)),"",VLOOKUP(N319,[1]andrews_simbad!$Q:$Q,1,FALSE))</f>
        <v/>
      </c>
    </row>
    <row r="320" spans="1:16">
      <c r="A320">
        <v>319</v>
      </c>
      <c r="B320" t="s">
        <v>1753</v>
      </c>
      <c r="C320" t="s">
        <v>1754</v>
      </c>
      <c r="D320" t="s">
        <v>1326</v>
      </c>
      <c r="E320">
        <v>67</v>
      </c>
      <c r="F320" t="s">
        <v>1504</v>
      </c>
      <c r="G320">
        <v>0.05</v>
      </c>
      <c r="H320">
        <v>-12.9</v>
      </c>
      <c r="I320">
        <v>0</v>
      </c>
      <c r="J320">
        <v>-0.69</v>
      </c>
      <c r="K320">
        <v>0.99</v>
      </c>
      <c r="L320">
        <v>0.76</v>
      </c>
      <c r="M320">
        <v>7.1</v>
      </c>
      <c r="N320" t="str">
        <f>VLOOKUP(C320,HH14_simbad!C:Q,15,FALSE)</f>
        <v>V* BX Ant</v>
      </c>
      <c r="O320" t="str">
        <f>IF(ISNA(VLOOKUP(N320,[1]tboss_simbad!$Q:$Q,1,FALSE)),"",VLOOKUP(N320,[1]tboss_simbad!$Q:$Q,1,FALSE))</f>
        <v/>
      </c>
      <c r="P320" t="str">
        <f>IF(ISNA(VLOOKUP(N320,[1]andrews_simbad!$Q:$Q,1,FALSE)),"",VLOOKUP(N320,[1]andrews_simbad!$Q:$Q,1,FALSE))</f>
        <v/>
      </c>
    </row>
    <row r="321" spans="1:16">
      <c r="A321">
        <v>320</v>
      </c>
      <c r="B321" t="s">
        <v>1753</v>
      </c>
      <c r="C321" t="s">
        <v>1754</v>
      </c>
      <c r="D321" t="s">
        <v>1399</v>
      </c>
      <c r="E321">
        <v>67</v>
      </c>
      <c r="F321" t="s">
        <v>1504</v>
      </c>
      <c r="G321">
        <v>0.05</v>
      </c>
      <c r="H321">
        <v>-12.83</v>
      </c>
      <c r="I321">
        <v>0</v>
      </c>
      <c r="J321">
        <v>-0.62</v>
      </c>
      <c r="K321">
        <v>1.07</v>
      </c>
      <c r="L321">
        <v>0.75</v>
      </c>
      <c r="M321">
        <v>7</v>
      </c>
      <c r="N321" t="str">
        <f>VLOOKUP(C321,HH14_simbad!C:Q,15,FALSE)</f>
        <v>V* BX Ant</v>
      </c>
      <c r="O321" t="str">
        <f>IF(ISNA(VLOOKUP(N321,[1]tboss_simbad!$Q:$Q,1,FALSE)),"",VLOOKUP(N321,[1]tboss_simbad!$Q:$Q,1,FALSE))</f>
        <v/>
      </c>
      <c r="P321" t="str">
        <f>IF(ISNA(VLOOKUP(N321,[1]andrews_simbad!$Q:$Q,1,FALSE)),"",VLOOKUP(N321,[1]andrews_simbad!$Q:$Q,1,FALSE))</f>
        <v/>
      </c>
    </row>
    <row r="322" spans="1:16">
      <c r="A322">
        <v>321</v>
      </c>
      <c r="B322" t="s">
        <v>1755</v>
      </c>
      <c r="C322" t="s">
        <v>1756</v>
      </c>
      <c r="D322" t="s">
        <v>1479</v>
      </c>
      <c r="E322">
        <v>34</v>
      </c>
      <c r="F322" t="s">
        <v>1383</v>
      </c>
      <c r="G322">
        <v>-0.1</v>
      </c>
      <c r="H322">
        <v>-12.63</v>
      </c>
      <c r="I322">
        <v>0</v>
      </c>
      <c r="J322">
        <v>-0.96</v>
      </c>
      <c r="K322">
        <v>0.97</v>
      </c>
      <c r="L322">
        <v>0.32</v>
      </c>
      <c r="M322">
        <v>6.7</v>
      </c>
      <c r="N322" t="str">
        <f>VLOOKUP(C322,HH14_simbad!C:Q,15,FALSE)</f>
        <v>V* CE Ant</v>
      </c>
      <c r="O322" t="str">
        <f>IF(ISNA(VLOOKUP(N322,[1]tboss_simbad!$Q:$Q,1,FALSE)),"",VLOOKUP(N322,[1]tboss_simbad!$Q:$Q,1,FALSE))</f>
        <v/>
      </c>
      <c r="P322" t="str">
        <f>IF(ISNA(VLOOKUP(N322,[1]andrews_simbad!$Q:$Q,1,FALSE)),"",VLOOKUP(N322,[1]andrews_simbad!$Q:$Q,1,FALSE))</f>
        <v/>
      </c>
    </row>
    <row r="323" spans="1:16">
      <c r="A323">
        <v>322</v>
      </c>
      <c r="B323" t="s">
        <v>1755</v>
      </c>
      <c r="C323" t="s">
        <v>1756</v>
      </c>
      <c r="D323" t="s">
        <v>1399</v>
      </c>
      <c r="E323">
        <v>34</v>
      </c>
      <c r="F323" t="s">
        <v>1383</v>
      </c>
      <c r="G323">
        <v>-0.1</v>
      </c>
      <c r="H323">
        <v>-12.59</v>
      </c>
      <c r="I323">
        <v>0</v>
      </c>
      <c r="J323">
        <v>-0.92</v>
      </c>
      <c r="K323">
        <v>1.02</v>
      </c>
      <c r="L323">
        <v>0.32</v>
      </c>
      <c r="M323">
        <v>6.7</v>
      </c>
      <c r="N323" t="str">
        <f>VLOOKUP(C323,HH14_simbad!C:Q,15,FALSE)</f>
        <v>V* CE Ant</v>
      </c>
      <c r="O323" t="str">
        <f>IF(ISNA(VLOOKUP(N323,[1]tboss_simbad!$Q:$Q,1,FALSE)),"",VLOOKUP(N323,[1]tboss_simbad!$Q:$Q,1,FALSE))</f>
        <v/>
      </c>
      <c r="P323" t="str">
        <f>IF(ISNA(VLOOKUP(N323,[1]andrews_simbad!$Q:$Q,1,FALSE)),"",VLOOKUP(N323,[1]andrews_simbad!$Q:$Q,1,FALSE))</f>
        <v/>
      </c>
    </row>
    <row r="324" spans="1:16">
      <c r="A324">
        <v>323</v>
      </c>
      <c r="B324" t="s">
        <v>1757</v>
      </c>
      <c r="C324" t="s">
        <v>1758</v>
      </c>
      <c r="D324" t="s">
        <v>1479</v>
      </c>
      <c r="E324">
        <v>54</v>
      </c>
      <c r="F324" t="s">
        <v>219</v>
      </c>
      <c r="G324">
        <v>0</v>
      </c>
      <c r="H324">
        <v>-12.78</v>
      </c>
      <c r="I324">
        <v>0.15</v>
      </c>
      <c r="J324">
        <v>-0.76</v>
      </c>
      <c r="K324">
        <v>0.96</v>
      </c>
      <c r="L324">
        <v>0.69</v>
      </c>
      <c r="M324">
        <v>7.1</v>
      </c>
      <c r="N324" t="str">
        <f>VLOOKUP(C324,HH14_simbad!C:Q,15,FALSE)</f>
        <v>V* TW Hya</v>
      </c>
      <c r="O324" t="str">
        <f>IF(ISNA(VLOOKUP(N324,[1]tboss_simbad!$Q:$Q,1,FALSE)),"",VLOOKUP(N324,[1]tboss_simbad!$Q:$Q,1,FALSE))</f>
        <v/>
      </c>
      <c r="P324" t="str">
        <f>IF(ISNA(VLOOKUP(N324,[1]andrews_simbad!$Q:$Q,1,FALSE)),"",VLOOKUP(N324,[1]andrews_simbad!$Q:$Q,1,FALSE))</f>
        <v/>
      </c>
    </row>
    <row r="325" spans="1:16">
      <c r="A325">
        <v>324</v>
      </c>
      <c r="B325" t="s">
        <v>1757</v>
      </c>
      <c r="C325" t="s">
        <v>1758</v>
      </c>
      <c r="D325" t="s">
        <v>1326</v>
      </c>
      <c r="E325">
        <v>54</v>
      </c>
      <c r="F325" t="s">
        <v>219</v>
      </c>
      <c r="G325">
        <v>0</v>
      </c>
      <c r="H325">
        <v>-12.79</v>
      </c>
      <c r="I325">
        <v>0.17</v>
      </c>
      <c r="J325">
        <v>-0.77</v>
      </c>
      <c r="K325">
        <v>0.94</v>
      </c>
      <c r="L325">
        <v>0.69</v>
      </c>
      <c r="M325">
        <v>7.1</v>
      </c>
      <c r="N325" t="str">
        <f>VLOOKUP(C325,HH14_simbad!C:Q,15,FALSE)</f>
        <v>V* TW Hya</v>
      </c>
      <c r="O325" t="str">
        <f>IF(ISNA(VLOOKUP(N325,[1]tboss_simbad!$Q:$Q,1,FALSE)),"",VLOOKUP(N325,[1]tboss_simbad!$Q:$Q,1,FALSE))</f>
        <v/>
      </c>
      <c r="P325" t="str">
        <f>IF(ISNA(VLOOKUP(N325,[1]andrews_simbad!$Q:$Q,1,FALSE)),"",VLOOKUP(N325,[1]andrews_simbad!$Q:$Q,1,FALSE))</f>
        <v/>
      </c>
    </row>
    <row r="326" spans="1:16">
      <c r="A326">
        <v>325</v>
      </c>
      <c r="B326" t="s">
        <v>1757</v>
      </c>
      <c r="C326" t="s">
        <v>1758</v>
      </c>
      <c r="D326" t="s">
        <v>1423</v>
      </c>
      <c r="E326">
        <v>54</v>
      </c>
      <c r="F326" t="s">
        <v>219</v>
      </c>
      <c r="G326">
        <v>0</v>
      </c>
      <c r="H326">
        <v>-12.77</v>
      </c>
      <c r="I326">
        <v>0.23</v>
      </c>
      <c r="J326">
        <v>-0.74</v>
      </c>
      <c r="K326">
        <v>0.97</v>
      </c>
      <c r="L326">
        <v>0.69</v>
      </c>
      <c r="M326">
        <v>7.1</v>
      </c>
      <c r="N326" t="str">
        <f>VLOOKUP(C326,HH14_simbad!C:Q,15,FALSE)</f>
        <v>V* TW Hya</v>
      </c>
      <c r="O326" t="str">
        <f>IF(ISNA(VLOOKUP(N326,[1]tboss_simbad!$Q:$Q,1,FALSE)),"",VLOOKUP(N326,[1]tboss_simbad!$Q:$Q,1,FALSE))</f>
        <v/>
      </c>
      <c r="P326" t="str">
        <f>IF(ISNA(VLOOKUP(N326,[1]andrews_simbad!$Q:$Q,1,FALSE)),"",VLOOKUP(N326,[1]andrews_simbad!$Q:$Q,1,FALSE))</f>
        <v/>
      </c>
    </row>
    <row r="327" spans="1:16">
      <c r="A327">
        <v>326</v>
      </c>
      <c r="B327" t="s">
        <v>1757</v>
      </c>
      <c r="C327" t="s">
        <v>1758</v>
      </c>
      <c r="D327" s="15">
        <v>42518</v>
      </c>
      <c r="E327">
        <v>54</v>
      </c>
      <c r="F327" t="s">
        <v>219</v>
      </c>
      <c r="G327">
        <v>0</v>
      </c>
      <c r="H327">
        <v>-12.7</v>
      </c>
      <c r="I327">
        <v>0.12</v>
      </c>
      <c r="J327">
        <v>-0.68</v>
      </c>
      <c r="K327">
        <v>1.05</v>
      </c>
      <c r="L327">
        <v>0.68</v>
      </c>
      <c r="M327">
        <v>6.9</v>
      </c>
      <c r="N327" t="str">
        <f>VLOOKUP(C327,HH14_simbad!C:Q,15,FALSE)</f>
        <v>V* TW Hya</v>
      </c>
      <c r="O327" t="str">
        <f>IF(ISNA(VLOOKUP(N327,[1]tboss_simbad!$Q:$Q,1,FALSE)),"",VLOOKUP(N327,[1]tboss_simbad!$Q:$Q,1,FALSE))</f>
        <v/>
      </c>
      <c r="P327" t="str">
        <f>IF(ISNA(VLOOKUP(N327,[1]andrews_simbad!$Q:$Q,1,FALSE)),"",VLOOKUP(N327,[1]andrews_simbad!$Q:$Q,1,FALSE))</f>
        <v/>
      </c>
    </row>
    <row r="328" spans="1:16">
      <c r="A328">
        <v>327</v>
      </c>
      <c r="B328" t="s">
        <v>1757</v>
      </c>
      <c r="C328" t="s">
        <v>1758</v>
      </c>
      <c r="D328" t="s">
        <v>1341</v>
      </c>
      <c r="E328">
        <v>54</v>
      </c>
      <c r="F328" t="s">
        <v>219</v>
      </c>
      <c r="G328">
        <v>0</v>
      </c>
      <c r="H328">
        <v>-12.72</v>
      </c>
      <c r="I328">
        <v>0.12</v>
      </c>
      <c r="J328">
        <v>-0.7</v>
      </c>
      <c r="K328">
        <v>1.03</v>
      </c>
      <c r="L328">
        <v>0.68</v>
      </c>
      <c r="M328">
        <v>7</v>
      </c>
      <c r="N328" t="str">
        <f>VLOOKUP(C328,HH14_simbad!C:Q,15,FALSE)</f>
        <v>V* TW Hya</v>
      </c>
      <c r="O328" t="str">
        <f>IF(ISNA(VLOOKUP(N328,[1]tboss_simbad!$Q:$Q,1,FALSE)),"",VLOOKUP(N328,[1]tboss_simbad!$Q:$Q,1,FALSE))</f>
        <v/>
      </c>
      <c r="P328" t="str">
        <f>IF(ISNA(VLOOKUP(N328,[1]andrews_simbad!$Q:$Q,1,FALSE)),"",VLOOKUP(N328,[1]andrews_simbad!$Q:$Q,1,FALSE))</f>
        <v/>
      </c>
    </row>
    <row r="329" spans="1:16">
      <c r="A329">
        <v>328</v>
      </c>
      <c r="B329" t="s">
        <v>1757</v>
      </c>
      <c r="C329" t="s">
        <v>1758</v>
      </c>
      <c r="D329" t="s">
        <v>1399</v>
      </c>
      <c r="E329">
        <v>54</v>
      </c>
      <c r="F329" t="s">
        <v>219</v>
      </c>
      <c r="G329">
        <v>0</v>
      </c>
      <c r="H329">
        <v>-12.71</v>
      </c>
      <c r="I329">
        <v>0.12</v>
      </c>
      <c r="J329">
        <v>-0.69</v>
      </c>
      <c r="K329">
        <v>1.04</v>
      </c>
      <c r="L329">
        <v>0.68</v>
      </c>
      <c r="M329">
        <v>7</v>
      </c>
      <c r="N329" t="str">
        <f>VLOOKUP(C329,HH14_simbad!C:Q,15,FALSE)</f>
        <v>V* TW Hya</v>
      </c>
      <c r="O329" t="str">
        <f>IF(ISNA(VLOOKUP(N329,[1]tboss_simbad!$Q:$Q,1,FALSE)),"",VLOOKUP(N329,[1]tboss_simbad!$Q:$Q,1,FALSE))</f>
        <v/>
      </c>
      <c r="P329" t="str">
        <f>IF(ISNA(VLOOKUP(N329,[1]andrews_simbad!$Q:$Q,1,FALSE)),"",VLOOKUP(N329,[1]andrews_simbad!$Q:$Q,1,FALSE))</f>
        <v/>
      </c>
    </row>
    <row r="330" spans="1:16">
      <c r="A330">
        <v>329</v>
      </c>
      <c r="B330" t="s">
        <v>1757</v>
      </c>
      <c r="C330" t="s">
        <v>1758</v>
      </c>
      <c r="D330" t="s">
        <v>1335</v>
      </c>
      <c r="E330">
        <v>54</v>
      </c>
      <c r="F330" t="s">
        <v>219</v>
      </c>
      <c r="G330">
        <v>0</v>
      </c>
      <c r="H330">
        <v>-12.75</v>
      </c>
      <c r="I330">
        <v>0.17</v>
      </c>
      <c r="J330">
        <v>-0.73</v>
      </c>
      <c r="K330">
        <v>0.99</v>
      </c>
      <c r="L330">
        <v>0.69</v>
      </c>
      <c r="M330">
        <v>7</v>
      </c>
      <c r="N330" t="str">
        <f>VLOOKUP(C330,HH14_simbad!C:Q,15,FALSE)</f>
        <v>V* TW Hya</v>
      </c>
      <c r="O330" t="str">
        <f>IF(ISNA(VLOOKUP(N330,[1]tboss_simbad!$Q:$Q,1,FALSE)),"",VLOOKUP(N330,[1]tboss_simbad!$Q:$Q,1,FALSE))</f>
        <v/>
      </c>
      <c r="P330" t="str">
        <f>IF(ISNA(VLOOKUP(N330,[1]andrews_simbad!$Q:$Q,1,FALSE)),"",VLOOKUP(N330,[1]andrews_simbad!$Q:$Q,1,FALSE))</f>
        <v/>
      </c>
    </row>
    <row r="331" spans="1:16">
      <c r="A331">
        <v>330</v>
      </c>
      <c r="B331" t="s">
        <v>1759</v>
      </c>
      <c r="C331" t="s">
        <v>1760</v>
      </c>
      <c r="D331" t="s">
        <v>1479</v>
      </c>
      <c r="E331">
        <v>42</v>
      </c>
      <c r="F331" t="s">
        <v>1407</v>
      </c>
      <c r="G331">
        <v>-0.15</v>
      </c>
      <c r="H331">
        <v>-12.5</v>
      </c>
      <c r="I331">
        <v>0</v>
      </c>
      <c r="J331">
        <v>-0.67</v>
      </c>
      <c r="K331">
        <v>1.23</v>
      </c>
      <c r="L331">
        <v>0.43</v>
      </c>
      <c r="M331">
        <v>6.6</v>
      </c>
      <c r="N331" t="str">
        <f>VLOOKUP(C331,HH14_simbad!C:Q,15,FALSE)</f>
        <v>CD-29 8887</v>
      </c>
      <c r="O331" t="str">
        <f>IF(ISNA(VLOOKUP(N331,[1]tboss_simbad!$Q:$Q,1,FALSE)),"",VLOOKUP(N331,[1]tboss_simbad!$Q:$Q,1,FALSE))</f>
        <v/>
      </c>
      <c r="P331" t="str">
        <f>IF(ISNA(VLOOKUP(N331,[1]andrews_simbad!$Q:$Q,1,FALSE)),"",VLOOKUP(N331,[1]andrews_simbad!$Q:$Q,1,FALSE))</f>
        <v/>
      </c>
    </row>
    <row r="332" spans="1:16">
      <c r="A332">
        <v>331</v>
      </c>
      <c r="B332" t="s">
        <v>1761</v>
      </c>
      <c r="C332" t="s">
        <v>1762</v>
      </c>
      <c r="D332" s="15">
        <v>42518</v>
      </c>
      <c r="E332">
        <v>35</v>
      </c>
      <c r="F332" t="s">
        <v>1521</v>
      </c>
      <c r="G332">
        <v>0.05</v>
      </c>
      <c r="H332">
        <v>-12.68</v>
      </c>
      <c r="I332">
        <v>0.01</v>
      </c>
      <c r="J332">
        <v>-0.92</v>
      </c>
      <c r="K332">
        <v>1.1499999999999999</v>
      </c>
      <c r="L332">
        <v>0.21</v>
      </c>
      <c r="M332">
        <v>6.3</v>
      </c>
      <c r="N332" t="str">
        <f>VLOOKUP(C332,HH14_simbad!C:Q,15,FALSE)</f>
        <v>TWA 3A</v>
      </c>
      <c r="O332" t="str">
        <f>IF(ISNA(VLOOKUP(N332,[1]tboss_simbad!$Q:$Q,1,FALSE)),"",VLOOKUP(N332,[1]tboss_simbad!$Q:$Q,1,FALSE))</f>
        <v/>
      </c>
      <c r="P332" t="str">
        <f>IF(ISNA(VLOOKUP(N332,[1]andrews_simbad!$Q:$Q,1,FALSE)),"",VLOOKUP(N332,[1]andrews_simbad!$Q:$Q,1,FALSE))</f>
        <v/>
      </c>
    </row>
    <row r="333" spans="1:16">
      <c r="A333">
        <v>332</v>
      </c>
      <c r="B333" t="s">
        <v>1763</v>
      </c>
      <c r="C333" t="s">
        <v>1764</v>
      </c>
      <c r="D333" s="15">
        <v>42518</v>
      </c>
      <c r="E333">
        <v>35</v>
      </c>
      <c r="F333" t="s">
        <v>1424</v>
      </c>
      <c r="G333">
        <v>0.2</v>
      </c>
      <c r="H333">
        <v>-12.85</v>
      </c>
      <c r="I333">
        <v>0</v>
      </c>
      <c r="J333">
        <v>-1.1000000000000001</v>
      </c>
      <c r="K333">
        <v>0.92</v>
      </c>
      <c r="L333">
        <v>0.21</v>
      </c>
      <c r="M333">
        <v>6.5</v>
      </c>
      <c r="N333" t="str">
        <f>VLOOKUP(C333,HH14_simbad!C:Q,15,FALSE)</f>
        <v>TWA 3B</v>
      </c>
      <c r="O333" t="str">
        <f>IF(ISNA(VLOOKUP(N333,[1]tboss_simbad!$Q:$Q,1,FALSE)),"",VLOOKUP(N333,[1]tboss_simbad!$Q:$Q,1,FALSE))</f>
        <v/>
      </c>
      <c r="P333" t="str">
        <f>IF(ISNA(VLOOKUP(N333,[1]andrews_simbad!$Q:$Q,1,FALSE)),"",VLOOKUP(N333,[1]andrews_simbad!$Q:$Q,1,FALSE))</f>
        <v/>
      </c>
    </row>
    <row r="334" spans="1:16">
      <c r="A334">
        <v>333</v>
      </c>
      <c r="B334" t="s">
        <v>1765</v>
      </c>
      <c r="C334" t="s">
        <v>1766</v>
      </c>
      <c r="D334" s="15">
        <v>42518</v>
      </c>
      <c r="E334">
        <v>96</v>
      </c>
      <c r="F334" t="s">
        <v>1530</v>
      </c>
      <c r="G334">
        <v>0.1</v>
      </c>
      <c r="H334">
        <v>-13.12</v>
      </c>
      <c r="I334">
        <v>0</v>
      </c>
      <c r="J334">
        <v>-0.57999999999999996</v>
      </c>
      <c r="K334">
        <v>1.33</v>
      </c>
      <c r="L334">
        <v>0.45</v>
      </c>
      <c r="M334">
        <v>6.5</v>
      </c>
      <c r="N334" t="str">
        <f>VLOOKUP(C334,HH14_simbad!C:Q,15,FALSE)</f>
        <v>V* V1215 Cen</v>
      </c>
      <c r="O334" t="str">
        <f>IF(ISNA(VLOOKUP(N334,[1]tboss_simbad!$Q:$Q,1,FALSE)),"",VLOOKUP(N334,[1]tboss_simbad!$Q:$Q,1,FALSE))</f>
        <v/>
      </c>
      <c r="P334" t="str">
        <f>IF(ISNA(VLOOKUP(N334,[1]andrews_simbad!$Q:$Q,1,FALSE)),"",VLOOKUP(N334,[1]andrews_simbad!$Q:$Q,1,FALSE))</f>
        <v/>
      </c>
    </row>
    <row r="335" spans="1:16">
      <c r="A335">
        <v>334</v>
      </c>
      <c r="B335" t="s">
        <v>1767</v>
      </c>
      <c r="C335" t="s">
        <v>1768</v>
      </c>
      <c r="D335" t="s">
        <v>1479</v>
      </c>
      <c r="E335">
        <v>59</v>
      </c>
      <c r="F335" t="s">
        <v>1526</v>
      </c>
      <c r="G335">
        <v>0.15</v>
      </c>
      <c r="H335">
        <v>-12.72</v>
      </c>
      <c r="I335">
        <v>0</v>
      </c>
      <c r="J335">
        <v>-0.62</v>
      </c>
      <c r="K335">
        <v>1.18</v>
      </c>
      <c r="L335">
        <v>0.56999999999999995</v>
      </c>
      <c r="M335">
        <v>6.7</v>
      </c>
      <c r="N335" t="str">
        <f>VLOOKUP(C335,HH14_simbad!C:Q,15,FALSE)</f>
        <v>CD-34 7390A</v>
      </c>
      <c r="O335" t="str">
        <f>IF(ISNA(VLOOKUP(N335,[1]tboss_simbad!$Q:$Q,1,FALSE)),"",VLOOKUP(N335,[1]tboss_simbad!$Q:$Q,1,FALSE))</f>
        <v/>
      </c>
      <c r="P335" t="str">
        <f>IF(ISNA(VLOOKUP(N335,[1]andrews_simbad!$Q:$Q,1,FALSE)),"",VLOOKUP(N335,[1]andrews_simbad!$Q:$Q,1,FALSE))</f>
        <v/>
      </c>
    </row>
    <row r="336" spans="1:16">
      <c r="A336">
        <v>335</v>
      </c>
      <c r="B336" t="s">
        <v>1767</v>
      </c>
      <c r="C336" t="s">
        <v>1768</v>
      </c>
      <c r="D336" t="s">
        <v>1335</v>
      </c>
      <c r="E336">
        <v>56</v>
      </c>
      <c r="F336" t="s">
        <v>1526</v>
      </c>
      <c r="G336">
        <v>0.15</v>
      </c>
      <c r="H336">
        <v>-12.82</v>
      </c>
      <c r="I336">
        <v>0</v>
      </c>
      <c r="J336">
        <v>-0.76</v>
      </c>
      <c r="K336">
        <v>1.01</v>
      </c>
      <c r="L336">
        <v>0.6</v>
      </c>
      <c r="M336">
        <v>6.9</v>
      </c>
      <c r="N336" t="str">
        <f>VLOOKUP(C336,HH14_simbad!C:Q,15,FALSE)</f>
        <v>CD-34 7390A</v>
      </c>
      <c r="O336" t="str">
        <f>IF(ISNA(VLOOKUP(N336,[1]tboss_simbad!$Q:$Q,1,FALSE)),"",VLOOKUP(N336,[1]tboss_simbad!$Q:$Q,1,FALSE))</f>
        <v/>
      </c>
      <c r="P336" t="str">
        <f>IF(ISNA(VLOOKUP(N336,[1]andrews_simbad!$Q:$Q,1,FALSE)),"",VLOOKUP(N336,[1]andrews_simbad!$Q:$Q,1,FALSE))</f>
        <v/>
      </c>
    </row>
    <row r="337" spans="1:16">
      <c r="A337">
        <v>336</v>
      </c>
      <c r="B337" t="s">
        <v>1769</v>
      </c>
      <c r="C337" t="s">
        <v>1770</v>
      </c>
      <c r="D337" t="s">
        <v>1479</v>
      </c>
      <c r="E337">
        <v>56</v>
      </c>
      <c r="F337" t="s">
        <v>1771</v>
      </c>
      <c r="G337">
        <v>0.2</v>
      </c>
      <c r="H337">
        <v>-12.74</v>
      </c>
      <c r="I337">
        <v>0</v>
      </c>
      <c r="J337">
        <v>-0.67</v>
      </c>
      <c r="K337">
        <v>1.1200000000000001</v>
      </c>
      <c r="L337">
        <v>0.56000000000000005</v>
      </c>
      <c r="M337">
        <v>6.8</v>
      </c>
      <c r="N337" t="str">
        <f>VLOOKUP(C337,HH14_simbad!C:Q,15,FALSE)</f>
        <v>CD-34 7390B</v>
      </c>
      <c r="O337" t="str">
        <f>IF(ISNA(VLOOKUP(N337,[1]tboss_simbad!$Q:$Q,1,FALSE)),"",VLOOKUP(N337,[1]tboss_simbad!$Q:$Q,1,FALSE))</f>
        <v/>
      </c>
      <c r="P337" t="str">
        <f>IF(ISNA(VLOOKUP(N337,[1]andrews_simbad!$Q:$Q,1,FALSE)),"",VLOOKUP(N337,[1]andrews_simbad!$Q:$Q,1,FALSE))</f>
        <v/>
      </c>
    </row>
    <row r="338" spans="1:16">
      <c r="A338">
        <v>337</v>
      </c>
      <c r="B338" t="s">
        <v>1769</v>
      </c>
      <c r="C338" t="s">
        <v>1770</v>
      </c>
      <c r="D338" t="s">
        <v>1335</v>
      </c>
      <c r="E338">
        <v>59</v>
      </c>
      <c r="F338" t="s">
        <v>1771</v>
      </c>
      <c r="G338">
        <v>0.2</v>
      </c>
      <c r="H338">
        <v>-12.82</v>
      </c>
      <c r="I338">
        <v>0</v>
      </c>
      <c r="J338">
        <v>-0.71</v>
      </c>
      <c r="K338">
        <v>1.07</v>
      </c>
      <c r="L338">
        <v>0.56999999999999995</v>
      </c>
      <c r="M338">
        <v>6.8</v>
      </c>
      <c r="N338" t="str">
        <f>VLOOKUP(C338,HH14_simbad!C:Q,15,FALSE)</f>
        <v>CD-34 7390B</v>
      </c>
      <c r="O338" t="str">
        <f>IF(ISNA(VLOOKUP(N338,[1]tboss_simbad!$Q:$Q,1,FALSE)),"",VLOOKUP(N338,[1]tboss_simbad!$Q:$Q,1,FALSE))</f>
        <v/>
      </c>
      <c r="P338" t="str">
        <f>IF(ISNA(VLOOKUP(N338,[1]andrews_simbad!$Q:$Q,1,FALSE)),"",VLOOKUP(N338,[1]andrews_simbad!$Q:$Q,1,FALSE))</f>
        <v/>
      </c>
    </row>
    <row r="339" spans="1:16">
      <c r="A339">
        <v>338</v>
      </c>
      <c r="B339" t="s">
        <v>1772</v>
      </c>
      <c r="C339" t="s">
        <v>1773</v>
      </c>
      <c r="D339" t="s">
        <v>1326</v>
      </c>
      <c r="E339">
        <v>45</v>
      </c>
      <c r="F339" t="s">
        <v>1561</v>
      </c>
      <c r="G339">
        <v>0.1</v>
      </c>
      <c r="H339">
        <v>-11.84</v>
      </c>
      <c r="I339">
        <v>0</v>
      </c>
      <c r="J339">
        <v>0.02</v>
      </c>
      <c r="K339">
        <v>2.0099999999999998</v>
      </c>
      <c r="L339">
        <v>0.77</v>
      </c>
      <c r="M339">
        <v>6.2</v>
      </c>
      <c r="N339" t="str">
        <f>VLOOKUP(C339,HH14_simbad!C:Q,15,FALSE)</f>
        <v>HD 98800</v>
      </c>
      <c r="O339" t="str">
        <f>IF(ISNA(VLOOKUP(N339,[1]tboss_simbad!$Q:$Q,1,FALSE)),"",VLOOKUP(N339,[1]tboss_simbad!$Q:$Q,1,FALSE))</f>
        <v/>
      </c>
      <c r="P339" t="str">
        <f>IF(ISNA(VLOOKUP(N339,[1]andrews_simbad!$Q:$Q,1,FALSE)),"",VLOOKUP(N339,[1]andrews_simbad!$Q:$Q,1,FALSE))</f>
        <v/>
      </c>
    </row>
    <row r="340" spans="1:16">
      <c r="A340">
        <v>339</v>
      </c>
      <c r="B340" t="s">
        <v>1774</v>
      </c>
      <c r="C340" t="s">
        <v>1775</v>
      </c>
      <c r="D340" t="s">
        <v>1326</v>
      </c>
      <c r="E340">
        <v>49</v>
      </c>
      <c r="F340" t="s">
        <v>1368</v>
      </c>
      <c r="G340">
        <v>-0.2</v>
      </c>
      <c r="H340">
        <v>-12.58</v>
      </c>
      <c r="I340">
        <v>0</v>
      </c>
      <c r="J340">
        <v>-0.61</v>
      </c>
      <c r="K340">
        <v>1.38</v>
      </c>
      <c r="L340">
        <v>0.37</v>
      </c>
      <c r="M340">
        <v>6.4</v>
      </c>
      <c r="N340" t="str">
        <f>VLOOKUP(C340,HH14_simbad!C:Q,15,FALSE)</f>
        <v>2MASS J11315526-3436272</v>
      </c>
      <c r="O340" t="str">
        <f>IF(ISNA(VLOOKUP(N340,[1]tboss_simbad!$Q:$Q,1,FALSE)),"",VLOOKUP(N340,[1]tboss_simbad!$Q:$Q,1,FALSE))</f>
        <v/>
      </c>
      <c r="P340" t="str">
        <f>IF(ISNA(VLOOKUP(N340,[1]andrews_simbad!$Q:$Q,1,FALSE)),"",VLOOKUP(N340,[1]andrews_simbad!$Q:$Q,1,FALSE))</f>
        <v/>
      </c>
    </row>
    <row r="341" spans="1:16">
      <c r="A341">
        <v>340</v>
      </c>
      <c r="B341" t="s">
        <v>1776</v>
      </c>
      <c r="C341" t="s">
        <v>1777</v>
      </c>
      <c r="D341" t="s">
        <v>1479</v>
      </c>
      <c r="E341">
        <v>39</v>
      </c>
      <c r="F341" t="s">
        <v>1412</v>
      </c>
      <c r="G341">
        <v>0.2</v>
      </c>
      <c r="H341">
        <v>-13.62</v>
      </c>
      <c r="I341">
        <v>0</v>
      </c>
      <c r="J341">
        <v>-1.68</v>
      </c>
      <c r="K341">
        <v>0.55000000000000004</v>
      </c>
      <c r="L341">
        <v>7.0000000000000007E-2</v>
      </c>
      <c r="M341">
        <v>6.6</v>
      </c>
      <c r="N341" t="str">
        <f>VLOOKUP(C341,HH14_simbad!C:Q,15,FALSE)</f>
        <v>CD-26 8623B</v>
      </c>
      <c r="O341" t="str">
        <f>IF(ISNA(VLOOKUP(N341,[1]tboss_simbad!$Q:$Q,1,FALSE)),"",VLOOKUP(N341,[1]tboss_simbad!$Q:$Q,1,FALSE))</f>
        <v/>
      </c>
      <c r="P341" t="str">
        <f>IF(ISNA(VLOOKUP(N341,[1]andrews_simbad!$Q:$Q,1,FALSE)),"",VLOOKUP(N341,[1]andrews_simbad!$Q:$Q,1,FALSE))</f>
        <v/>
      </c>
    </row>
    <row r="342" spans="1:16">
      <c r="A342">
        <v>341</v>
      </c>
      <c r="B342" t="s">
        <v>1776</v>
      </c>
      <c r="C342" t="s">
        <v>1777</v>
      </c>
      <c r="D342" s="15">
        <v>42518</v>
      </c>
      <c r="E342">
        <v>39</v>
      </c>
      <c r="F342" t="s">
        <v>1412</v>
      </c>
      <c r="G342">
        <v>0.2</v>
      </c>
      <c r="H342">
        <v>-13.57</v>
      </c>
      <c r="I342">
        <v>0</v>
      </c>
      <c r="J342">
        <v>-1.64</v>
      </c>
      <c r="K342">
        <v>0.57999999999999996</v>
      </c>
      <c r="L342">
        <v>0.08</v>
      </c>
      <c r="M342">
        <v>6.5</v>
      </c>
      <c r="N342" t="str">
        <f>VLOOKUP(C342,HH14_simbad!C:Q,15,FALSE)</f>
        <v>CD-26 8623B</v>
      </c>
      <c r="O342" t="str">
        <f>IF(ISNA(VLOOKUP(N342,[1]tboss_simbad!$Q:$Q,1,FALSE)),"",VLOOKUP(N342,[1]tboss_simbad!$Q:$Q,1,FALSE))</f>
        <v/>
      </c>
      <c r="P342" t="str">
        <f>IF(ISNA(VLOOKUP(N342,[1]andrews_simbad!$Q:$Q,1,FALSE)),"",VLOOKUP(N342,[1]andrews_simbad!$Q:$Q,1,FALSE))</f>
        <v/>
      </c>
    </row>
    <row r="343" spans="1:16">
      <c r="A343">
        <v>342</v>
      </c>
      <c r="B343" t="s">
        <v>1776</v>
      </c>
      <c r="C343" t="s">
        <v>1777</v>
      </c>
      <c r="D343" t="s">
        <v>1341</v>
      </c>
      <c r="E343">
        <v>39</v>
      </c>
      <c r="F343" t="s">
        <v>1412</v>
      </c>
      <c r="G343">
        <v>0.2</v>
      </c>
      <c r="H343">
        <v>-13.6</v>
      </c>
      <c r="I343">
        <v>0</v>
      </c>
      <c r="J343">
        <v>-1.66</v>
      </c>
      <c r="K343">
        <v>0.56000000000000005</v>
      </c>
      <c r="L343">
        <v>7.0000000000000007E-2</v>
      </c>
      <c r="M343">
        <v>6.6</v>
      </c>
      <c r="N343" t="str">
        <f>VLOOKUP(C343,HH14_simbad!C:Q,15,FALSE)</f>
        <v>CD-26 8623B</v>
      </c>
      <c r="O343" t="str">
        <f>IF(ISNA(VLOOKUP(N343,[1]tboss_simbad!$Q:$Q,1,FALSE)),"",VLOOKUP(N343,[1]tboss_simbad!$Q:$Q,1,FALSE))</f>
        <v/>
      </c>
      <c r="P343" t="str">
        <f>IF(ISNA(VLOOKUP(N343,[1]andrews_simbad!$Q:$Q,1,FALSE)),"",VLOOKUP(N343,[1]andrews_simbad!$Q:$Q,1,FALSE))</f>
        <v/>
      </c>
    </row>
    <row r="344" spans="1:16">
      <c r="A344">
        <v>343</v>
      </c>
      <c r="B344" t="s">
        <v>1776</v>
      </c>
      <c r="C344" t="s">
        <v>1777</v>
      </c>
      <c r="D344" t="s">
        <v>1335</v>
      </c>
      <c r="E344">
        <v>39</v>
      </c>
      <c r="F344" t="s">
        <v>1412</v>
      </c>
      <c r="G344">
        <v>0.2</v>
      </c>
      <c r="H344">
        <v>-13.61</v>
      </c>
      <c r="I344">
        <v>0</v>
      </c>
      <c r="J344">
        <v>-1.67</v>
      </c>
      <c r="K344">
        <v>0.56000000000000005</v>
      </c>
      <c r="L344">
        <v>7.0000000000000007E-2</v>
      </c>
      <c r="M344">
        <v>6.6</v>
      </c>
      <c r="N344" t="str">
        <f>VLOOKUP(C344,HH14_simbad!C:Q,15,FALSE)</f>
        <v>CD-26 8623B</v>
      </c>
      <c r="O344" t="str">
        <f>IF(ISNA(VLOOKUP(N344,[1]tboss_simbad!$Q:$Q,1,FALSE)),"",VLOOKUP(N344,[1]tboss_simbad!$Q:$Q,1,FALSE))</f>
        <v/>
      </c>
      <c r="P344" t="str">
        <f>IF(ISNA(VLOOKUP(N344,[1]andrews_simbad!$Q:$Q,1,FALSE)),"",VLOOKUP(N344,[1]andrews_simbad!$Q:$Q,1,FALSE))</f>
        <v/>
      </c>
    </row>
    <row r="345" spans="1:16">
      <c r="A345">
        <v>344</v>
      </c>
      <c r="B345" t="s">
        <v>1778</v>
      </c>
      <c r="C345" t="s">
        <v>1779</v>
      </c>
      <c r="D345" t="s">
        <v>1479</v>
      </c>
      <c r="E345">
        <v>43</v>
      </c>
      <c r="F345" t="s">
        <v>1780</v>
      </c>
      <c r="G345">
        <v>0.05</v>
      </c>
      <c r="H345">
        <v>-12.79</v>
      </c>
      <c r="I345">
        <v>0</v>
      </c>
      <c r="J345">
        <v>-0.93</v>
      </c>
      <c r="K345">
        <v>0.97</v>
      </c>
      <c r="L345">
        <v>0.36</v>
      </c>
      <c r="M345">
        <v>6.8</v>
      </c>
      <c r="N345" t="str">
        <f>VLOOKUP(C345,HH14_simbad!C:Q,15,FALSE)</f>
        <v>CD-26 8623</v>
      </c>
      <c r="O345" t="str">
        <f>IF(ISNA(VLOOKUP(N345,[1]tboss_simbad!$Q:$Q,1,FALSE)),"",VLOOKUP(N345,[1]tboss_simbad!$Q:$Q,1,FALSE))</f>
        <v/>
      </c>
      <c r="P345" t="str">
        <f>IF(ISNA(VLOOKUP(N345,[1]andrews_simbad!$Q:$Q,1,FALSE)),"",VLOOKUP(N345,[1]andrews_simbad!$Q:$Q,1,FALSE))</f>
        <v/>
      </c>
    </row>
    <row r="346" spans="1:16">
      <c r="A346">
        <v>345</v>
      </c>
      <c r="B346" t="s">
        <v>1778</v>
      </c>
      <c r="C346" t="s">
        <v>1779</v>
      </c>
      <c r="D346" t="s">
        <v>1341</v>
      </c>
      <c r="E346">
        <v>43</v>
      </c>
      <c r="F346" t="s">
        <v>1780</v>
      </c>
      <c r="G346">
        <v>0.05</v>
      </c>
      <c r="H346">
        <v>-12.86</v>
      </c>
      <c r="I346">
        <v>0</v>
      </c>
      <c r="J346">
        <v>-1</v>
      </c>
      <c r="K346">
        <v>0.9</v>
      </c>
      <c r="L346">
        <v>0.36</v>
      </c>
      <c r="M346">
        <v>6.8</v>
      </c>
      <c r="N346" t="str">
        <f>VLOOKUP(C346,HH14_simbad!C:Q,15,FALSE)</f>
        <v>CD-26 8623</v>
      </c>
      <c r="O346" t="str">
        <f>IF(ISNA(VLOOKUP(N346,[1]tboss_simbad!$Q:$Q,1,FALSE)),"",VLOOKUP(N346,[1]tboss_simbad!$Q:$Q,1,FALSE))</f>
        <v/>
      </c>
      <c r="P346" t="str">
        <f>IF(ISNA(VLOOKUP(N346,[1]andrews_simbad!$Q:$Q,1,FALSE)),"",VLOOKUP(N346,[1]andrews_simbad!$Q:$Q,1,FALSE))</f>
        <v/>
      </c>
    </row>
    <row r="347" spans="1:16">
      <c r="A347">
        <v>346</v>
      </c>
      <c r="B347" t="s">
        <v>1778</v>
      </c>
      <c r="C347" t="s">
        <v>1779</v>
      </c>
      <c r="D347" t="s">
        <v>1335</v>
      </c>
      <c r="E347">
        <v>43</v>
      </c>
      <c r="F347" t="s">
        <v>1780</v>
      </c>
      <c r="G347">
        <v>0.05</v>
      </c>
      <c r="H347">
        <v>-12.82</v>
      </c>
      <c r="I347">
        <v>0</v>
      </c>
      <c r="J347">
        <v>-0.95</v>
      </c>
      <c r="K347">
        <v>0.95</v>
      </c>
      <c r="L347">
        <v>0.36</v>
      </c>
      <c r="M347">
        <v>6.8</v>
      </c>
      <c r="N347" t="str">
        <f>VLOOKUP(C347,HH14_simbad!C:Q,15,FALSE)</f>
        <v>CD-26 8623</v>
      </c>
      <c r="O347" t="str">
        <f>IF(ISNA(VLOOKUP(N347,[1]tboss_simbad!$Q:$Q,1,FALSE)),"",VLOOKUP(N347,[1]tboss_simbad!$Q:$Q,1,FALSE))</f>
        <v/>
      </c>
      <c r="P347" t="str">
        <f>IF(ISNA(VLOOKUP(N347,[1]andrews_simbad!$Q:$Q,1,FALSE)),"",VLOOKUP(N347,[1]andrews_simbad!$Q:$Q,1,FALSE))</f>
        <v/>
      </c>
    </row>
    <row r="348" spans="1:16">
      <c r="A348">
        <v>347</v>
      </c>
      <c r="B348" t="s">
        <v>1781</v>
      </c>
      <c r="C348" t="s">
        <v>1782</v>
      </c>
      <c r="D348" t="s">
        <v>1423</v>
      </c>
      <c r="E348">
        <v>52</v>
      </c>
      <c r="F348" t="s">
        <v>1353</v>
      </c>
      <c r="G348">
        <v>0</v>
      </c>
      <c r="H348">
        <v>-13.43</v>
      </c>
      <c r="I348">
        <v>0</v>
      </c>
      <c r="J348">
        <v>-1.38</v>
      </c>
      <c r="K348">
        <v>0.62</v>
      </c>
      <c r="L348">
        <v>0.26</v>
      </c>
      <c r="M348">
        <v>7.1</v>
      </c>
      <c r="N348" t="str">
        <f>VLOOKUP(C348,HH14_simbad!C:Q,15,FALSE)</f>
        <v>CD-36 7429B</v>
      </c>
      <c r="O348" t="str">
        <f>IF(ISNA(VLOOKUP(N348,[1]tboss_simbad!$Q:$Q,1,FALSE)),"",VLOOKUP(N348,[1]tboss_simbad!$Q:$Q,1,FALSE))</f>
        <v/>
      </c>
      <c r="P348" t="str">
        <f>IF(ISNA(VLOOKUP(N348,[1]andrews_simbad!$Q:$Q,1,FALSE)),"",VLOOKUP(N348,[1]andrews_simbad!$Q:$Q,1,FALSE))</f>
        <v/>
      </c>
    </row>
    <row r="349" spans="1:16">
      <c r="A349">
        <v>348</v>
      </c>
      <c r="B349" t="s">
        <v>1783</v>
      </c>
      <c r="C349" t="s">
        <v>1784</v>
      </c>
      <c r="D349" t="s">
        <v>1423</v>
      </c>
      <c r="E349">
        <v>47</v>
      </c>
      <c r="F349" t="s">
        <v>1561</v>
      </c>
      <c r="G349">
        <v>-0.05</v>
      </c>
      <c r="H349">
        <v>-12.73</v>
      </c>
      <c r="I349">
        <v>0</v>
      </c>
      <c r="J349">
        <v>-0.83</v>
      </c>
      <c r="K349">
        <v>0.76</v>
      </c>
      <c r="L349">
        <v>0.74</v>
      </c>
      <c r="M349">
        <v>7.6</v>
      </c>
      <c r="N349" t="str">
        <f>VLOOKUP(C349,HH14_simbad!C:Q,15,FALSE)</f>
        <v>CD-36 7429A</v>
      </c>
      <c r="O349" t="str">
        <f>IF(ISNA(VLOOKUP(N349,[1]tboss_simbad!$Q:$Q,1,FALSE)),"",VLOOKUP(N349,[1]tboss_simbad!$Q:$Q,1,FALSE))</f>
        <v/>
      </c>
      <c r="P349" t="str">
        <f>IF(ISNA(VLOOKUP(N349,[1]andrews_simbad!$Q:$Q,1,FALSE)),"",VLOOKUP(N349,[1]andrews_simbad!$Q:$Q,1,FALSE))</f>
        <v/>
      </c>
    </row>
    <row r="350" spans="1:16">
      <c r="A350">
        <v>349</v>
      </c>
      <c r="B350" t="s">
        <v>1785</v>
      </c>
      <c r="C350" t="s">
        <v>1786</v>
      </c>
      <c r="D350" t="s">
        <v>1341</v>
      </c>
      <c r="E350">
        <v>49</v>
      </c>
      <c r="F350" t="s">
        <v>294</v>
      </c>
      <c r="G350">
        <v>0.05</v>
      </c>
      <c r="H350">
        <v>-12.91</v>
      </c>
      <c r="I350">
        <v>0</v>
      </c>
      <c r="J350">
        <v>-0.91</v>
      </c>
      <c r="K350">
        <v>1.07</v>
      </c>
      <c r="L350">
        <v>0.27</v>
      </c>
      <c r="M350">
        <v>6.5</v>
      </c>
      <c r="N350" t="str">
        <f>VLOOKUP(C350,HH14_simbad!C:Q,15,FALSE)</f>
        <v>2MASS J12072738-3247002</v>
      </c>
      <c r="O350" t="str">
        <f>IF(ISNA(VLOOKUP(N350,[1]tboss_simbad!$Q:$Q,1,FALSE)),"",VLOOKUP(N350,[1]tboss_simbad!$Q:$Q,1,FALSE))</f>
        <v/>
      </c>
      <c r="P350" t="str">
        <f>IF(ISNA(VLOOKUP(N350,[1]andrews_simbad!$Q:$Q,1,FALSE)),"",VLOOKUP(N350,[1]andrews_simbad!$Q:$Q,1,FALSE))</f>
        <v/>
      </c>
    </row>
    <row r="351" spans="1:16">
      <c r="A351">
        <v>350</v>
      </c>
      <c r="B351" t="s">
        <v>1787</v>
      </c>
      <c r="C351" t="s">
        <v>1788</v>
      </c>
      <c r="D351" t="s">
        <v>1341</v>
      </c>
      <c r="E351">
        <v>54</v>
      </c>
      <c r="F351" t="s">
        <v>219</v>
      </c>
      <c r="G351">
        <v>0.05</v>
      </c>
      <c r="H351">
        <v>-12.68</v>
      </c>
      <c r="I351">
        <v>0</v>
      </c>
      <c r="J351">
        <v>-0.65</v>
      </c>
      <c r="K351">
        <v>1.08</v>
      </c>
      <c r="L351">
        <v>0.67</v>
      </c>
      <c r="M351">
        <v>6.9</v>
      </c>
      <c r="N351" t="str">
        <f>VLOOKUP(C351,HH14_simbad!C:Q,15,FALSE)</f>
        <v>V* V1249 Cen</v>
      </c>
      <c r="O351" t="str">
        <f>IF(ISNA(VLOOKUP(N351,[1]tboss_simbad!$Q:$Q,1,FALSE)),"",VLOOKUP(N351,[1]tboss_simbad!$Q:$Q,1,FALSE))</f>
        <v/>
      </c>
      <c r="P351" t="str">
        <f>IF(ISNA(VLOOKUP(N351,[1]andrews_simbad!$Q:$Q,1,FALSE)),"",VLOOKUP(N351,[1]andrews_simbad!$Q:$Q,1,FALSE))</f>
        <v/>
      </c>
    </row>
    <row r="352" spans="1:16">
      <c r="A352">
        <v>351</v>
      </c>
      <c r="B352" t="s">
        <v>1789</v>
      </c>
      <c r="C352" t="s">
        <v>1790</v>
      </c>
      <c r="D352" t="s">
        <v>1399</v>
      </c>
      <c r="E352">
        <v>73</v>
      </c>
      <c r="F352" t="s">
        <v>5</v>
      </c>
      <c r="G352">
        <v>0</v>
      </c>
      <c r="H352">
        <v>-11.13</v>
      </c>
      <c r="I352">
        <v>0</v>
      </c>
      <c r="J352">
        <v>1.2</v>
      </c>
      <c r="K352">
        <v>2.56</v>
      </c>
      <c r="L352">
        <v>1.93</v>
      </c>
      <c r="M352">
        <v>6.9</v>
      </c>
      <c r="N352" t="str">
        <f>VLOOKUP(C352,HH14_simbad!C:Q,15,FALSE)</f>
        <v>HD 109573</v>
      </c>
      <c r="O352" t="str">
        <f>IF(ISNA(VLOOKUP(N352,[1]tboss_simbad!$Q:$Q,1,FALSE)),"",VLOOKUP(N352,[1]tboss_simbad!$Q:$Q,1,FALSE))</f>
        <v/>
      </c>
      <c r="P352" t="str">
        <f>IF(ISNA(VLOOKUP(N352,[1]andrews_simbad!$Q:$Q,1,FALSE)),"",VLOOKUP(N352,[1]andrews_simbad!$Q:$Q,1,FALSE))</f>
        <v/>
      </c>
    </row>
    <row r="353" spans="1:16">
      <c r="A353">
        <v>352</v>
      </c>
      <c r="B353" t="s">
        <v>1791</v>
      </c>
      <c r="C353" t="s">
        <v>1792</v>
      </c>
      <c r="D353" s="15">
        <v>42518</v>
      </c>
      <c r="E353">
        <v>150</v>
      </c>
      <c r="F353" t="s">
        <v>1561</v>
      </c>
      <c r="G353">
        <v>0.8</v>
      </c>
      <c r="H353">
        <v>-12.95</v>
      </c>
      <c r="I353">
        <v>0</v>
      </c>
      <c r="J353">
        <v>-0.05</v>
      </c>
      <c r="K353">
        <v>1.86</v>
      </c>
      <c r="L353">
        <v>0.79</v>
      </c>
      <c r="M353">
        <v>6.3</v>
      </c>
      <c r="N353" t="str">
        <f>VLOOKUP(C353,HH14_simbad!C:Q,15,FALSE)</f>
        <v>Sz 65</v>
      </c>
      <c r="O353" t="str">
        <f>IF(ISNA(VLOOKUP(N353,[1]tboss_simbad!$Q:$Q,1,FALSE)),"",VLOOKUP(N353,[1]tboss_simbad!$Q:$Q,1,FALSE))</f>
        <v/>
      </c>
      <c r="P353" t="str">
        <f>IF(ISNA(VLOOKUP(N353,[1]andrews_simbad!$Q:$Q,1,FALSE)),"",VLOOKUP(N353,[1]andrews_simbad!$Q:$Q,1,FALSE))</f>
        <v/>
      </c>
    </row>
    <row r="354" spans="1:16">
      <c r="A354">
        <v>353</v>
      </c>
      <c r="B354" t="s">
        <v>1793</v>
      </c>
      <c r="C354" t="s">
        <v>1794</v>
      </c>
      <c r="D354" s="15">
        <v>42518</v>
      </c>
      <c r="E354">
        <v>150</v>
      </c>
      <c r="F354" t="s">
        <v>1461</v>
      </c>
      <c r="G354">
        <v>0.5</v>
      </c>
      <c r="H354">
        <v>-13.77</v>
      </c>
      <c r="I354">
        <v>0.04</v>
      </c>
      <c r="J354">
        <v>-0.73</v>
      </c>
      <c r="K354">
        <v>1.46</v>
      </c>
      <c r="L354">
        <v>0.13</v>
      </c>
      <c r="M354">
        <v>5.2</v>
      </c>
      <c r="N354" t="str">
        <f>VLOOKUP(C354,HH14_simbad!C:Q,15,FALSE)</f>
        <v>Sz 66</v>
      </c>
      <c r="O354" t="str">
        <f>IF(ISNA(VLOOKUP(N354,[1]tboss_simbad!$Q:$Q,1,FALSE)),"",VLOOKUP(N354,[1]tboss_simbad!$Q:$Q,1,FALSE))</f>
        <v/>
      </c>
      <c r="P354" t="str">
        <f>IF(ISNA(VLOOKUP(N354,[1]andrews_simbad!$Q:$Q,1,FALSE)),"",VLOOKUP(N354,[1]andrews_simbad!$Q:$Q,1,FALSE))</f>
        <v/>
      </c>
    </row>
    <row r="355" spans="1:16">
      <c r="A355">
        <v>354</v>
      </c>
      <c r="B355" t="s">
        <v>1795</v>
      </c>
      <c r="C355" t="s">
        <v>1796</v>
      </c>
      <c r="D355" s="15">
        <v>42518</v>
      </c>
      <c r="E355">
        <v>150</v>
      </c>
      <c r="F355" t="s">
        <v>1345</v>
      </c>
      <c r="G355">
        <v>1</v>
      </c>
      <c r="H355">
        <v>-12.14</v>
      </c>
      <c r="I355">
        <v>0</v>
      </c>
      <c r="J355">
        <v>0.74</v>
      </c>
      <c r="K355">
        <v>3.5</v>
      </c>
      <c r="L355">
        <v>1.57</v>
      </c>
      <c r="M355">
        <v>5.9</v>
      </c>
      <c r="N355" t="str">
        <f>VLOOKUP(C355,HH14_simbad!C:Q,15,FALSE)</f>
        <v>CD-33 10685</v>
      </c>
      <c r="O355" t="str">
        <f>IF(ISNA(VLOOKUP(N355,[1]tboss_simbad!$Q:$Q,1,FALSE)),"",VLOOKUP(N355,[1]tboss_simbad!$Q:$Q,1,FALSE))</f>
        <v/>
      </c>
      <c r="P355" t="str">
        <f>IF(ISNA(VLOOKUP(N355,[1]andrews_simbad!$Q:$Q,1,FALSE)),"",VLOOKUP(N355,[1]andrews_simbad!$Q:$Q,1,FALSE))</f>
        <v/>
      </c>
    </row>
    <row r="356" spans="1:16">
      <c r="A356">
        <v>355</v>
      </c>
      <c r="B356" t="s">
        <v>1797</v>
      </c>
      <c r="C356" t="s">
        <v>1797</v>
      </c>
      <c r="D356" s="15">
        <v>42518</v>
      </c>
      <c r="E356">
        <v>150</v>
      </c>
      <c r="F356" t="s">
        <v>1342</v>
      </c>
      <c r="G356">
        <v>-0.1</v>
      </c>
      <c r="H356">
        <v>-14.19</v>
      </c>
      <c r="I356">
        <v>0</v>
      </c>
      <c r="J356">
        <v>-1.04</v>
      </c>
      <c r="K356">
        <v>1.23</v>
      </c>
      <c r="L356">
        <v>0.06</v>
      </c>
      <c r="M356">
        <v>5</v>
      </c>
      <c r="N356" t="e">
        <f>VLOOKUP(C356,HH14_simbad!C:Q,15,FALSE)</f>
        <v>#N/A</v>
      </c>
      <c r="O356" t="str">
        <f>IF(ISNA(VLOOKUP(N356,[1]tboss_simbad!$Q:$Q,1,FALSE)),"",VLOOKUP(N356,[1]tboss_simbad!$Q:$Q,1,FALSE))</f>
        <v/>
      </c>
      <c r="P356" t="str">
        <f>IF(ISNA(VLOOKUP(N356,[1]andrews_simbad!$Q:$Q,1,FALSE)),"",VLOOKUP(N356,[1]andrews_simbad!$Q:$Q,1,FALSE))</f>
        <v/>
      </c>
    </row>
    <row r="357" spans="1:16">
      <c r="A357">
        <v>356</v>
      </c>
      <c r="B357" t="s">
        <v>1798</v>
      </c>
      <c r="C357" t="s">
        <v>1799</v>
      </c>
      <c r="D357" s="15">
        <v>42518</v>
      </c>
      <c r="E357">
        <v>150</v>
      </c>
      <c r="F357" t="s">
        <v>1437</v>
      </c>
      <c r="G357">
        <v>0.55000000000000004</v>
      </c>
      <c r="H357">
        <v>-13.57</v>
      </c>
      <c r="I357">
        <v>0.08</v>
      </c>
      <c r="J357">
        <v>-0.63</v>
      </c>
      <c r="K357">
        <v>1.3</v>
      </c>
      <c r="L357">
        <v>0.41</v>
      </c>
      <c r="M357">
        <v>6.5</v>
      </c>
      <c r="N357" t="str">
        <f>VLOOKUP(C357,HH14_simbad!C:Q,15,FALSE)</f>
        <v>V* GW Lup</v>
      </c>
      <c r="O357" t="str">
        <f>IF(ISNA(VLOOKUP(N357,[1]tboss_simbad!$Q:$Q,1,FALSE)),"",VLOOKUP(N357,[1]tboss_simbad!$Q:$Q,1,FALSE))</f>
        <v/>
      </c>
      <c r="P357" t="str">
        <f>IF(ISNA(VLOOKUP(N357,[1]andrews_simbad!$Q:$Q,1,FALSE)),"",VLOOKUP(N357,[1]andrews_simbad!$Q:$Q,1,FALSE))</f>
        <v/>
      </c>
    </row>
    <row r="358" spans="1:16">
      <c r="A358">
        <v>357</v>
      </c>
      <c r="B358" t="s">
        <v>1800</v>
      </c>
      <c r="C358" t="s">
        <v>1801</v>
      </c>
      <c r="D358" s="15">
        <v>42518</v>
      </c>
      <c r="E358">
        <v>150</v>
      </c>
      <c r="F358" t="s">
        <v>1780</v>
      </c>
      <c r="G358">
        <v>0.6</v>
      </c>
      <c r="H358">
        <v>-13.75</v>
      </c>
      <c r="I358">
        <v>0.1</v>
      </c>
      <c r="J358">
        <v>-0.8</v>
      </c>
      <c r="K358">
        <v>1.1299999999999999</v>
      </c>
      <c r="L358">
        <v>0.36</v>
      </c>
      <c r="M358">
        <v>6.6</v>
      </c>
      <c r="N358" t="str">
        <f>VLOOKUP(C358,HH14_simbad!C:Q,15,FALSE)</f>
        <v>V* HM Lup</v>
      </c>
      <c r="O358" t="str">
        <f>IF(ISNA(VLOOKUP(N358,[1]tboss_simbad!$Q:$Q,1,FALSE)),"",VLOOKUP(N358,[1]tboss_simbad!$Q:$Q,1,FALSE))</f>
        <v/>
      </c>
      <c r="P358" t="str">
        <f>IF(ISNA(VLOOKUP(N358,[1]andrews_simbad!$Q:$Q,1,FALSE)),"",VLOOKUP(N358,[1]andrews_simbad!$Q:$Q,1,FALSE))</f>
        <v/>
      </c>
    </row>
    <row r="359" spans="1:16">
      <c r="A359">
        <v>358</v>
      </c>
      <c r="B359" t="s">
        <v>1802</v>
      </c>
      <c r="C359" t="s">
        <v>1803</v>
      </c>
      <c r="D359" s="15">
        <v>42518</v>
      </c>
      <c r="E359">
        <v>150</v>
      </c>
      <c r="F359" t="s">
        <v>1455</v>
      </c>
      <c r="G359">
        <v>2.75</v>
      </c>
      <c r="H359">
        <v>-13.67</v>
      </c>
      <c r="I359">
        <v>0.36</v>
      </c>
      <c r="J359">
        <v>-0.77</v>
      </c>
      <c r="K359">
        <v>0.89</v>
      </c>
      <c r="L359">
        <v>0.76</v>
      </c>
      <c r="M359">
        <v>7.3</v>
      </c>
      <c r="N359" t="str">
        <f>VLOOKUP(C359,HH14_simbad!C:Q,15,FALSE)</f>
        <v>THA 15-5</v>
      </c>
      <c r="O359" t="str">
        <f>IF(ISNA(VLOOKUP(N359,[1]tboss_simbad!$Q:$Q,1,FALSE)),"",VLOOKUP(N359,[1]tboss_simbad!$Q:$Q,1,FALSE))</f>
        <v/>
      </c>
      <c r="P359" t="str">
        <f>IF(ISNA(VLOOKUP(N359,[1]andrews_simbad!$Q:$Q,1,FALSE)),"",VLOOKUP(N359,[1]andrews_simbad!$Q:$Q,1,FALSE))</f>
        <v/>
      </c>
    </row>
    <row r="360" spans="1:16">
      <c r="A360">
        <v>359</v>
      </c>
      <c r="B360" t="s">
        <v>1804</v>
      </c>
      <c r="C360" t="s">
        <v>1805</v>
      </c>
      <c r="D360" s="15">
        <v>42518</v>
      </c>
      <c r="E360">
        <v>150</v>
      </c>
      <c r="F360" t="s">
        <v>1371</v>
      </c>
      <c r="G360">
        <v>1.6</v>
      </c>
      <c r="H360">
        <v>-12.95</v>
      </c>
      <c r="I360">
        <v>0.35</v>
      </c>
      <c r="J360">
        <v>-0.04</v>
      </c>
      <c r="K360">
        <v>1.79</v>
      </c>
      <c r="L360">
        <v>0.89</v>
      </c>
      <c r="M360">
        <v>6.4</v>
      </c>
      <c r="N360" t="str">
        <f>VLOOKUP(C360,HH14_simbad!C:Q,15,FALSE)</f>
        <v>CD-35 10525</v>
      </c>
      <c r="O360" t="str">
        <f>IF(ISNA(VLOOKUP(N360,[1]tboss_simbad!$Q:$Q,1,FALSE)),"",VLOOKUP(N360,[1]tboss_simbad!$Q:$Q,1,FALSE))</f>
        <v/>
      </c>
      <c r="P360" t="str">
        <f>IF(ISNA(VLOOKUP(N360,[1]andrews_simbad!$Q:$Q,1,FALSE)),"",VLOOKUP(N360,[1]andrews_simbad!$Q:$Q,1,FALSE))</f>
        <v/>
      </c>
    </row>
    <row r="361" spans="1:16">
      <c r="A361">
        <v>360</v>
      </c>
      <c r="B361" t="s">
        <v>1806</v>
      </c>
      <c r="C361" t="s">
        <v>1807</v>
      </c>
      <c r="D361" s="15">
        <v>42518</v>
      </c>
      <c r="E361">
        <v>150</v>
      </c>
      <c r="F361" t="s">
        <v>1383</v>
      </c>
      <c r="G361">
        <v>0.9</v>
      </c>
      <c r="H361">
        <v>-13.69</v>
      </c>
      <c r="I361">
        <v>0.03</v>
      </c>
      <c r="J361">
        <v>-0.73</v>
      </c>
      <c r="K361">
        <v>1.27</v>
      </c>
      <c r="L361">
        <v>0.32</v>
      </c>
      <c r="M361">
        <v>6.5</v>
      </c>
      <c r="N361" t="str">
        <f>VLOOKUP(C361,HH14_simbad!C:Q,15,FALSE)</f>
        <v>Sz 76</v>
      </c>
      <c r="O361" t="str">
        <f>IF(ISNA(VLOOKUP(N361,[1]tboss_simbad!$Q:$Q,1,FALSE)),"",VLOOKUP(N361,[1]tboss_simbad!$Q:$Q,1,FALSE))</f>
        <v/>
      </c>
      <c r="P361" t="str">
        <f>IF(ISNA(VLOOKUP(N361,[1]andrews_simbad!$Q:$Q,1,FALSE)),"",VLOOKUP(N361,[1]andrews_simbad!$Q:$Q,1,FALSE))</f>
        <v/>
      </c>
    </row>
    <row r="362" spans="1:16">
      <c r="A362">
        <v>361</v>
      </c>
      <c r="B362" t="s">
        <v>1808</v>
      </c>
      <c r="C362" t="s">
        <v>1809</v>
      </c>
      <c r="D362" s="15">
        <v>42518</v>
      </c>
      <c r="E362">
        <v>150</v>
      </c>
      <c r="F362" t="s">
        <v>1159</v>
      </c>
      <c r="G362">
        <v>0.7</v>
      </c>
      <c r="H362">
        <v>-13.04</v>
      </c>
      <c r="I362">
        <v>0.06</v>
      </c>
      <c r="J362">
        <v>-0.14000000000000001</v>
      </c>
      <c r="K362">
        <v>1.64</v>
      </c>
      <c r="L362">
        <v>0.87</v>
      </c>
      <c r="M362">
        <v>6.5</v>
      </c>
      <c r="N362" t="str">
        <f>VLOOKUP(C362,HH14_simbad!C:Q,15,FALSE)</f>
        <v>Sz 77</v>
      </c>
      <c r="O362" t="str">
        <f>IF(ISNA(VLOOKUP(N362,[1]tboss_simbad!$Q:$Q,1,FALSE)),"",VLOOKUP(N362,[1]tboss_simbad!$Q:$Q,1,FALSE))</f>
        <v/>
      </c>
      <c r="P362" t="str">
        <f>IF(ISNA(VLOOKUP(N362,[1]andrews_simbad!$Q:$Q,1,FALSE)),"",VLOOKUP(N362,[1]andrews_simbad!$Q:$Q,1,FALSE))</f>
        <v/>
      </c>
    </row>
    <row r="363" spans="1:16">
      <c r="A363">
        <v>362</v>
      </c>
      <c r="B363" t="s">
        <v>1810</v>
      </c>
      <c r="C363" t="s">
        <v>1811</v>
      </c>
      <c r="D363" s="15">
        <v>42518</v>
      </c>
      <c r="E363">
        <v>150</v>
      </c>
      <c r="F363" t="s">
        <v>1362</v>
      </c>
      <c r="G363">
        <v>0.05</v>
      </c>
      <c r="H363">
        <v>-13.84</v>
      </c>
      <c r="I363">
        <v>0.01</v>
      </c>
      <c r="J363">
        <v>-0.8</v>
      </c>
      <c r="K363">
        <v>1.37</v>
      </c>
      <c r="L363">
        <v>0.12</v>
      </c>
      <c r="M363">
        <v>5.3</v>
      </c>
      <c r="N363" t="str">
        <f>VLOOKUP(C363,HH14_simbad!C:Q,15,FALSE)</f>
        <v>THA 15-10</v>
      </c>
      <c r="O363" t="str">
        <f>IF(ISNA(VLOOKUP(N363,[1]tboss_simbad!$Q:$Q,1,FALSE)),"",VLOOKUP(N363,[1]tboss_simbad!$Q:$Q,1,FALSE))</f>
        <v/>
      </c>
      <c r="P363" t="str">
        <f>IF(ISNA(VLOOKUP(N363,[1]andrews_simbad!$Q:$Q,1,FALSE)),"",VLOOKUP(N363,[1]andrews_simbad!$Q:$Q,1,FALSE))</f>
        <v/>
      </c>
    </row>
    <row r="364" spans="1:16">
      <c r="A364">
        <v>363</v>
      </c>
      <c r="B364" t="s">
        <v>1812</v>
      </c>
      <c r="C364" t="s">
        <v>1813</v>
      </c>
      <c r="D364" s="15">
        <v>42518</v>
      </c>
      <c r="E364">
        <v>150</v>
      </c>
      <c r="F364" t="s">
        <v>1506</v>
      </c>
      <c r="G364">
        <v>-0.1</v>
      </c>
      <c r="H364">
        <v>-14.11</v>
      </c>
      <c r="I364">
        <v>0</v>
      </c>
      <c r="J364">
        <v>-1.01</v>
      </c>
      <c r="K364">
        <v>1.18</v>
      </c>
      <c r="L364">
        <v>0.1</v>
      </c>
      <c r="M364">
        <v>5.9</v>
      </c>
      <c r="N364" t="e">
        <f>VLOOKUP(C364,HH14_simbad!C:Q,15,FALSE)</f>
        <v>#N/A</v>
      </c>
      <c r="O364" t="str">
        <f>IF(ISNA(VLOOKUP(N364,[1]tboss_simbad!$Q:$Q,1,FALSE)),"",VLOOKUP(N364,[1]tboss_simbad!$Q:$Q,1,FALSE))</f>
        <v/>
      </c>
      <c r="P364" t="str">
        <f>IF(ISNA(VLOOKUP(N364,[1]andrews_simbad!$Q:$Q,1,FALSE)),"",VLOOKUP(N364,[1]andrews_simbad!$Q:$Q,1,FALSE))</f>
        <v/>
      </c>
    </row>
    <row r="365" spans="1:16">
      <c r="A365">
        <v>364</v>
      </c>
      <c r="B365" t="s">
        <v>1814</v>
      </c>
      <c r="C365" t="s">
        <v>1815</v>
      </c>
      <c r="D365" s="15">
        <v>42518</v>
      </c>
      <c r="E365">
        <v>150</v>
      </c>
      <c r="F365" t="s">
        <v>1469</v>
      </c>
      <c r="G365">
        <v>0.6</v>
      </c>
      <c r="H365">
        <v>-13.63</v>
      </c>
      <c r="I365">
        <v>0.26</v>
      </c>
      <c r="J365">
        <v>-0.71</v>
      </c>
      <c r="K365">
        <v>1.08</v>
      </c>
      <c r="L365">
        <v>0.55000000000000004</v>
      </c>
      <c r="M365">
        <v>6.8</v>
      </c>
      <c r="N365" t="str">
        <f>VLOOKUP(C365,HH14_simbad!C:Q,15,FALSE)</f>
        <v>2MASS J15560210-3655282</v>
      </c>
      <c r="O365" t="str">
        <f>IF(ISNA(VLOOKUP(N365,[1]tboss_simbad!$Q:$Q,1,FALSE)),"",VLOOKUP(N365,[1]tboss_simbad!$Q:$Q,1,FALSE))</f>
        <v/>
      </c>
      <c r="P365" t="str">
        <f>IF(ISNA(VLOOKUP(N365,[1]andrews_simbad!$Q:$Q,1,FALSE)),"",VLOOKUP(N365,[1]andrews_simbad!$Q:$Q,1,FALSE))</f>
        <v/>
      </c>
    </row>
    <row r="366" spans="1:16">
      <c r="A366">
        <v>365</v>
      </c>
      <c r="B366" t="s">
        <v>1816</v>
      </c>
      <c r="C366" t="s">
        <v>1817</v>
      </c>
      <c r="D366" s="15">
        <v>42518</v>
      </c>
      <c r="E366">
        <v>150</v>
      </c>
      <c r="F366" t="s">
        <v>1561</v>
      </c>
      <c r="G366">
        <v>0.4</v>
      </c>
      <c r="H366">
        <v>-12.94</v>
      </c>
      <c r="I366">
        <v>0</v>
      </c>
      <c r="J366">
        <v>-0.03</v>
      </c>
      <c r="K366">
        <v>1.9</v>
      </c>
      <c r="L366">
        <v>0.78</v>
      </c>
      <c r="M366">
        <v>6.3</v>
      </c>
      <c r="N366" t="str">
        <f>VLOOKUP(C366,HH14_simbad!C:Q,15,FALSE)</f>
        <v>THA 15-12</v>
      </c>
      <c r="O366" t="str">
        <f>IF(ISNA(VLOOKUP(N366,[1]tboss_simbad!$Q:$Q,1,FALSE)),"",VLOOKUP(N366,[1]tboss_simbad!$Q:$Q,1,FALSE))</f>
        <v/>
      </c>
      <c r="P366" t="str">
        <f>IF(ISNA(VLOOKUP(N366,[1]andrews_simbad!$Q:$Q,1,FALSE)),"",VLOOKUP(N366,[1]andrews_simbad!$Q:$Q,1,FALSE))</f>
        <v/>
      </c>
    </row>
    <row r="367" spans="1:16">
      <c r="A367">
        <v>366</v>
      </c>
      <c r="B367" t="s">
        <v>1818</v>
      </c>
      <c r="C367" t="s">
        <v>1819</v>
      </c>
      <c r="D367" s="15">
        <v>42518</v>
      </c>
      <c r="E367">
        <v>150</v>
      </c>
      <c r="F367" t="s">
        <v>1362</v>
      </c>
      <c r="G367">
        <v>0.8</v>
      </c>
      <c r="H367">
        <v>-13.89</v>
      </c>
      <c r="I367">
        <v>0.04</v>
      </c>
      <c r="J367">
        <v>-0.85</v>
      </c>
      <c r="K367">
        <v>1.3</v>
      </c>
      <c r="L367">
        <v>0.12</v>
      </c>
      <c r="M367">
        <v>5.6</v>
      </c>
      <c r="N367" t="str">
        <f>VLOOKUP(C367,HH14_simbad!C:Q,15,FALSE)</f>
        <v>Sz 84</v>
      </c>
      <c r="O367" t="str">
        <f>IF(ISNA(VLOOKUP(N367,[1]tboss_simbad!$Q:$Q,1,FALSE)),"",VLOOKUP(N367,[1]tboss_simbad!$Q:$Q,1,FALSE))</f>
        <v/>
      </c>
      <c r="P367" t="str">
        <f>IF(ISNA(VLOOKUP(N367,[1]andrews_simbad!$Q:$Q,1,FALSE)),"",VLOOKUP(N367,[1]andrews_simbad!$Q:$Q,1,FALSE))</f>
        <v/>
      </c>
    </row>
    <row r="368" spans="1:16">
      <c r="A368">
        <v>367</v>
      </c>
      <c r="B368" t="s">
        <v>1820</v>
      </c>
      <c r="C368" t="s">
        <v>1821</v>
      </c>
      <c r="D368" s="15">
        <v>42518</v>
      </c>
      <c r="E368">
        <v>145</v>
      </c>
      <c r="F368" t="s">
        <v>343</v>
      </c>
      <c r="G368">
        <v>0.4</v>
      </c>
      <c r="H368">
        <v>-14.6</v>
      </c>
      <c r="I368">
        <v>0.25</v>
      </c>
      <c r="J368">
        <v>-1.58</v>
      </c>
      <c r="K368">
        <v>0.56999999999999995</v>
      </c>
      <c r="L368">
        <v>0.11</v>
      </c>
      <c r="M368">
        <v>6.7</v>
      </c>
      <c r="N368" t="str">
        <f>VLOOKUP(C368,HH14_simbad!C:Q,15,FALSE)</f>
        <v>2MASS J15582981-2310077</v>
      </c>
      <c r="O368" t="str">
        <f>IF(ISNA(VLOOKUP(N368,[1]tboss_simbad!$Q:$Q,1,FALSE)),"",VLOOKUP(N368,[1]tboss_simbad!$Q:$Q,1,FALSE))</f>
        <v/>
      </c>
      <c r="P368" t="str">
        <f>IF(ISNA(VLOOKUP(N368,[1]andrews_simbad!$Q:$Q,1,FALSE)),"",VLOOKUP(N368,[1]andrews_simbad!$Q:$Q,1,FALSE))</f>
        <v/>
      </c>
    </row>
    <row r="369" spans="1:16">
      <c r="A369">
        <v>368</v>
      </c>
      <c r="B369" t="s">
        <v>1822</v>
      </c>
      <c r="C369" t="s">
        <v>1823</v>
      </c>
      <c r="D369" t="s">
        <v>1479</v>
      </c>
      <c r="E369">
        <v>145</v>
      </c>
      <c r="F369" t="s">
        <v>28</v>
      </c>
      <c r="G369">
        <v>0.45</v>
      </c>
      <c r="H369">
        <v>-12.42</v>
      </c>
      <c r="I369">
        <v>0</v>
      </c>
      <c r="J369">
        <v>0.42</v>
      </c>
      <c r="K369">
        <v>1.72</v>
      </c>
      <c r="L369">
        <v>1.45</v>
      </c>
      <c r="M369">
        <v>7</v>
      </c>
      <c r="N369" t="str">
        <f>VLOOKUP(C369,HH14_simbad!C:Q,15,FALSE)</f>
        <v>HD 143006</v>
      </c>
      <c r="O369" t="str">
        <f>IF(ISNA(VLOOKUP(N369,[1]tboss_simbad!$Q:$Q,1,FALSE)),"",VLOOKUP(N369,[1]tboss_simbad!$Q:$Q,1,FALSE))</f>
        <v/>
      </c>
      <c r="P369" t="str">
        <f>IF(ISNA(VLOOKUP(N369,[1]andrews_simbad!$Q:$Q,1,FALSE)),"",VLOOKUP(N369,[1]andrews_simbad!$Q:$Q,1,FALSE))</f>
        <v/>
      </c>
    </row>
    <row r="370" spans="1:16">
      <c r="A370">
        <v>369</v>
      </c>
      <c r="B370" t="s">
        <v>1822</v>
      </c>
      <c r="C370" t="s">
        <v>1823</v>
      </c>
      <c r="D370" s="15">
        <v>42518</v>
      </c>
      <c r="E370">
        <v>145</v>
      </c>
      <c r="F370" t="s">
        <v>28</v>
      </c>
      <c r="G370">
        <v>0.45</v>
      </c>
      <c r="H370">
        <v>-12.48</v>
      </c>
      <c r="I370">
        <v>0</v>
      </c>
      <c r="J370">
        <v>0.36</v>
      </c>
      <c r="K370">
        <v>1.61</v>
      </c>
      <c r="L370">
        <v>1.38</v>
      </c>
      <c r="M370">
        <v>7.1</v>
      </c>
      <c r="N370" t="str">
        <f>VLOOKUP(C370,HH14_simbad!C:Q,15,FALSE)</f>
        <v>HD 143006</v>
      </c>
      <c r="O370" t="str">
        <f>IF(ISNA(VLOOKUP(N370,[1]tboss_simbad!$Q:$Q,1,FALSE)),"",VLOOKUP(N370,[1]tboss_simbad!$Q:$Q,1,FALSE))</f>
        <v/>
      </c>
      <c r="P370" t="str">
        <f>IF(ISNA(VLOOKUP(N370,[1]andrews_simbad!$Q:$Q,1,FALSE)),"",VLOOKUP(N370,[1]andrews_simbad!$Q:$Q,1,FALSE))</f>
        <v/>
      </c>
    </row>
    <row r="371" spans="1:16">
      <c r="A371">
        <v>370</v>
      </c>
      <c r="B371" t="s">
        <v>1824</v>
      </c>
      <c r="C371" t="s">
        <v>1825</v>
      </c>
      <c r="D371" s="15">
        <v>42518</v>
      </c>
      <c r="E371">
        <v>145</v>
      </c>
      <c r="F371" t="s">
        <v>1371</v>
      </c>
      <c r="G371">
        <v>0.2</v>
      </c>
      <c r="H371">
        <v>-13.06</v>
      </c>
      <c r="I371">
        <v>0</v>
      </c>
      <c r="J371">
        <v>-0.18</v>
      </c>
      <c r="K371">
        <v>1.52</v>
      </c>
      <c r="L371">
        <v>0.94</v>
      </c>
      <c r="M371">
        <v>6.6</v>
      </c>
      <c r="N371" t="str">
        <f>VLOOKUP(C371,HH14_simbad!C:Q,15,FALSE)</f>
        <v>2MASS J15584772-1757595</v>
      </c>
      <c r="O371" t="str">
        <f>IF(ISNA(VLOOKUP(N371,[1]tboss_simbad!$Q:$Q,1,FALSE)),"",VLOOKUP(N371,[1]tboss_simbad!$Q:$Q,1,FALSE))</f>
        <v/>
      </c>
      <c r="P371" t="str">
        <f>IF(ISNA(VLOOKUP(N371,[1]andrews_simbad!$Q:$Q,1,FALSE)),"",VLOOKUP(N371,[1]andrews_simbad!$Q:$Q,1,FALSE))</f>
        <v/>
      </c>
    </row>
    <row r="372" spans="1:16">
      <c r="A372">
        <v>371</v>
      </c>
      <c r="B372" t="s">
        <v>1826</v>
      </c>
      <c r="C372" t="s">
        <v>1827</v>
      </c>
      <c r="D372" s="15">
        <v>42518</v>
      </c>
      <c r="E372">
        <v>145</v>
      </c>
      <c r="F372" t="s">
        <v>1828</v>
      </c>
      <c r="G372">
        <v>0.5</v>
      </c>
      <c r="H372">
        <v>-15.61</v>
      </c>
      <c r="I372">
        <v>0.03</v>
      </c>
      <c r="J372">
        <v>-2.46</v>
      </c>
      <c r="K372">
        <v>0.24</v>
      </c>
      <c r="L372">
        <v>0.06</v>
      </c>
      <c r="M372">
        <v>7.3</v>
      </c>
      <c r="N372" t="str">
        <f>VLOOKUP(C372,HH14_simbad!C:Q,15,FALSE)</f>
        <v>2MASS J15591135-2338002</v>
      </c>
      <c r="O372" t="str">
        <f>IF(ISNA(VLOOKUP(N372,[1]tboss_simbad!$Q:$Q,1,FALSE)),"",VLOOKUP(N372,[1]tboss_simbad!$Q:$Q,1,FALSE))</f>
        <v/>
      </c>
      <c r="P372" t="str">
        <f>IF(ISNA(VLOOKUP(N372,[1]andrews_simbad!$Q:$Q,1,FALSE)),"",VLOOKUP(N372,[1]andrews_simbad!$Q:$Q,1,FALSE))</f>
        <v/>
      </c>
    </row>
    <row r="373" spans="1:16">
      <c r="A373">
        <v>372</v>
      </c>
      <c r="B373" t="s">
        <v>1829</v>
      </c>
      <c r="C373" t="s">
        <v>1830</v>
      </c>
      <c r="D373" s="15">
        <v>42518</v>
      </c>
      <c r="E373">
        <v>145</v>
      </c>
      <c r="F373" t="s">
        <v>1506</v>
      </c>
      <c r="G373">
        <v>0.75</v>
      </c>
      <c r="H373">
        <v>-15.02</v>
      </c>
      <c r="I373">
        <v>0</v>
      </c>
      <c r="J373">
        <v>-1.94</v>
      </c>
      <c r="K373">
        <v>0.4</v>
      </c>
      <c r="L373">
        <v>7.0000000000000007E-2</v>
      </c>
      <c r="M373">
        <v>6.8</v>
      </c>
      <c r="N373" t="str">
        <f>VLOOKUP(C373,HH14_simbad!C:Q,15,FALSE)</f>
        <v>2MASS J16002669-2056316</v>
      </c>
      <c r="O373" t="str">
        <f>IF(ISNA(VLOOKUP(N373,[1]tboss_simbad!$Q:$Q,1,FALSE)),"",VLOOKUP(N373,[1]tboss_simbad!$Q:$Q,1,FALSE))</f>
        <v/>
      </c>
      <c r="P373" t="str">
        <f>IF(ISNA(VLOOKUP(N373,[1]andrews_simbad!$Q:$Q,1,FALSE)),"",VLOOKUP(N373,[1]andrews_simbad!$Q:$Q,1,FALSE))</f>
        <v/>
      </c>
    </row>
    <row r="374" spans="1:16">
      <c r="A374">
        <v>373</v>
      </c>
      <c r="B374" t="s">
        <v>1831</v>
      </c>
      <c r="C374" t="s">
        <v>1832</v>
      </c>
      <c r="D374" s="15">
        <v>42518</v>
      </c>
      <c r="E374">
        <v>145</v>
      </c>
      <c r="F374" t="s">
        <v>1833</v>
      </c>
      <c r="G374">
        <v>0.4</v>
      </c>
      <c r="H374">
        <v>-14.93</v>
      </c>
      <c r="I374">
        <v>0</v>
      </c>
      <c r="J374">
        <v>-1.83</v>
      </c>
      <c r="K374">
        <v>0.48</v>
      </c>
      <c r="L374">
        <v>0.06</v>
      </c>
      <c r="M374">
        <v>6.6</v>
      </c>
      <c r="N374" t="str">
        <f>VLOOKUP(C374,HH14_simbad!C:Q,15,FALSE)</f>
        <v>2MASS J16020429-2050425</v>
      </c>
      <c r="O374" t="str">
        <f>IF(ISNA(VLOOKUP(N374,[1]tboss_simbad!$Q:$Q,1,FALSE)),"",VLOOKUP(N374,[1]tboss_simbad!$Q:$Q,1,FALSE))</f>
        <v/>
      </c>
      <c r="P374" t="str">
        <f>IF(ISNA(VLOOKUP(N374,[1]andrews_simbad!$Q:$Q,1,FALSE)),"",VLOOKUP(N374,[1]andrews_simbad!$Q:$Q,1,FALSE))</f>
        <v/>
      </c>
    </row>
    <row r="375" spans="1:16">
      <c r="A375">
        <v>374</v>
      </c>
      <c r="B375" t="s">
        <v>1834</v>
      </c>
      <c r="C375" t="s">
        <v>1835</v>
      </c>
      <c r="D375" s="15">
        <v>42518</v>
      </c>
      <c r="E375">
        <v>145</v>
      </c>
      <c r="F375" t="s">
        <v>1362</v>
      </c>
      <c r="G375">
        <v>1.6</v>
      </c>
      <c r="H375">
        <v>-14.39</v>
      </c>
      <c r="I375">
        <v>0.16</v>
      </c>
      <c r="J375">
        <v>-1.38</v>
      </c>
      <c r="K375">
        <v>0.7</v>
      </c>
      <c r="L375">
        <v>0.14000000000000001</v>
      </c>
      <c r="M375">
        <v>6.6</v>
      </c>
      <c r="N375" t="str">
        <f>VLOOKUP(C375,HH14_simbad!C:Q,15,FALSE)</f>
        <v>2MASS J16053215-1933159</v>
      </c>
      <c r="O375" t="str">
        <f>IF(ISNA(VLOOKUP(N375,[1]tboss_simbad!$Q:$Q,1,FALSE)),"",VLOOKUP(N375,[1]tboss_simbad!$Q:$Q,1,FALSE))</f>
        <v/>
      </c>
      <c r="P375" t="str">
        <f>IF(ISNA(VLOOKUP(N375,[1]andrews_simbad!$Q:$Q,1,FALSE)),"",VLOOKUP(N375,[1]andrews_simbad!$Q:$Q,1,FALSE))</f>
        <v/>
      </c>
    </row>
    <row r="376" spans="1:16">
      <c r="A376">
        <v>375</v>
      </c>
      <c r="B376" t="s">
        <v>1836</v>
      </c>
      <c r="C376" t="s">
        <v>1837</v>
      </c>
      <c r="D376" s="15">
        <v>42518</v>
      </c>
      <c r="E376">
        <v>145</v>
      </c>
      <c r="F376" t="s">
        <v>1838</v>
      </c>
      <c r="G376">
        <v>1</v>
      </c>
      <c r="H376">
        <v>-15.29</v>
      </c>
      <c r="I376">
        <v>0.01</v>
      </c>
      <c r="J376">
        <v>-2.08</v>
      </c>
      <c r="K376">
        <v>0.4</v>
      </c>
      <c r="L376">
        <v>0.04</v>
      </c>
      <c r="M376">
        <v>6.7</v>
      </c>
      <c r="N376" t="str">
        <f>VLOOKUP(C376,HH14_simbad!C:Q,15,FALSE)</f>
        <v>2MASS J16060391-2056443</v>
      </c>
      <c r="O376" t="str">
        <f>IF(ISNA(VLOOKUP(N376,[1]tboss_simbad!$Q:$Q,1,FALSE)),"",VLOOKUP(N376,[1]tboss_simbad!$Q:$Q,1,FALSE))</f>
        <v/>
      </c>
      <c r="P376" t="str">
        <f>IF(ISNA(VLOOKUP(N376,[1]andrews_simbad!$Q:$Q,1,FALSE)),"",VLOOKUP(N376,[1]andrews_simbad!$Q:$Q,1,FALSE))</f>
        <v/>
      </c>
    </row>
    <row r="377" spans="1:16">
      <c r="A377">
        <v>376</v>
      </c>
      <c r="B377" t="s">
        <v>1839</v>
      </c>
      <c r="C377" t="s">
        <v>1840</v>
      </c>
      <c r="D377" s="15">
        <v>42518</v>
      </c>
      <c r="E377">
        <v>200</v>
      </c>
      <c r="F377" t="s">
        <v>1614</v>
      </c>
      <c r="G377">
        <v>1.6</v>
      </c>
      <c r="H377">
        <v>-13.74</v>
      </c>
      <c r="I377">
        <v>0.1</v>
      </c>
      <c r="J377">
        <v>-0.56000000000000005</v>
      </c>
      <c r="K377">
        <v>1.38</v>
      </c>
      <c r="L377">
        <v>0.44</v>
      </c>
      <c r="M377">
        <v>6.5</v>
      </c>
      <c r="N377" t="str">
        <f>VLOOKUP(C377,HH14_simbad!C:Q,15,FALSE)</f>
        <v>THA 15-20</v>
      </c>
      <c r="O377" t="str">
        <f>IF(ISNA(VLOOKUP(N377,[1]tboss_simbad!$Q:$Q,1,FALSE)),"",VLOOKUP(N377,[1]tboss_simbad!$Q:$Q,1,FALSE))</f>
        <v/>
      </c>
      <c r="P377" t="str">
        <f>IF(ISNA(VLOOKUP(N377,[1]andrews_simbad!$Q:$Q,1,FALSE)),"",VLOOKUP(N377,[1]andrews_simbad!$Q:$Q,1,FALSE))</f>
        <v/>
      </c>
    </row>
    <row r="378" spans="1:16">
      <c r="A378">
        <v>377</v>
      </c>
      <c r="B378" t="s">
        <v>1841</v>
      </c>
      <c r="C378" t="s">
        <v>1842</v>
      </c>
      <c r="D378" s="15">
        <v>42518</v>
      </c>
      <c r="E378">
        <v>200</v>
      </c>
      <c r="F378" t="s">
        <v>1576</v>
      </c>
      <c r="G378">
        <v>0.95</v>
      </c>
      <c r="H378">
        <v>-13.39</v>
      </c>
      <c r="I378">
        <v>7.0000000000000007E-2</v>
      </c>
      <c r="J378">
        <v>-0.23</v>
      </c>
      <c r="K378">
        <v>1.82</v>
      </c>
      <c r="L378">
        <v>0.51</v>
      </c>
      <c r="M378">
        <v>6.2</v>
      </c>
      <c r="N378" t="str">
        <f>VLOOKUP(C378,HH14_simbad!C:Q,15,FALSE)</f>
        <v>Sz 96</v>
      </c>
      <c r="O378" t="str">
        <f>IF(ISNA(VLOOKUP(N378,[1]tboss_simbad!$Q:$Q,1,FALSE)),"",VLOOKUP(N378,[1]tboss_simbad!$Q:$Q,1,FALSE))</f>
        <v/>
      </c>
      <c r="P378" t="str">
        <f>IF(ISNA(VLOOKUP(N378,[1]andrews_simbad!$Q:$Q,1,FALSE)),"",VLOOKUP(N378,[1]andrews_simbad!$Q:$Q,1,FALSE))</f>
        <v/>
      </c>
    </row>
    <row r="379" spans="1:16">
      <c r="A379">
        <v>378</v>
      </c>
      <c r="B379" t="s">
        <v>1843</v>
      </c>
      <c r="C379" t="s">
        <v>1844</v>
      </c>
      <c r="D379" s="15">
        <v>42518</v>
      </c>
      <c r="E379">
        <v>200</v>
      </c>
      <c r="F379" t="s">
        <v>1606</v>
      </c>
      <c r="G379">
        <v>1.25</v>
      </c>
      <c r="H379">
        <v>-13.42</v>
      </c>
      <c r="I379">
        <v>0.33</v>
      </c>
      <c r="J379">
        <v>-0.26</v>
      </c>
      <c r="K379">
        <v>1.68</v>
      </c>
      <c r="L379">
        <v>0.57999999999999996</v>
      </c>
      <c r="M379">
        <v>6.3</v>
      </c>
      <c r="N379" t="str">
        <f>VLOOKUP(C379,HH14_simbad!C:Q,15,FALSE)</f>
        <v>V* V1279 Sco</v>
      </c>
      <c r="O379" t="str">
        <f>IF(ISNA(VLOOKUP(N379,[1]tboss_simbad!$Q:$Q,1,FALSE)),"",VLOOKUP(N379,[1]tboss_simbad!$Q:$Q,1,FALSE))</f>
        <v/>
      </c>
      <c r="P379" t="str">
        <f>IF(ISNA(VLOOKUP(N379,[1]andrews_simbad!$Q:$Q,1,FALSE)),"",VLOOKUP(N379,[1]andrews_simbad!$Q:$Q,1,FALSE))</f>
        <v/>
      </c>
    </row>
    <row r="380" spans="1:16">
      <c r="A380">
        <v>379</v>
      </c>
      <c r="B380" t="s">
        <v>1845</v>
      </c>
      <c r="C380" t="s">
        <v>1846</v>
      </c>
      <c r="D380" s="15">
        <v>42518</v>
      </c>
      <c r="E380">
        <v>200</v>
      </c>
      <c r="F380" t="s">
        <v>1518</v>
      </c>
      <c r="H380">
        <v>-15.35</v>
      </c>
      <c r="N380" t="str">
        <f>VLOOKUP(C380,HH14_simbad!C:Q,15,FALSE)</f>
        <v>V* V1190 Sco</v>
      </c>
      <c r="O380" t="str">
        <f>IF(ISNA(VLOOKUP(N380,[1]tboss_simbad!$Q:$Q,1,FALSE)),"",VLOOKUP(N380,[1]tboss_simbad!$Q:$Q,1,FALSE))</f>
        <v/>
      </c>
      <c r="P380" t="str">
        <f>IF(ISNA(VLOOKUP(N380,[1]andrews_simbad!$Q:$Q,1,FALSE)),"",VLOOKUP(N380,[1]andrews_simbad!$Q:$Q,1,FALSE))</f>
        <v/>
      </c>
    </row>
    <row r="381" spans="1:16">
      <c r="A381">
        <v>380</v>
      </c>
      <c r="B381" t="s">
        <v>1847</v>
      </c>
      <c r="C381" t="s">
        <v>1848</v>
      </c>
      <c r="D381" s="15">
        <v>42518</v>
      </c>
      <c r="E381">
        <v>200</v>
      </c>
      <c r="F381" t="s">
        <v>1475</v>
      </c>
      <c r="G381">
        <v>0.85</v>
      </c>
      <c r="H381">
        <v>-14.15</v>
      </c>
      <c r="I381">
        <v>0.05</v>
      </c>
      <c r="J381">
        <v>-0.84</v>
      </c>
      <c r="K381">
        <v>1.35</v>
      </c>
      <c r="L381">
        <v>0.15</v>
      </c>
      <c r="M381">
        <v>6</v>
      </c>
      <c r="N381" t="str">
        <f>VLOOKUP(C381,HH14_simbad!C:Q,15,FALSE)</f>
        <v>THA 15-30</v>
      </c>
      <c r="O381" t="str">
        <f>IF(ISNA(VLOOKUP(N381,[1]tboss_simbad!$Q:$Q,1,FALSE)),"",VLOOKUP(N381,[1]tboss_simbad!$Q:$Q,1,FALSE))</f>
        <v/>
      </c>
      <c r="P381" t="str">
        <f>IF(ISNA(VLOOKUP(N381,[1]andrews_simbad!$Q:$Q,1,FALSE)),"",VLOOKUP(N381,[1]andrews_simbad!$Q:$Q,1,FALSE))</f>
        <v/>
      </c>
    </row>
    <row r="382" spans="1:16">
      <c r="A382">
        <v>381</v>
      </c>
      <c r="B382" t="s">
        <v>1849</v>
      </c>
      <c r="C382" t="s">
        <v>1850</v>
      </c>
      <c r="D382" s="15">
        <v>42518</v>
      </c>
      <c r="E382">
        <v>200</v>
      </c>
      <c r="F382" t="s">
        <v>1469</v>
      </c>
      <c r="G382">
        <v>0.85</v>
      </c>
      <c r="H382">
        <v>-13.64</v>
      </c>
      <c r="I382">
        <v>0.05</v>
      </c>
      <c r="J382">
        <v>-0.48</v>
      </c>
      <c r="K382">
        <v>1.42</v>
      </c>
      <c r="L382">
        <v>0.51</v>
      </c>
      <c r="M382">
        <v>6.5</v>
      </c>
      <c r="N382" t="str">
        <f>VLOOKUP(C382,HH14_simbad!C:Q,15,FALSE)</f>
        <v>THA 15-33</v>
      </c>
      <c r="O382" t="str">
        <f>IF(ISNA(VLOOKUP(N382,[1]tboss_simbad!$Q:$Q,1,FALSE)),"",VLOOKUP(N382,[1]tboss_simbad!$Q:$Q,1,FALSE))</f>
        <v/>
      </c>
      <c r="P382" t="str">
        <f>IF(ISNA(VLOOKUP(N382,[1]andrews_simbad!$Q:$Q,1,FALSE)),"",VLOOKUP(N382,[1]andrews_simbad!$Q:$Q,1,FALSE))</f>
        <v/>
      </c>
    </row>
    <row r="383" spans="1:16">
      <c r="A383">
        <v>382</v>
      </c>
      <c r="B383" t="s">
        <v>1851</v>
      </c>
      <c r="C383" t="s">
        <v>1852</v>
      </c>
      <c r="D383" t="s">
        <v>1423</v>
      </c>
      <c r="E383">
        <v>121</v>
      </c>
      <c r="F383" t="s">
        <v>1589</v>
      </c>
      <c r="G383">
        <v>2.4</v>
      </c>
      <c r="H383">
        <v>-12.67</v>
      </c>
      <c r="I383">
        <v>0.32</v>
      </c>
      <c r="J383">
        <v>0.05</v>
      </c>
      <c r="K383">
        <v>2.34</v>
      </c>
      <c r="L383">
        <v>0.55000000000000004</v>
      </c>
      <c r="M383">
        <v>6.1</v>
      </c>
      <c r="N383" t="str">
        <f>VLOOKUP(C383,HH14_simbad!C:Q,15,FALSE)</f>
        <v>EM* AS 205B</v>
      </c>
      <c r="O383" t="str">
        <f>IF(ISNA(VLOOKUP(N383,[1]tboss_simbad!$Q:$Q,1,FALSE)),"",VLOOKUP(N383,[1]tboss_simbad!$Q:$Q,1,FALSE))</f>
        <v/>
      </c>
      <c r="P383" t="str">
        <f>IF(ISNA(VLOOKUP(N383,[1]andrews_simbad!$Q:$Q,1,FALSE)),"",VLOOKUP(N383,[1]andrews_simbad!$Q:$Q,1,FALSE))</f>
        <v/>
      </c>
    </row>
    <row r="384" spans="1:16">
      <c r="A384">
        <v>383</v>
      </c>
      <c r="B384" t="s">
        <v>1853</v>
      </c>
      <c r="C384" t="s">
        <v>1854</v>
      </c>
      <c r="D384" t="s">
        <v>1423</v>
      </c>
      <c r="E384">
        <v>121</v>
      </c>
      <c r="F384" t="s">
        <v>1518</v>
      </c>
      <c r="G384">
        <v>1.75</v>
      </c>
      <c r="H384">
        <v>-12.38</v>
      </c>
      <c r="N384" t="str">
        <f>VLOOKUP(C384,HH14_simbad!C:Q,15,FALSE)</f>
        <v>EM* AS 205</v>
      </c>
      <c r="O384" t="str">
        <f>IF(ISNA(VLOOKUP(N384,[1]tboss_simbad!$Q:$Q,1,FALSE)),"",VLOOKUP(N384,[1]tboss_simbad!$Q:$Q,1,FALSE))</f>
        <v/>
      </c>
      <c r="P384" t="str">
        <f>IF(ISNA(VLOOKUP(N384,[1]andrews_simbad!$Q:$Q,1,FALSE)),"",VLOOKUP(N384,[1]andrews_simbad!$Q:$Q,1,FALSE))</f>
        <v/>
      </c>
    </row>
    <row r="385" spans="1:16">
      <c r="A385">
        <v>384</v>
      </c>
      <c r="B385" t="s">
        <v>1855</v>
      </c>
      <c r="C385" t="s">
        <v>1856</v>
      </c>
      <c r="D385" s="15">
        <v>42518</v>
      </c>
      <c r="E385">
        <v>200</v>
      </c>
      <c r="F385" t="s">
        <v>1545</v>
      </c>
      <c r="G385">
        <v>0.85</v>
      </c>
      <c r="H385">
        <v>-14.44</v>
      </c>
      <c r="I385">
        <v>0.04</v>
      </c>
      <c r="J385">
        <v>-1.1000000000000001</v>
      </c>
      <c r="K385">
        <v>1.04</v>
      </c>
      <c r="L385">
        <v>0.08</v>
      </c>
      <c r="M385">
        <v>6.7</v>
      </c>
      <c r="N385" t="str">
        <f>VLOOKUP(C385,HH14_simbad!C:Q,15,FALSE)</f>
        <v>2MASS J16115979-3823383</v>
      </c>
      <c r="O385" t="str">
        <f>IF(ISNA(VLOOKUP(N385,[1]tboss_simbad!$Q:$Q,1,FALSE)),"",VLOOKUP(N385,[1]tboss_simbad!$Q:$Q,1,FALSE))</f>
        <v/>
      </c>
      <c r="P385" t="str">
        <f>IF(ISNA(VLOOKUP(N385,[1]andrews_simbad!$Q:$Q,1,FALSE)),"",VLOOKUP(N385,[1]andrews_simbad!$Q:$Q,1,FALSE))</f>
        <v/>
      </c>
    </row>
    <row r="386" spans="1:16">
      <c r="A386">
        <v>385</v>
      </c>
      <c r="B386" t="s">
        <v>1857</v>
      </c>
      <c r="C386" t="s">
        <v>1858</v>
      </c>
      <c r="D386" t="s">
        <v>1479</v>
      </c>
      <c r="E386">
        <v>121</v>
      </c>
      <c r="F386" t="s">
        <v>1397</v>
      </c>
      <c r="G386">
        <v>0.4</v>
      </c>
      <c r="H386">
        <v>-12.5</v>
      </c>
      <c r="I386">
        <v>0</v>
      </c>
      <c r="J386">
        <v>0.21</v>
      </c>
      <c r="K386">
        <v>2.21</v>
      </c>
      <c r="L386">
        <v>1.01</v>
      </c>
      <c r="M386">
        <v>6.2</v>
      </c>
      <c r="N386" t="str">
        <f>VLOOKUP(C386,HH14_simbad!C:Q,15,FALSE)</f>
        <v>CD-22 11432</v>
      </c>
      <c r="O386" t="str">
        <f>IF(ISNA(VLOOKUP(N386,[1]tboss_simbad!$Q:$Q,1,FALSE)),"",VLOOKUP(N386,[1]tboss_simbad!$Q:$Q,1,FALSE))</f>
        <v/>
      </c>
      <c r="P386" t="str">
        <f>IF(ISNA(VLOOKUP(N386,[1]andrews_simbad!$Q:$Q,1,FALSE)),"",VLOOKUP(N386,[1]andrews_simbad!$Q:$Q,1,FALSE))</f>
        <v/>
      </c>
    </row>
    <row r="387" spans="1:16">
      <c r="A387">
        <v>386</v>
      </c>
      <c r="B387" t="s">
        <v>1859</v>
      </c>
      <c r="C387" t="s">
        <v>1860</v>
      </c>
      <c r="D387" t="s">
        <v>1479</v>
      </c>
      <c r="E387">
        <v>121</v>
      </c>
      <c r="F387" t="s">
        <v>1345</v>
      </c>
      <c r="G387">
        <v>0.9</v>
      </c>
      <c r="H387">
        <v>-13.79</v>
      </c>
      <c r="I387">
        <v>0.36</v>
      </c>
      <c r="J387">
        <v>-1.1000000000000001</v>
      </c>
      <c r="K387">
        <v>0.42</v>
      </c>
      <c r="N387" t="str">
        <f>VLOOKUP(C387,HH14_simbad!C:Q,15,FALSE)</f>
        <v>V* V892 Sco</v>
      </c>
      <c r="O387" t="str">
        <f>IF(ISNA(VLOOKUP(N387,[1]tboss_simbad!$Q:$Q,1,FALSE)),"",VLOOKUP(N387,[1]tboss_simbad!$Q:$Q,1,FALSE))</f>
        <v/>
      </c>
      <c r="P387" t="str">
        <f>IF(ISNA(VLOOKUP(N387,[1]andrews_simbad!$Q:$Q,1,FALSE)),"",VLOOKUP(N387,[1]andrews_simbad!$Q:$Q,1,FALSE))</f>
        <v/>
      </c>
    </row>
    <row r="388" spans="1:16">
      <c r="A388">
        <v>387</v>
      </c>
      <c r="B388" t="s">
        <v>1861</v>
      </c>
      <c r="C388" t="s">
        <v>1862</v>
      </c>
      <c r="D388" s="15">
        <v>42518</v>
      </c>
      <c r="E388">
        <v>121</v>
      </c>
      <c r="F388" t="s">
        <v>26</v>
      </c>
      <c r="G388">
        <v>7.1</v>
      </c>
      <c r="H388">
        <v>-11.46</v>
      </c>
      <c r="I388">
        <v>0</v>
      </c>
      <c r="J388">
        <v>1.23</v>
      </c>
      <c r="K388">
        <v>4.0599999999999996</v>
      </c>
      <c r="L388">
        <v>2.56</v>
      </c>
      <c r="M388">
        <v>6.4</v>
      </c>
      <c r="N388" t="str">
        <f>VLOOKUP(C388,HH14_simbad!C:Q,15,FALSE)</f>
        <v>Haro 1-6</v>
      </c>
      <c r="O388" t="str">
        <f>IF(ISNA(VLOOKUP(N388,[1]tboss_simbad!$Q:$Q,1,FALSE)),"",VLOOKUP(N388,[1]tboss_simbad!$Q:$Q,1,FALSE))</f>
        <v/>
      </c>
      <c r="P388" t="str">
        <f>IF(ISNA(VLOOKUP(N388,[1]andrews_simbad!$Q:$Q,1,FALSE)),"",VLOOKUP(N388,[1]andrews_simbad!$Q:$Q,1,FALSE))</f>
        <v/>
      </c>
    </row>
    <row r="389" spans="1:16">
      <c r="A389">
        <v>388</v>
      </c>
      <c r="B389" t="s">
        <v>1863</v>
      </c>
      <c r="C389" t="s">
        <v>1864</v>
      </c>
      <c r="D389" t="s">
        <v>1326</v>
      </c>
      <c r="E389">
        <v>121</v>
      </c>
      <c r="F389" t="s">
        <v>22</v>
      </c>
      <c r="G389">
        <v>6.2</v>
      </c>
      <c r="H389">
        <v>-11.83</v>
      </c>
      <c r="I389">
        <v>0</v>
      </c>
      <c r="J389">
        <v>0.89</v>
      </c>
      <c r="K389">
        <v>2.34</v>
      </c>
      <c r="L389">
        <v>1.67</v>
      </c>
      <c r="M389">
        <v>7</v>
      </c>
      <c r="N389" t="str">
        <f>VLOOKUP(C389,HH14_simbad!C:Q,15,FALSE)</f>
        <v>EM* SR 21A</v>
      </c>
      <c r="O389" t="str">
        <f>IF(ISNA(VLOOKUP(N389,[1]tboss_simbad!$Q:$Q,1,FALSE)),"",VLOOKUP(N389,[1]tboss_simbad!$Q:$Q,1,FALSE))</f>
        <v/>
      </c>
      <c r="P389" t="str">
        <f>IF(ISNA(VLOOKUP(N389,[1]andrews_simbad!$Q:$Q,1,FALSE)),"",VLOOKUP(N389,[1]andrews_simbad!$Q:$Q,1,FALSE))</f>
        <v/>
      </c>
    </row>
    <row r="390" spans="1:16">
      <c r="A390">
        <v>389</v>
      </c>
      <c r="B390" t="s">
        <v>1863</v>
      </c>
      <c r="C390" t="s">
        <v>1864</v>
      </c>
      <c r="D390" s="15">
        <v>42518</v>
      </c>
      <c r="E390">
        <v>121</v>
      </c>
      <c r="F390" t="s">
        <v>22</v>
      </c>
      <c r="G390">
        <v>6.2</v>
      </c>
      <c r="H390">
        <v>-11.86</v>
      </c>
      <c r="I390">
        <v>0</v>
      </c>
      <c r="J390">
        <v>0.85</v>
      </c>
      <c r="K390">
        <v>2.2599999999999998</v>
      </c>
      <c r="L390">
        <v>1.65</v>
      </c>
      <c r="M390">
        <v>7</v>
      </c>
      <c r="N390" t="str">
        <f>VLOOKUP(C390,HH14_simbad!C:Q,15,FALSE)</f>
        <v>EM* SR 21A</v>
      </c>
      <c r="O390" t="str">
        <f>IF(ISNA(VLOOKUP(N390,[1]tboss_simbad!$Q:$Q,1,FALSE)),"",VLOOKUP(N390,[1]tboss_simbad!$Q:$Q,1,FALSE))</f>
        <v/>
      </c>
      <c r="P390" t="str">
        <f>IF(ISNA(VLOOKUP(N390,[1]andrews_simbad!$Q:$Q,1,FALSE)),"",VLOOKUP(N390,[1]andrews_simbad!$Q:$Q,1,FALSE))</f>
        <v/>
      </c>
    </row>
    <row r="391" spans="1:16">
      <c r="A391">
        <v>390</v>
      </c>
      <c r="B391" t="s">
        <v>1865</v>
      </c>
      <c r="C391" t="s">
        <v>1866</v>
      </c>
      <c r="D391" s="15">
        <v>42518</v>
      </c>
      <c r="E391">
        <v>121</v>
      </c>
      <c r="F391" t="s">
        <v>1867</v>
      </c>
      <c r="G391">
        <v>5.4</v>
      </c>
      <c r="H391">
        <v>-13.89</v>
      </c>
      <c r="I391">
        <v>0</v>
      </c>
      <c r="J391">
        <v>-1.0900000000000001</v>
      </c>
      <c r="K391">
        <v>0.88</v>
      </c>
      <c r="L391">
        <v>0.25</v>
      </c>
      <c r="M391">
        <v>6.7</v>
      </c>
      <c r="N391" t="str">
        <f>VLOOKUP(C391,HH14_simbad!C:Q,15,FALSE)</f>
        <v>EM* SR 21B</v>
      </c>
      <c r="O391" t="str">
        <f>IF(ISNA(VLOOKUP(N391,[1]tboss_simbad!$Q:$Q,1,FALSE)),"",VLOOKUP(N391,[1]tboss_simbad!$Q:$Q,1,FALSE))</f>
        <v/>
      </c>
      <c r="P391" t="str">
        <f>IF(ISNA(VLOOKUP(N391,[1]andrews_simbad!$Q:$Q,1,FALSE)),"",VLOOKUP(N391,[1]andrews_simbad!$Q:$Q,1,FALSE))</f>
        <v/>
      </c>
    </row>
    <row r="392" spans="1:16">
      <c r="A392">
        <v>391</v>
      </c>
      <c r="B392" t="s">
        <v>1868</v>
      </c>
      <c r="C392" t="s">
        <v>1869</v>
      </c>
      <c r="D392" s="15">
        <v>42518</v>
      </c>
      <c r="E392">
        <v>121</v>
      </c>
      <c r="F392" t="s">
        <v>1870</v>
      </c>
      <c r="G392">
        <v>11.35</v>
      </c>
      <c r="H392">
        <v>-12.11</v>
      </c>
      <c r="I392">
        <v>0</v>
      </c>
      <c r="J392">
        <v>0.66</v>
      </c>
      <c r="K392">
        <v>1.37</v>
      </c>
      <c r="N392" t="str">
        <f>VLOOKUP(C392,HH14_simbad!C:Q,15,FALSE)</f>
        <v>2MASS J16273718-2430350</v>
      </c>
      <c r="O392" t="str">
        <f>IF(ISNA(VLOOKUP(N392,[1]tboss_simbad!$Q:$Q,1,FALSE)),"",VLOOKUP(N392,[1]tboss_simbad!$Q:$Q,1,FALSE))</f>
        <v/>
      </c>
      <c r="P392" t="str">
        <f>IF(ISNA(VLOOKUP(N392,[1]andrews_simbad!$Q:$Q,1,FALSE)),"",VLOOKUP(N392,[1]andrews_simbad!$Q:$Q,1,FALSE))</f>
        <v/>
      </c>
    </row>
    <row r="393" spans="1:16">
      <c r="A393">
        <v>392</v>
      </c>
      <c r="B393" t="s">
        <v>1871</v>
      </c>
      <c r="C393" t="s">
        <v>1872</v>
      </c>
      <c r="D393" t="s">
        <v>1326</v>
      </c>
      <c r="E393">
        <v>121</v>
      </c>
      <c r="F393" t="s">
        <v>1561</v>
      </c>
      <c r="G393">
        <v>0.25</v>
      </c>
      <c r="H393">
        <v>-12.86</v>
      </c>
      <c r="I393">
        <v>0.1</v>
      </c>
      <c r="J393">
        <v>-0.14000000000000001</v>
      </c>
      <c r="K393">
        <v>1.67</v>
      </c>
      <c r="L393">
        <v>0.82</v>
      </c>
      <c r="M393">
        <v>6.4</v>
      </c>
      <c r="N393" t="str">
        <f>VLOOKUP(C393,HH14_simbad!C:Q,15,FALSE)</f>
        <v>EM* SR 9</v>
      </c>
      <c r="O393" t="str">
        <f>IF(ISNA(VLOOKUP(N393,[1]tboss_simbad!$Q:$Q,1,FALSE)),"",VLOOKUP(N393,[1]tboss_simbad!$Q:$Q,1,FALSE))</f>
        <v/>
      </c>
      <c r="P393" t="str">
        <f>IF(ISNA(VLOOKUP(N393,[1]andrews_simbad!$Q:$Q,1,FALSE)),"",VLOOKUP(N393,[1]andrews_simbad!$Q:$Q,1,FALSE))</f>
        <v/>
      </c>
    </row>
    <row r="394" spans="1:16">
      <c r="A394">
        <v>393</v>
      </c>
      <c r="B394" t="s">
        <v>1871</v>
      </c>
      <c r="C394" t="s">
        <v>1872</v>
      </c>
      <c r="D394" s="15">
        <v>42518</v>
      </c>
      <c r="E394">
        <v>121</v>
      </c>
      <c r="F394" t="s">
        <v>1561</v>
      </c>
      <c r="G394">
        <v>0.25</v>
      </c>
      <c r="H394">
        <v>-12.85</v>
      </c>
      <c r="I394">
        <v>0.1</v>
      </c>
      <c r="J394">
        <v>-0.13</v>
      </c>
      <c r="K394">
        <v>1.7</v>
      </c>
      <c r="L394">
        <v>0.82</v>
      </c>
      <c r="M394">
        <v>6.4</v>
      </c>
      <c r="N394" t="str">
        <f>VLOOKUP(C394,HH14_simbad!C:Q,15,FALSE)</f>
        <v>EM* SR 9</v>
      </c>
      <c r="O394" t="str">
        <f>IF(ISNA(VLOOKUP(N394,[1]tboss_simbad!$Q:$Q,1,FALSE)),"",VLOOKUP(N394,[1]tboss_simbad!$Q:$Q,1,FALSE))</f>
        <v/>
      </c>
      <c r="P394" t="str">
        <f>IF(ISNA(VLOOKUP(N394,[1]andrews_simbad!$Q:$Q,1,FALSE)),"",VLOOKUP(N394,[1]andrews_simbad!$Q:$Q,1,FALSE))</f>
        <v/>
      </c>
    </row>
    <row r="395" spans="1:16">
      <c r="A395">
        <v>394</v>
      </c>
      <c r="B395" t="s">
        <v>1873</v>
      </c>
      <c r="C395" t="s">
        <v>1874</v>
      </c>
      <c r="D395" s="15">
        <v>42518</v>
      </c>
      <c r="E395">
        <v>121</v>
      </c>
      <c r="F395" t="s">
        <v>1875</v>
      </c>
      <c r="G395">
        <v>3.1</v>
      </c>
      <c r="H395">
        <v>-12.88</v>
      </c>
      <c r="I395">
        <v>0.45</v>
      </c>
      <c r="J395">
        <v>-0.18</v>
      </c>
      <c r="K395">
        <v>1.32</v>
      </c>
      <c r="L395">
        <v>1.1499999999999999</v>
      </c>
      <c r="M395">
        <v>6.9</v>
      </c>
      <c r="N395" t="str">
        <f>VLOOKUP(C395,HH14_simbad!C:Q,15,FALSE)</f>
        <v>HBC 650</v>
      </c>
      <c r="O395" t="str">
        <f>IF(ISNA(VLOOKUP(N395,[1]tboss_simbad!$Q:$Q,1,FALSE)),"",VLOOKUP(N395,[1]tboss_simbad!$Q:$Q,1,FALSE))</f>
        <v/>
      </c>
      <c r="P395" t="str">
        <f>IF(ISNA(VLOOKUP(N395,[1]andrews_simbad!$Q:$Q,1,FALSE)),"",VLOOKUP(N395,[1]andrews_simbad!$Q:$Q,1,FALSE))</f>
        <v/>
      </c>
    </row>
    <row r="396" spans="1:16">
      <c r="A396">
        <v>395</v>
      </c>
      <c r="B396" t="s">
        <v>1876</v>
      </c>
      <c r="C396" t="s">
        <v>1877</v>
      </c>
      <c r="D396" s="15">
        <v>42518</v>
      </c>
      <c r="E396">
        <v>130</v>
      </c>
      <c r="F396" t="s">
        <v>1612</v>
      </c>
      <c r="G396">
        <v>0.6</v>
      </c>
      <c r="H396">
        <v>-13.13</v>
      </c>
      <c r="I396">
        <v>0.11</v>
      </c>
      <c r="J396">
        <v>-0.37</v>
      </c>
      <c r="K396">
        <v>1.06</v>
      </c>
      <c r="L396">
        <v>0.99</v>
      </c>
      <c r="M396">
        <v>7.2</v>
      </c>
      <c r="N396" t="str">
        <f>VLOOKUP(C396,HH14_simbad!C:Q,15,FALSE)</f>
        <v>2MASS J18425797-3532427</v>
      </c>
      <c r="O396" t="str">
        <f>IF(ISNA(VLOOKUP(N396,[1]tboss_simbad!$Q:$Q,1,FALSE)),"",VLOOKUP(N396,[1]tboss_simbad!$Q:$Q,1,FALSE))</f>
        <v/>
      </c>
      <c r="P396" t="str">
        <f>IF(ISNA(VLOOKUP(N396,[1]andrews_simbad!$Q:$Q,1,FALSE)),"",VLOOKUP(N396,[1]andrews_simbad!$Q:$Q,1,FALSE))</f>
        <v/>
      </c>
    </row>
    <row r="397" spans="1:16">
      <c r="A397">
        <v>396</v>
      </c>
      <c r="B397" t="s">
        <v>1878</v>
      </c>
      <c r="C397" t="s">
        <v>1879</v>
      </c>
      <c r="D397" s="15">
        <v>42518</v>
      </c>
      <c r="E397">
        <v>130</v>
      </c>
      <c r="F397" t="s">
        <v>1397</v>
      </c>
      <c r="G397">
        <v>0.25</v>
      </c>
      <c r="H397">
        <v>-13.26</v>
      </c>
      <c r="I397">
        <v>0.18</v>
      </c>
      <c r="J397">
        <v>-0.49</v>
      </c>
      <c r="K397">
        <v>0.99</v>
      </c>
      <c r="L397">
        <v>0.93</v>
      </c>
      <c r="M397">
        <v>7.3</v>
      </c>
      <c r="N397" t="str">
        <f>VLOOKUP(C397,HH14_simbad!C:Q,15,FALSE)</f>
        <v>2MASS J18521730-3700119</v>
      </c>
      <c r="O397" t="str">
        <f>IF(ISNA(VLOOKUP(N397,[1]tboss_simbad!$Q:$Q,1,FALSE)),"",VLOOKUP(N397,[1]tboss_simbad!$Q:$Q,1,FALSE))</f>
        <v/>
      </c>
      <c r="P397" t="str">
        <f>IF(ISNA(VLOOKUP(N397,[1]andrews_simbad!$Q:$Q,1,FALSE)),"",VLOOKUP(N397,[1]andrews_simbad!$Q:$Q,1,FALSE))</f>
        <v/>
      </c>
    </row>
    <row r="398" spans="1:16">
      <c r="A398">
        <v>397</v>
      </c>
      <c r="B398" t="s">
        <v>1880</v>
      </c>
      <c r="C398" t="s">
        <v>1881</v>
      </c>
      <c r="D398" s="15">
        <v>42518</v>
      </c>
      <c r="E398">
        <v>130</v>
      </c>
      <c r="F398" t="s">
        <v>1371</v>
      </c>
      <c r="G398">
        <v>1</v>
      </c>
      <c r="H398">
        <v>-13.3</v>
      </c>
      <c r="I398">
        <v>0.14000000000000001</v>
      </c>
      <c r="J398">
        <v>-0.52</v>
      </c>
      <c r="K398">
        <v>1.04</v>
      </c>
      <c r="L398">
        <v>0.92</v>
      </c>
      <c r="M398">
        <v>7.2</v>
      </c>
      <c r="N398" t="str">
        <f>VLOOKUP(C398,HH14_simbad!C:Q,15,FALSE)</f>
        <v>V* DG CrA</v>
      </c>
      <c r="O398" t="str">
        <f>IF(ISNA(VLOOKUP(N398,[1]tboss_simbad!$Q:$Q,1,FALSE)),"",VLOOKUP(N398,[1]tboss_simbad!$Q:$Q,1,FALSE))</f>
        <v/>
      </c>
      <c r="P398" t="str">
        <f>IF(ISNA(VLOOKUP(N398,[1]andrews_simbad!$Q:$Q,1,FALSE)),"",VLOOKUP(N398,[1]andrews_simbad!$Q:$Q,1,FALSE))</f>
        <v/>
      </c>
    </row>
    <row r="399" spans="1:16">
      <c r="A399">
        <v>398</v>
      </c>
      <c r="B399" t="s">
        <v>1882</v>
      </c>
      <c r="C399" t="s">
        <v>1883</v>
      </c>
      <c r="D399" s="15">
        <v>42518</v>
      </c>
      <c r="E399">
        <v>130</v>
      </c>
      <c r="F399" t="s">
        <v>1530</v>
      </c>
      <c r="G399">
        <v>1.5</v>
      </c>
      <c r="H399">
        <v>-13.03</v>
      </c>
      <c r="I399">
        <v>0</v>
      </c>
      <c r="J399">
        <v>-0.23</v>
      </c>
      <c r="K399">
        <v>2.0099999999999998</v>
      </c>
      <c r="L399">
        <v>0.4</v>
      </c>
      <c r="M399">
        <v>6.2</v>
      </c>
      <c r="N399" t="str">
        <f>VLOOKUP(C399,HH14_simbad!C:Q,15,FALSE)</f>
        <v>2MASS J19022708-3658132</v>
      </c>
      <c r="O399" t="str">
        <f>IF(ISNA(VLOOKUP(N399,[1]tboss_simbad!$Q:$Q,1,FALSE)),"",VLOOKUP(N399,[1]tboss_simbad!$Q:$Q,1,FALSE))</f>
        <v/>
      </c>
      <c r="P399" t="str">
        <f>IF(ISNA(VLOOKUP(N399,[1]andrews_simbad!$Q:$Q,1,FALSE)),"",VLOOKUP(N399,[1]andrews_simbad!$Q:$Q,1,FALSE))</f>
        <v/>
      </c>
    </row>
    <row r="400" spans="1:16">
      <c r="A400">
        <v>399</v>
      </c>
      <c r="B400" t="s">
        <v>1884</v>
      </c>
      <c r="C400" t="s">
        <v>1885</v>
      </c>
      <c r="D400" s="15">
        <v>42518</v>
      </c>
      <c r="E400">
        <v>130</v>
      </c>
      <c r="F400" t="s">
        <v>1518</v>
      </c>
      <c r="G400">
        <v>3.95</v>
      </c>
      <c r="H400">
        <v>-12.67</v>
      </c>
      <c r="N400" t="str">
        <f>VLOOKUP(C400,HH14_simbad!C:Q,15,FALSE)</f>
        <v>V* VV CrA</v>
      </c>
      <c r="O400" t="str">
        <f>IF(ISNA(VLOOKUP(N400,[1]tboss_simbad!$Q:$Q,1,FALSE)),"",VLOOKUP(N400,[1]tboss_simbad!$Q:$Q,1,FALSE))</f>
        <v/>
      </c>
      <c r="P400" t="str">
        <f>IF(ISNA(VLOOKUP(N400,[1]andrews_simbad!$Q:$Q,1,FALSE)),"",VLOOKUP(N400,[1]andrews_simbad!$Q:$Q,1,FALSE))</f>
        <v/>
      </c>
    </row>
  </sheetData>
  <sortState ref="A2:P400">
    <sortCondition descending="1" ref="O2:O4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6"/>
  <sheetViews>
    <sheetView topLeftCell="G1" workbookViewId="0">
      <selection activeCell="M10" sqref="M10"/>
    </sheetView>
  </sheetViews>
  <sheetFormatPr baseColWidth="10" defaultRowHeight="15" x14ac:dyDescent="0"/>
  <cols>
    <col min="8" max="8" width="14.6640625" bestFit="1" customWidth="1"/>
    <col min="9" max="11" width="14.6640625" customWidth="1"/>
    <col min="12" max="12" width="19.6640625" bestFit="1" customWidth="1"/>
    <col min="13" max="13" width="10.1640625" bestFit="1" customWidth="1"/>
    <col min="14" max="14" width="14.6640625" customWidth="1"/>
  </cols>
  <sheetData>
    <row r="1" spans="1:40">
      <c r="A1" t="s">
        <v>564</v>
      </c>
      <c r="B1" t="s">
        <v>565</v>
      </c>
      <c r="C1" t="s">
        <v>566</v>
      </c>
      <c r="D1" t="s">
        <v>78</v>
      </c>
      <c r="E1" t="s">
        <v>567</v>
      </c>
      <c r="F1" t="s">
        <v>568</v>
      </c>
      <c r="G1" t="s">
        <v>569</v>
      </c>
      <c r="H1" t="s">
        <v>83</v>
      </c>
      <c r="I1" t="s">
        <v>69</v>
      </c>
      <c r="J1" t="s">
        <v>71</v>
      </c>
      <c r="K1" t="s">
        <v>72</v>
      </c>
      <c r="L1" s="12" t="s">
        <v>1250</v>
      </c>
      <c r="M1" s="12" t="s">
        <v>83</v>
      </c>
      <c r="N1" s="12" t="s">
        <v>72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573</v>
      </c>
      <c r="V1" t="s">
        <v>576</v>
      </c>
      <c r="W1" t="s">
        <v>577</v>
      </c>
      <c r="X1" t="s">
        <v>578</v>
      </c>
      <c r="Y1" t="s">
        <v>579</v>
      </c>
      <c r="Z1" t="s">
        <v>580</v>
      </c>
      <c r="AA1" t="s">
        <v>581</v>
      </c>
      <c r="AB1" t="s">
        <v>573</v>
      </c>
      <c r="AC1" t="s">
        <v>582</v>
      </c>
      <c r="AD1" t="s">
        <v>573</v>
      </c>
      <c r="AE1" t="s">
        <v>583</v>
      </c>
      <c r="AF1" t="s">
        <v>584</v>
      </c>
      <c r="AG1" t="s">
        <v>585</v>
      </c>
      <c r="AH1" t="s">
        <v>586</v>
      </c>
      <c r="AK1" t="s">
        <v>587</v>
      </c>
      <c r="AL1" t="s">
        <v>588</v>
      </c>
      <c r="AM1" t="s">
        <v>589</v>
      </c>
      <c r="AN1" t="s">
        <v>1251</v>
      </c>
    </row>
    <row r="2" spans="1:40">
      <c r="B2" t="s">
        <v>590</v>
      </c>
      <c r="C2" t="s">
        <v>591</v>
      </c>
      <c r="L2" s="12" t="s">
        <v>1250</v>
      </c>
      <c r="M2" s="12" t="s">
        <v>83</v>
      </c>
      <c r="N2" s="12" t="s">
        <v>72</v>
      </c>
      <c r="Q2" t="s">
        <v>592</v>
      </c>
      <c r="R2" t="s">
        <v>592</v>
      </c>
      <c r="T2" t="s">
        <v>592</v>
      </c>
      <c r="U2" t="s">
        <v>592</v>
      </c>
      <c r="Y2" t="s">
        <v>593</v>
      </c>
      <c r="Z2" t="s">
        <v>593</v>
      </c>
      <c r="AA2" t="s">
        <v>594</v>
      </c>
      <c r="AB2" t="s">
        <v>594</v>
      </c>
      <c r="AC2" t="s">
        <v>595</v>
      </c>
      <c r="AD2" t="s">
        <v>596</v>
      </c>
      <c r="AE2" t="s">
        <v>597</v>
      </c>
      <c r="AF2" t="s">
        <v>62</v>
      </c>
      <c r="AG2" t="s">
        <v>598</v>
      </c>
      <c r="AH2" t="s">
        <v>598</v>
      </c>
      <c r="AI2" t="s">
        <v>599</v>
      </c>
      <c r="AJ2" t="s">
        <v>600</v>
      </c>
      <c r="AK2" t="s">
        <v>62</v>
      </c>
      <c r="AL2" t="s">
        <v>62</v>
      </c>
      <c r="AM2" t="s">
        <v>62</v>
      </c>
    </row>
    <row r="3" spans="1:40">
      <c r="A3">
        <v>195</v>
      </c>
      <c r="B3" t="s">
        <v>1123</v>
      </c>
      <c r="C3" t="s">
        <v>1124</v>
      </c>
      <c r="D3" t="s">
        <v>1125</v>
      </c>
      <c r="F3" t="s">
        <v>568</v>
      </c>
      <c r="G3" t="s">
        <v>1126</v>
      </c>
      <c r="H3" s="1" t="s">
        <v>1247</v>
      </c>
      <c r="I3" s="1" t="s">
        <v>59</v>
      </c>
      <c r="J3" s="1">
        <v>0.5</v>
      </c>
      <c r="K3" s="7">
        <f>IF(I3="B",0+J3,IF(I3="A",J3+10,IF(I3="F",J3+20,IF(I3="G",J3+30,IF(I3="K",J3+40,IF(I3="M",J3+50,"Err"))))))</f>
        <v>10.5</v>
      </c>
      <c r="L3" t="s">
        <v>1125</v>
      </c>
      <c r="M3" s="1" t="s">
        <v>1247</v>
      </c>
      <c r="N3">
        <v>10.5</v>
      </c>
      <c r="O3" t="s">
        <v>1127</v>
      </c>
      <c r="Q3">
        <v>0.30869999999999997</v>
      </c>
      <c r="R3">
        <v>2.24E-2</v>
      </c>
      <c r="T3">
        <v>9.3299999999999994E-2</v>
      </c>
      <c r="U3">
        <v>5.1000000000000004E-3</v>
      </c>
      <c r="V3" t="s">
        <v>675</v>
      </c>
      <c r="W3">
        <v>1</v>
      </c>
      <c r="X3" t="s">
        <v>1125</v>
      </c>
      <c r="Y3">
        <v>73.941019999999995</v>
      </c>
      <c r="Z3">
        <v>30.551189999999998</v>
      </c>
      <c r="AA3">
        <v>3.972</v>
      </c>
      <c r="AB3">
        <v>5.21E-2</v>
      </c>
      <c r="AC3">
        <v>1.5660000000000001</v>
      </c>
      <c r="AD3">
        <v>0.38500000000000001</v>
      </c>
      <c r="AE3">
        <v>0.32</v>
      </c>
      <c r="AF3">
        <v>61.580045955878916</v>
      </c>
      <c r="AG3">
        <v>7.2307529213273707</v>
      </c>
      <c r="AH3">
        <v>2.0892961308540396</v>
      </c>
      <c r="AI3">
        <v>71.105413867875583</v>
      </c>
      <c r="AJ3">
        <v>0</v>
      </c>
      <c r="AK3">
        <v>46.148757076149977</v>
      </c>
      <c r="AL3">
        <v>39.172625519173003</v>
      </c>
      <c r="AM3">
        <v>59.519771426185692</v>
      </c>
    </row>
    <row r="4" spans="1:40">
      <c r="A4">
        <v>201</v>
      </c>
      <c r="B4" t="s">
        <v>1109</v>
      </c>
      <c r="C4" t="s">
        <v>1110</v>
      </c>
      <c r="D4" t="s">
        <v>1111</v>
      </c>
      <c r="F4" t="s">
        <v>568</v>
      </c>
      <c r="G4" t="s">
        <v>1112</v>
      </c>
      <c r="H4" s="1" t="s">
        <v>1248</v>
      </c>
      <c r="I4" s="1" t="s">
        <v>59</v>
      </c>
      <c r="J4" s="1">
        <v>4.5</v>
      </c>
      <c r="K4" s="7">
        <f t="shared" ref="K4:K67" si="0">IF(I4="B",0+J4,IF(I4="A",J4+10,IF(I4="F",J4+20,IF(I4="G",J4+30,IF(I4="K",J4+40,IF(I4="M",J4+50,"Err"))))))</f>
        <v>14.5</v>
      </c>
      <c r="L4" t="s">
        <v>1111</v>
      </c>
      <c r="M4" s="1" t="s">
        <v>1248</v>
      </c>
      <c r="N4">
        <v>14.5</v>
      </c>
      <c r="O4" t="s">
        <v>1113</v>
      </c>
      <c r="Q4">
        <v>0.75060000000000004</v>
      </c>
      <c r="R4">
        <v>4.2700000000000002E-2</v>
      </c>
      <c r="T4">
        <v>0.25659999999999999</v>
      </c>
      <c r="U4">
        <v>9.2999999999999992E-3</v>
      </c>
      <c r="V4" t="s">
        <v>675</v>
      </c>
      <c r="W4">
        <v>0</v>
      </c>
      <c r="X4" t="s">
        <v>1111</v>
      </c>
      <c r="Y4">
        <v>74.692769999999996</v>
      </c>
      <c r="Z4">
        <v>29.843599999999999</v>
      </c>
      <c r="AA4">
        <v>3.9205999999999999</v>
      </c>
      <c r="AB4">
        <v>2.0299999999999999E-2</v>
      </c>
      <c r="AC4">
        <v>1.282</v>
      </c>
      <c r="AD4">
        <v>0.27300000000000002</v>
      </c>
      <c r="AE4">
        <v>0.26</v>
      </c>
      <c r="AF4">
        <v>52.292572677571293</v>
      </c>
      <c r="AG4">
        <v>4.6655572369755438</v>
      </c>
      <c r="AH4">
        <v>1.8197008586099837</v>
      </c>
      <c r="AI4">
        <v>60.997137829786695</v>
      </c>
      <c r="AJ4">
        <v>0</v>
      </c>
      <c r="AK4">
        <v>41.293339675925026</v>
      </c>
      <c r="AL4">
        <v>35.281145789337259</v>
      </c>
      <c r="AM4">
        <v>52.565555067560886</v>
      </c>
    </row>
    <row r="5" spans="1:40">
      <c r="A5">
        <v>29</v>
      </c>
      <c r="B5" t="s">
        <v>1174</v>
      </c>
      <c r="C5" t="s">
        <v>1175</v>
      </c>
      <c r="D5" t="s">
        <v>1176</v>
      </c>
      <c r="F5" t="s">
        <v>568</v>
      </c>
      <c r="G5" t="s">
        <v>1177</v>
      </c>
      <c r="H5" s="1" t="s">
        <v>1249</v>
      </c>
      <c r="I5" s="1" t="s">
        <v>58</v>
      </c>
      <c r="J5" s="1">
        <v>8</v>
      </c>
      <c r="K5" s="7">
        <f t="shared" si="0"/>
        <v>8</v>
      </c>
      <c r="L5" t="s">
        <v>1176</v>
      </c>
      <c r="M5" s="1" t="s">
        <v>1249</v>
      </c>
      <c r="N5">
        <v>8</v>
      </c>
      <c r="O5">
        <v>3</v>
      </c>
      <c r="Q5">
        <v>0.59219999999999995</v>
      </c>
      <c r="R5">
        <v>5.8599999999999999E-2</v>
      </c>
      <c r="T5">
        <v>0.22900000000000001</v>
      </c>
      <c r="U5">
        <v>1.4500000000000001E-2</v>
      </c>
      <c r="V5" t="s">
        <v>675</v>
      </c>
      <c r="W5">
        <v>0</v>
      </c>
      <c r="X5" t="s">
        <v>1178</v>
      </c>
      <c r="Y5">
        <v>64.669240000000002</v>
      </c>
      <c r="Z5">
        <v>28.320969999999999</v>
      </c>
      <c r="AA5" t="e">
        <v>#N/A</v>
      </c>
      <c r="AB5" t="e">
        <v>#N/A</v>
      </c>
      <c r="AC5" t="e">
        <v>#N/A</v>
      </c>
      <c r="AD5" t="e">
        <v>#N/A</v>
      </c>
      <c r="AE5">
        <v>1.42</v>
      </c>
      <c r="AF5" t="e">
        <v>#N/A</v>
      </c>
      <c r="AG5" t="e">
        <v>#N/A</v>
      </c>
      <c r="AH5">
        <v>26.302679918953825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</row>
    <row r="6" spans="1:40">
      <c r="A6">
        <v>199</v>
      </c>
      <c r="B6" t="s">
        <v>1137</v>
      </c>
      <c r="C6" t="s">
        <v>1138</v>
      </c>
      <c r="D6" t="s">
        <v>1139</v>
      </c>
      <c r="F6" t="s">
        <v>568</v>
      </c>
      <c r="G6" t="s">
        <v>1140</v>
      </c>
      <c r="H6" s="1" t="s">
        <v>33</v>
      </c>
      <c r="I6" s="1" t="s">
        <v>61</v>
      </c>
      <c r="J6" s="1">
        <v>8</v>
      </c>
      <c r="K6" s="7">
        <f t="shared" si="0"/>
        <v>38</v>
      </c>
      <c r="L6" t="s">
        <v>1139</v>
      </c>
      <c r="M6" s="1" t="s">
        <v>33</v>
      </c>
      <c r="N6">
        <v>38</v>
      </c>
      <c r="O6">
        <v>18</v>
      </c>
      <c r="Q6">
        <v>7.0999999999999994E-2</v>
      </c>
      <c r="R6">
        <v>8.6E-3</v>
      </c>
      <c r="T6">
        <v>2.7400000000000001E-2</v>
      </c>
      <c r="U6">
        <v>2.5000000000000001E-3</v>
      </c>
      <c r="V6" t="s">
        <v>641</v>
      </c>
      <c r="W6">
        <v>1</v>
      </c>
      <c r="X6" t="s">
        <v>1139</v>
      </c>
      <c r="Y6">
        <v>73.997439999999997</v>
      </c>
      <c r="Z6">
        <v>30.56709</v>
      </c>
      <c r="AA6">
        <v>3.7418999999999998</v>
      </c>
      <c r="AB6">
        <v>2.12E-2</v>
      </c>
      <c r="AC6">
        <v>1.03</v>
      </c>
      <c r="AD6">
        <v>0.14799999999999999</v>
      </c>
      <c r="AE6">
        <v>0.54</v>
      </c>
      <c r="AF6">
        <v>45.23139775634553</v>
      </c>
      <c r="AG6">
        <v>3.162740221855278</v>
      </c>
      <c r="AH6">
        <v>3.4673685045253171</v>
      </c>
      <c r="AI6">
        <v>9.6317832417909646</v>
      </c>
      <c r="AJ6">
        <v>0</v>
      </c>
      <c r="AK6">
        <v>37.414505418841401</v>
      </c>
      <c r="AL6">
        <v>32.153087384135617</v>
      </c>
      <c r="AM6">
        <v>47.078352321534112</v>
      </c>
    </row>
    <row r="7" spans="1:40">
      <c r="A7">
        <v>51</v>
      </c>
      <c r="B7" t="s">
        <v>1134</v>
      </c>
      <c r="C7" t="s">
        <v>1135</v>
      </c>
      <c r="D7" t="s">
        <v>1136</v>
      </c>
      <c r="F7" t="s">
        <v>568</v>
      </c>
      <c r="G7" t="s">
        <v>35</v>
      </c>
      <c r="H7" s="1" t="s">
        <v>35</v>
      </c>
      <c r="I7" s="1" t="s">
        <v>62</v>
      </c>
      <c r="J7" s="1">
        <v>0</v>
      </c>
      <c r="K7" s="7">
        <f t="shared" si="0"/>
        <v>40</v>
      </c>
      <c r="L7" t="s">
        <v>1136</v>
      </c>
      <c r="M7" s="1" t="s">
        <v>35</v>
      </c>
      <c r="N7">
        <v>40</v>
      </c>
      <c r="O7">
        <v>1</v>
      </c>
      <c r="Q7">
        <v>0.57069999999999999</v>
      </c>
      <c r="R7">
        <v>4.3099999999999999E-2</v>
      </c>
      <c r="T7">
        <v>0.22720000000000001</v>
      </c>
      <c r="U7">
        <v>1.26E-2</v>
      </c>
      <c r="V7" t="s">
        <v>675</v>
      </c>
      <c r="W7">
        <v>2</v>
      </c>
      <c r="X7" t="s">
        <v>1136</v>
      </c>
      <c r="Y7">
        <v>65.497579999999999</v>
      </c>
      <c r="Z7">
        <v>19.535129999999999</v>
      </c>
      <c r="AA7">
        <v>3.7202000000000002</v>
      </c>
      <c r="AB7">
        <v>1.41E-2</v>
      </c>
      <c r="AC7">
        <v>1.1299999999999999</v>
      </c>
      <c r="AD7">
        <v>0.14000000000000001</v>
      </c>
      <c r="AE7">
        <v>0.45</v>
      </c>
      <c r="AF7">
        <v>47.911526568384659</v>
      </c>
      <c r="AG7">
        <v>3.6903157071262593</v>
      </c>
      <c r="AH7">
        <v>2.8183829312644542</v>
      </c>
      <c r="AI7">
        <v>23.627593004523749</v>
      </c>
      <c r="AJ7">
        <v>0</v>
      </c>
      <c r="AK7">
        <v>38.908098679573776</v>
      </c>
      <c r="AL7">
        <v>33.359741817320355</v>
      </c>
      <c r="AM7">
        <v>49.183706557907165</v>
      </c>
    </row>
    <row r="8" spans="1:40">
      <c r="A8">
        <v>50</v>
      </c>
      <c r="B8" t="s">
        <v>1131</v>
      </c>
      <c r="C8" t="s">
        <v>1132</v>
      </c>
      <c r="D8" t="s">
        <v>1133</v>
      </c>
      <c r="F8" t="s">
        <v>568</v>
      </c>
      <c r="G8" t="s">
        <v>36</v>
      </c>
      <c r="H8" s="1" t="s">
        <v>36</v>
      </c>
      <c r="I8" s="1" t="s">
        <v>62</v>
      </c>
      <c r="J8" s="1">
        <v>1</v>
      </c>
      <c r="K8" s="7">
        <f t="shared" si="0"/>
        <v>41</v>
      </c>
      <c r="L8" t="s">
        <v>1133</v>
      </c>
      <c r="M8" s="1" t="s">
        <v>36</v>
      </c>
      <c r="N8">
        <v>41</v>
      </c>
      <c r="O8">
        <v>1</v>
      </c>
      <c r="Q8">
        <v>0.49869999999999998</v>
      </c>
      <c r="R8">
        <v>3.3399999999999999E-2</v>
      </c>
      <c r="T8">
        <v>0.1925</v>
      </c>
      <c r="U8">
        <v>9.1000000000000004E-3</v>
      </c>
      <c r="V8" t="s">
        <v>675</v>
      </c>
      <c r="W8">
        <v>1</v>
      </c>
      <c r="X8" t="s">
        <v>1133</v>
      </c>
      <c r="Y8">
        <v>65.48921</v>
      </c>
      <c r="Z8">
        <v>28.443210000000001</v>
      </c>
      <c r="AA8">
        <v>3.7059000000000002</v>
      </c>
      <c r="AB8">
        <v>1.54E-2</v>
      </c>
      <c r="AC8">
        <v>1.123</v>
      </c>
      <c r="AD8">
        <v>0.159</v>
      </c>
      <c r="AE8">
        <v>0.4</v>
      </c>
      <c r="AF8">
        <v>47.718854375687869</v>
      </c>
      <c r="AG8">
        <v>3.6506779416775927</v>
      </c>
      <c r="AH8">
        <v>2.5118864315095806</v>
      </c>
      <c r="AI8">
        <v>31.193973512895095</v>
      </c>
      <c r="AJ8">
        <v>0</v>
      </c>
      <c r="AK8">
        <v>38.80163345007022</v>
      </c>
      <c r="AL8">
        <v>33.273821373333924</v>
      </c>
      <c r="AM8">
        <v>49.03331489753959</v>
      </c>
    </row>
    <row r="9" spans="1:40">
      <c r="A9">
        <v>84</v>
      </c>
      <c r="B9" t="s">
        <v>1120</v>
      </c>
      <c r="C9" t="s">
        <v>1121</v>
      </c>
      <c r="D9" t="s">
        <v>1122</v>
      </c>
      <c r="F9" t="s">
        <v>568</v>
      </c>
      <c r="G9" t="s">
        <v>37</v>
      </c>
      <c r="H9" s="1" t="s">
        <v>37</v>
      </c>
      <c r="I9" s="1" t="s">
        <v>62</v>
      </c>
      <c r="J9" s="1">
        <v>2</v>
      </c>
      <c r="K9" s="7">
        <f t="shared" si="0"/>
        <v>42</v>
      </c>
      <c r="L9" t="s">
        <v>1122</v>
      </c>
      <c r="M9" s="1" t="s">
        <v>37</v>
      </c>
      <c r="N9">
        <v>42</v>
      </c>
      <c r="O9">
        <v>7</v>
      </c>
      <c r="Q9">
        <v>0.14940000000000001</v>
      </c>
      <c r="R9">
        <v>1.06E-2</v>
      </c>
      <c r="T9">
        <v>5.45E-2</v>
      </c>
      <c r="U9">
        <v>8.3000000000000001E-3</v>
      </c>
      <c r="V9" t="s">
        <v>675</v>
      </c>
      <c r="W9">
        <v>4</v>
      </c>
      <c r="X9" t="s">
        <v>1122</v>
      </c>
      <c r="Y9">
        <v>67.516630000000006</v>
      </c>
      <c r="Z9">
        <v>18.23039</v>
      </c>
      <c r="AA9">
        <v>3.6901999999999999</v>
      </c>
      <c r="AB9">
        <v>1.6E-2</v>
      </c>
      <c r="AC9">
        <v>0.27300000000000002</v>
      </c>
      <c r="AD9">
        <v>0.16900000000000001</v>
      </c>
      <c r="AE9">
        <v>0.31</v>
      </c>
      <c r="AF9">
        <v>29.254320069769264</v>
      </c>
      <c r="AG9">
        <v>0.9837245768676941</v>
      </c>
      <c r="AH9">
        <v>2.0417379446695296</v>
      </c>
      <c r="AI9">
        <v>107.55178763253902</v>
      </c>
      <c r="AJ9">
        <v>0</v>
      </c>
      <c r="AK9">
        <v>27.819544104563732</v>
      </c>
      <c r="AL9">
        <v>24.327791262890312</v>
      </c>
      <c r="AM9">
        <v>33.805802874670817</v>
      </c>
    </row>
    <row r="10" spans="1:40">
      <c r="A10">
        <v>141</v>
      </c>
      <c r="B10" t="s">
        <v>1128</v>
      </c>
      <c r="C10" t="s">
        <v>1129</v>
      </c>
      <c r="D10" t="s">
        <v>1130</v>
      </c>
      <c r="F10" t="s">
        <v>568</v>
      </c>
      <c r="G10" t="s">
        <v>37</v>
      </c>
      <c r="H10" s="1" t="s">
        <v>37</v>
      </c>
      <c r="I10" s="1" t="s">
        <v>62</v>
      </c>
      <c r="J10" s="1">
        <v>2</v>
      </c>
      <c r="K10" s="7">
        <f t="shared" si="0"/>
        <v>42</v>
      </c>
      <c r="L10" t="s">
        <v>1130</v>
      </c>
      <c r="M10" s="1" t="s">
        <v>37</v>
      </c>
      <c r="N10">
        <v>42</v>
      </c>
      <c r="O10">
        <v>1</v>
      </c>
      <c r="Q10">
        <v>1.0999999999999999E-2</v>
      </c>
      <c r="R10">
        <v>3.0000000000000001E-3</v>
      </c>
      <c r="T10">
        <v>4.1999999999999997E-3</v>
      </c>
      <c r="U10">
        <v>2.2000000000000001E-3</v>
      </c>
      <c r="V10" t="s">
        <v>641</v>
      </c>
      <c r="W10">
        <v>0</v>
      </c>
      <c r="X10" t="s">
        <v>1130</v>
      </c>
      <c r="Y10">
        <v>68.947230000000005</v>
      </c>
      <c r="Z10">
        <v>22.839359999999999</v>
      </c>
      <c r="AA10">
        <v>3.6901999999999999</v>
      </c>
      <c r="AB10">
        <v>1.6E-2</v>
      </c>
      <c r="AC10">
        <v>0.59099999999999997</v>
      </c>
      <c r="AD10">
        <v>0.11799999999999999</v>
      </c>
      <c r="AE10">
        <v>0.37</v>
      </c>
      <c r="AF10">
        <v>35.130959275699148</v>
      </c>
      <c r="AG10">
        <v>1.6066952942706756</v>
      </c>
      <c r="AH10">
        <v>2.344228815319922</v>
      </c>
      <c r="AI10">
        <v>45.903758085258708</v>
      </c>
      <c r="AJ10">
        <v>0</v>
      </c>
      <c r="AK10">
        <v>31.507214430919166</v>
      </c>
      <c r="AL10">
        <v>27.351596490266918</v>
      </c>
      <c r="AM10">
        <v>38.851809867106041</v>
      </c>
    </row>
    <row r="11" spans="1:40">
      <c r="A11">
        <v>208</v>
      </c>
      <c r="B11" t="s">
        <v>1105</v>
      </c>
      <c r="C11" t="s">
        <v>1106</v>
      </c>
      <c r="D11" t="s">
        <v>1107</v>
      </c>
      <c r="F11" t="s">
        <v>568</v>
      </c>
      <c r="G11" t="s">
        <v>1108</v>
      </c>
      <c r="H11" s="1" t="s">
        <v>1108</v>
      </c>
      <c r="I11" s="1" t="s">
        <v>62</v>
      </c>
      <c r="J11" s="1">
        <v>2.5</v>
      </c>
      <c r="K11" s="7">
        <f t="shared" si="0"/>
        <v>42.5</v>
      </c>
      <c r="L11" t="s">
        <v>1107</v>
      </c>
      <c r="M11" s="1" t="s">
        <v>1108</v>
      </c>
      <c r="N11">
        <v>42.5</v>
      </c>
      <c r="O11">
        <v>20</v>
      </c>
      <c r="Q11">
        <v>5.6000000000000001E-2</v>
      </c>
      <c r="R11">
        <v>7.7999999999999996E-3</v>
      </c>
      <c r="T11">
        <v>2.7199999999999998E-2</v>
      </c>
      <c r="U11">
        <v>2.2000000000000001E-3</v>
      </c>
      <c r="V11" t="s">
        <v>675</v>
      </c>
      <c r="W11">
        <v>2</v>
      </c>
      <c r="X11" t="s">
        <v>1107</v>
      </c>
      <c r="Y11">
        <v>76.956530000000001</v>
      </c>
      <c r="Z11">
        <v>30.401440000000001</v>
      </c>
      <c r="AA11">
        <v>3.6825999999999999</v>
      </c>
      <c r="AB11">
        <v>2.3900000000000001E-2</v>
      </c>
      <c r="AC11">
        <v>0.27600000000000002</v>
      </c>
      <c r="AD11">
        <v>0.16800000000000001</v>
      </c>
      <c r="AE11">
        <v>0.26</v>
      </c>
      <c r="AF11">
        <v>29.304884138703262</v>
      </c>
      <c r="AG11">
        <v>0.98828799911637366</v>
      </c>
      <c r="AH11">
        <v>1.8197008586099837</v>
      </c>
      <c r="AI11">
        <v>84.126576487519287</v>
      </c>
      <c r="AJ11">
        <v>0</v>
      </c>
      <c r="AK11">
        <v>27.852232296429811</v>
      </c>
      <c r="AL11">
        <v>24.354694195825402</v>
      </c>
      <c r="AM11">
        <v>33.850201224647314</v>
      </c>
    </row>
    <row r="12" spans="1:40">
      <c r="A12">
        <v>193</v>
      </c>
      <c r="B12" t="s">
        <v>1091</v>
      </c>
      <c r="C12" t="s">
        <v>1092</v>
      </c>
      <c r="D12" t="s">
        <v>1093</v>
      </c>
      <c r="F12" t="s">
        <v>568</v>
      </c>
      <c r="G12" t="s">
        <v>38</v>
      </c>
      <c r="H12" s="1" t="s">
        <v>38</v>
      </c>
      <c r="I12" s="1" t="s">
        <v>62</v>
      </c>
      <c r="J12" s="1">
        <v>3</v>
      </c>
      <c r="K12" s="7">
        <f t="shared" si="0"/>
        <v>43</v>
      </c>
      <c r="L12" t="s">
        <v>1093</v>
      </c>
      <c r="M12" s="1" t="s">
        <v>38</v>
      </c>
      <c r="N12">
        <v>43</v>
      </c>
      <c r="O12">
        <v>7</v>
      </c>
      <c r="Q12">
        <v>0.54659999999999997</v>
      </c>
      <c r="R12">
        <v>3.5799999999999998E-2</v>
      </c>
      <c r="T12">
        <v>0.17319999999999999</v>
      </c>
      <c r="U12">
        <v>6.7999999999999996E-3</v>
      </c>
      <c r="V12" t="s">
        <v>675</v>
      </c>
      <c r="W12">
        <v>2</v>
      </c>
      <c r="X12" t="s">
        <v>1093</v>
      </c>
      <c r="Y12">
        <v>73.795760000000001</v>
      </c>
      <c r="Z12">
        <v>30.366540000000001</v>
      </c>
      <c r="AA12">
        <v>3.6749000000000001</v>
      </c>
      <c r="AB12">
        <v>1.5599999999999999E-2</v>
      </c>
      <c r="AC12">
        <v>9.0999999999999998E-2</v>
      </c>
      <c r="AD12">
        <v>0.1</v>
      </c>
      <c r="AE12">
        <v>0.17</v>
      </c>
      <c r="AF12">
        <v>26.344502929141122</v>
      </c>
      <c r="AG12">
        <v>0.74290541124225995</v>
      </c>
      <c r="AH12">
        <v>1.4791083881682074</v>
      </c>
      <c r="AI12">
        <v>99.097807848094021</v>
      </c>
      <c r="AJ12">
        <v>0</v>
      </c>
      <c r="AK12">
        <v>25.906575486129572</v>
      </c>
      <c r="AL12">
        <v>22.750067042422991</v>
      </c>
      <c r="AM12">
        <v>31.21844412240862</v>
      </c>
    </row>
    <row r="13" spans="1:40">
      <c r="A13">
        <v>134</v>
      </c>
      <c r="B13" t="s">
        <v>1102</v>
      </c>
      <c r="C13" t="s">
        <v>1103</v>
      </c>
      <c r="D13" t="s">
        <v>1104</v>
      </c>
      <c r="F13" t="s">
        <v>568</v>
      </c>
      <c r="G13" t="s">
        <v>38</v>
      </c>
      <c r="H13" s="1" t="s">
        <v>38</v>
      </c>
      <c r="I13" s="1" t="s">
        <v>62</v>
      </c>
      <c r="J13" s="1">
        <v>3</v>
      </c>
      <c r="K13" s="7">
        <f t="shared" si="0"/>
        <v>43</v>
      </c>
      <c r="L13" t="s">
        <v>1104</v>
      </c>
      <c r="M13" s="1" t="s">
        <v>38</v>
      </c>
      <c r="N13">
        <v>43</v>
      </c>
      <c r="O13">
        <v>8</v>
      </c>
      <c r="Q13">
        <v>1.6E-2</v>
      </c>
      <c r="R13">
        <v>2E-3</v>
      </c>
      <c r="T13">
        <v>6.1000000000000004E-3</v>
      </c>
      <c r="U13">
        <v>2.8999999999999998E-3</v>
      </c>
      <c r="V13" t="s">
        <v>641</v>
      </c>
      <c r="W13">
        <v>2</v>
      </c>
      <c r="X13" t="s">
        <v>1104</v>
      </c>
      <c r="Y13">
        <v>68.477919999999997</v>
      </c>
      <c r="Z13">
        <v>26.224309999999999</v>
      </c>
      <c r="AA13">
        <v>3.6749000000000001</v>
      </c>
      <c r="AB13">
        <v>1.5599999999999999E-2</v>
      </c>
      <c r="AC13">
        <v>0.155</v>
      </c>
      <c r="AD13">
        <v>0.129</v>
      </c>
      <c r="AE13">
        <v>0.23</v>
      </c>
      <c r="AF13">
        <v>27.333170389584776</v>
      </c>
      <c r="AG13">
        <v>0.8199993756562326</v>
      </c>
      <c r="AH13">
        <v>1.6982436524617444</v>
      </c>
      <c r="AI13">
        <v>107.10304213374147</v>
      </c>
      <c r="AJ13">
        <v>0</v>
      </c>
      <c r="AK13">
        <v>26.563788189871769</v>
      </c>
      <c r="AL13">
        <v>23.292852728501334</v>
      </c>
      <c r="AM13">
        <v>32.104895061923195</v>
      </c>
    </row>
    <row r="14" spans="1:40">
      <c r="A14">
        <v>142</v>
      </c>
      <c r="B14" t="s">
        <v>1114</v>
      </c>
      <c r="C14" t="s">
        <v>1115</v>
      </c>
      <c r="D14" t="s">
        <v>1116</v>
      </c>
      <c r="F14" t="s">
        <v>568</v>
      </c>
      <c r="G14" t="s">
        <v>38</v>
      </c>
      <c r="H14" s="1" t="s">
        <v>38</v>
      </c>
      <c r="I14" s="1" t="s">
        <v>62</v>
      </c>
      <c r="J14" s="1">
        <v>3</v>
      </c>
      <c r="K14" s="7">
        <f t="shared" si="0"/>
        <v>43</v>
      </c>
      <c r="L14" t="s">
        <v>1116</v>
      </c>
      <c r="M14" s="1" t="s">
        <v>38</v>
      </c>
      <c r="N14">
        <v>43</v>
      </c>
      <c r="O14">
        <v>1</v>
      </c>
      <c r="Q14">
        <v>0.11360000000000001</v>
      </c>
      <c r="R14">
        <v>1.61E-2</v>
      </c>
      <c r="T14">
        <v>5.1700000000000003E-2</v>
      </c>
      <c r="U14">
        <v>4.7000000000000002E-3</v>
      </c>
      <c r="V14" t="s">
        <v>606</v>
      </c>
      <c r="W14">
        <v>2</v>
      </c>
      <c r="X14" t="s">
        <v>1116</v>
      </c>
      <c r="Y14">
        <v>68.969899999999996</v>
      </c>
      <c r="Z14">
        <v>22.906420000000001</v>
      </c>
      <c r="AA14">
        <v>3.6749000000000001</v>
      </c>
      <c r="AB14">
        <v>1.5599999999999999E-2</v>
      </c>
      <c r="AC14">
        <v>0.29199999999999998</v>
      </c>
      <c r="AD14">
        <v>0.111</v>
      </c>
      <c r="AE14">
        <v>0.27</v>
      </c>
      <c r="AF14">
        <v>29.57603889312912</v>
      </c>
      <c r="AG14">
        <v>1.0129861830785456</v>
      </c>
      <c r="AH14">
        <v>1.8620871366628675</v>
      </c>
      <c r="AI14">
        <v>83.821573064682539</v>
      </c>
      <c r="AJ14">
        <v>0</v>
      </c>
      <c r="AK14">
        <v>28.027219105284935</v>
      </c>
      <c r="AL14">
        <v>24.498679763704942</v>
      </c>
      <c r="AM14">
        <v>34.087979084422756</v>
      </c>
    </row>
    <row r="15" spans="1:40">
      <c r="A15">
        <v>5</v>
      </c>
      <c r="B15" t="s">
        <v>1117</v>
      </c>
      <c r="C15" t="s">
        <v>1118</v>
      </c>
      <c r="D15" t="s">
        <v>1119</v>
      </c>
      <c r="F15" t="s">
        <v>568</v>
      </c>
      <c r="G15" t="s">
        <v>38</v>
      </c>
      <c r="H15" s="1" t="s">
        <v>38</v>
      </c>
      <c r="I15" s="1" t="s">
        <v>62</v>
      </c>
      <c r="J15" s="1">
        <v>3</v>
      </c>
      <c r="K15" s="7">
        <f t="shared" si="0"/>
        <v>43</v>
      </c>
      <c r="L15" t="s">
        <v>1119</v>
      </c>
      <c r="M15" s="1" t="s">
        <v>38</v>
      </c>
      <c r="N15">
        <v>43</v>
      </c>
      <c r="O15">
        <v>1</v>
      </c>
      <c r="Q15">
        <v>0.16009999999999999</v>
      </c>
      <c r="R15">
        <v>2.6800000000000001E-2</v>
      </c>
      <c r="T15">
        <v>5.2299999999999999E-2</v>
      </c>
      <c r="U15">
        <v>7.0000000000000001E-3</v>
      </c>
      <c r="V15" t="s">
        <v>675</v>
      </c>
      <c r="W15">
        <v>1</v>
      </c>
      <c r="X15" t="s">
        <v>1119</v>
      </c>
      <c r="Y15">
        <v>63.57085</v>
      </c>
      <c r="Z15">
        <v>28.182729999999999</v>
      </c>
      <c r="AA15">
        <v>3.6749000000000001</v>
      </c>
      <c r="AB15">
        <v>1.5599999999999999E-2</v>
      </c>
      <c r="AC15">
        <v>0.38400000000000001</v>
      </c>
      <c r="AD15">
        <v>0.20499999999999999</v>
      </c>
      <c r="AE15">
        <v>0.3</v>
      </c>
      <c r="AF15">
        <v>31.184587856073577</v>
      </c>
      <c r="AG15">
        <v>1.1674640650643813</v>
      </c>
      <c r="AH15">
        <v>1.9952623149688797</v>
      </c>
      <c r="AI15">
        <v>70.90567278906768</v>
      </c>
      <c r="AJ15">
        <v>0</v>
      </c>
      <c r="AK15">
        <v>29.054941721881804</v>
      </c>
      <c r="AL15">
        <v>25.343271771907837</v>
      </c>
      <c r="AM15">
        <v>35.487977957666374</v>
      </c>
    </row>
    <row r="16" spans="1:40">
      <c r="A16">
        <v>30</v>
      </c>
      <c r="B16" t="s">
        <v>1098</v>
      </c>
      <c r="C16" t="s">
        <v>1099</v>
      </c>
      <c r="D16" t="s">
        <v>1100</v>
      </c>
      <c r="F16" t="s">
        <v>568</v>
      </c>
      <c r="G16" t="s">
        <v>1101</v>
      </c>
      <c r="H16" s="1" t="s">
        <v>1101</v>
      </c>
      <c r="I16" s="1" t="s">
        <v>62</v>
      </c>
      <c r="J16" s="1">
        <v>4.5</v>
      </c>
      <c r="K16" s="7">
        <f t="shared" si="0"/>
        <v>44.5</v>
      </c>
      <c r="L16" t="s">
        <v>1100</v>
      </c>
      <c r="M16" s="1" t="s">
        <v>1101</v>
      </c>
      <c r="N16">
        <v>44.5</v>
      </c>
      <c r="O16">
        <v>1</v>
      </c>
      <c r="Q16">
        <v>8.0399999999999999E-2</v>
      </c>
      <c r="R16">
        <v>3.6299999999999999E-2</v>
      </c>
      <c r="T16">
        <v>3.0800000000000001E-2</v>
      </c>
      <c r="U16">
        <v>1.6000000000000001E-3</v>
      </c>
      <c r="V16" t="s">
        <v>606</v>
      </c>
      <c r="W16">
        <v>1</v>
      </c>
      <c r="X16" t="s">
        <v>1100</v>
      </c>
      <c r="Y16">
        <v>64.672219999999996</v>
      </c>
      <c r="Z16">
        <v>28.456949999999999</v>
      </c>
      <c r="AA16">
        <v>3.6503000000000001</v>
      </c>
      <c r="AB16">
        <v>1.8700000000000001E-2</v>
      </c>
      <c r="AC16">
        <v>0.40600000000000003</v>
      </c>
      <c r="AD16">
        <v>0.13500000000000001</v>
      </c>
      <c r="AE16">
        <v>0.22</v>
      </c>
      <c r="AF16">
        <v>31.582027595183909</v>
      </c>
      <c r="AG16">
        <v>1.2077680083117226</v>
      </c>
      <c r="AH16">
        <v>1.6595869074375607</v>
      </c>
      <c r="AI16">
        <v>37.409411080312744</v>
      </c>
      <c r="AJ16">
        <v>0</v>
      </c>
      <c r="AK16">
        <v>29.306233709565436</v>
      </c>
      <c r="AL16">
        <v>25.549516198710176</v>
      </c>
      <c r="AM16">
        <v>35.831191883951078</v>
      </c>
    </row>
    <row r="17" spans="1:39">
      <c r="A17">
        <v>128</v>
      </c>
      <c r="B17" t="s">
        <v>775</v>
      </c>
      <c r="C17" t="s">
        <v>776</v>
      </c>
      <c r="D17" t="s">
        <v>1061</v>
      </c>
      <c r="F17" t="s">
        <v>568</v>
      </c>
      <c r="G17" t="s">
        <v>40</v>
      </c>
      <c r="H17" s="1" t="s">
        <v>40</v>
      </c>
      <c r="I17" s="1" t="s">
        <v>62</v>
      </c>
      <c r="J17" s="1">
        <v>5</v>
      </c>
      <c r="K17" s="7">
        <f t="shared" si="0"/>
        <v>45</v>
      </c>
      <c r="L17" t="s">
        <v>1061</v>
      </c>
      <c r="M17" s="1" t="s">
        <v>40</v>
      </c>
      <c r="N17">
        <v>45</v>
      </c>
      <c r="O17">
        <v>13</v>
      </c>
      <c r="Q17">
        <v>3.4000000000000002E-2</v>
      </c>
      <c r="R17">
        <v>3.0000000000000001E-3</v>
      </c>
      <c r="T17">
        <v>1.2999999999999999E-2</v>
      </c>
      <c r="U17">
        <v>6.0000000000000001E-3</v>
      </c>
      <c r="V17" t="s">
        <v>641</v>
      </c>
      <c r="W17">
        <v>3</v>
      </c>
      <c r="X17" t="s">
        <v>1061</v>
      </c>
      <c r="Y17">
        <v>68.413970000000006</v>
      </c>
      <c r="Z17">
        <v>17.864550000000001</v>
      </c>
      <c r="AA17">
        <v>3.6385000000000001</v>
      </c>
      <c r="AB17">
        <v>2.4E-2</v>
      </c>
      <c r="AC17">
        <v>-0.376</v>
      </c>
      <c r="AD17">
        <v>0.36499999999999999</v>
      </c>
      <c r="AE17">
        <v>7.0000000000000007E-2</v>
      </c>
      <c r="AF17">
        <v>20.134461029976663</v>
      </c>
      <c r="AG17">
        <v>0.36144608222216629</v>
      </c>
      <c r="AH17">
        <v>1.1748975549395295</v>
      </c>
      <c r="AI17">
        <v>225.05472122322453</v>
      </c>
      <c r="AJ17">
        <v>0</v>
      </c>
      <c r="AK17">
        <v>21.578438223310002</v>
      </c>
      <c r="AL17">
        <v>19.154141032654092</v>
      </c>
      <c r="AM17">
        <v>25.449617225261729</v>
      </c>
    </row>
    <row r="18" spans="1:39">
      <c r="A18">
        <v>188</v>
      </c>
      <c r="B18" t="s">
        <v>1065</v>
      </c>
      <c r="C18" t="s">
        <v>1066</v>
      </c>
      <c r="D18" t="s">
        <v>1067</v>
      </c>
      <c r="F18" t="s">
        <v>568</v>
      </c>
      <c r="G18" t="s">
        <v>40</v>
      </c>
      <c r="H18" s="1" t="s">
        <v>40</v>
      </c>
      <c r="I18" s="1" t="s">
        <v>62</v>
      </c>
      <c r="J18" s="1">
        <v>5</v>
      </c>
      <c r="K18" s="7">
        <f t="shared" si="0"/>
        <v>45</v>
      </c>
      <c r="L18" t="s">
        <v>1067</v>
      </c>
      <c r="M18" s="1" t="s">
        <v>40</v>
      </c>
      <c r="N18">
        <v>45</v>
      </c>
      <c r="O18">
        <v>1</v>
      </c>
      <c r="Q18">
        <v>4.0500000000000001E-2</v>
      </c>
      <c r="R18">
        <v>6.8999999999999999E-3</v>
      </c>
      <c r="T18">
        <v>1.6500000000000001E-2</v>
      </c>
      <c r="U18">
        <v>1.8E-3</v>
      </c>
      <c r="V18" t="s">
        <v>675</v>
      </c>
      <c r="W18">
        <v>1</v>
      </c>
      <c r="X18" t="s">
        <v>1067</v>
      </c>
      <c r="Y18">
        <v>71.952460000000002</v>
      </c>
      <c r="Z18">
        <v>29.41985</v>
      </c>
      <c r="AA18">
        <v>3.6385000000000001</v>
      </c>
      <c r="AB18">
        <v>2.4E-2</v>
      </c>
      <c r="AC18">
        <v>-0.11899999999999999</v>
      </c>
      <c r="AD18">
        <v>0.16200000000000001</v>
      </c>
      <c r="AE18">
        <v>0.08</v>
      </c>
      <c r="AF18">
        <v>23.344791995312814</v>
      </c>
      <c r="AG18">
        <v>0.53732063795854013</v>
      </c>
      <c r="AH18">
        <v>1.2022644346174129</v>
      </c>
      <c r="AI18">
        <v>123.75176936907086</v>
      </c>
      <c r="AJ18">
        <v>0</v>
      </c>
      <c r="AK18">
        <v>23.862174025802627</v>
      </c>
      <c r="AL18">
        <v>21.056330119499169</v>
      </c>
      <c r="AM18">
        <v>28.478116001119119</v>
      </c>
    </row>
    <row r="19" spans="1:39">
      <c r="A19">
        <v>209</v>
      </c>
      <c r="B19" t="s">
        <v>1075</v>
      </c>
      <c r="C19" t="s">
        <v>1076</v>
      </c>
      <c r="D19" t="s">
        <v>1077</v>
      </c>
      <c r="F19" t="s">
        <v>568</v>
      </c>
      <c r="G19" t="s">
        <v>40</v>
      </c>
      <c r="H19" s="1" t="s">
        <v>40</v>
      </c>
      <c r="I19" s="1" t="s">
        <v>62</v>
      </c>
      <c r="J19" s="1">
        <v>5</v>
      </c>
      <c r="K19" s="7">
        <f t="shared" si="0"/>
        <v>45</v>
      </c>
      <c r="L19" t="s">
        <v>1077</v>
      </c>
      <c r="M19" s="1" t="s">
        <v>40</v>
      </c>
      <c r="N19">
        <v>45</v>
      </c>
      <c r="O19">
        <v>8</v>
      </c>
      <c r="Q19">
        <v>1.32E-2</v>
      </c>
      <c r="R19">
        <v>2.8999999999999998E-3</v>
      </c>
      <c r="T19">
        <v>4.4000000000000003E-3</v>
      </c>
      <c r="U19">
        <v>8.0000000000000004E-4</v>
      </c>
      <c r="V19" t="s">
        <v>675</v>
      </c>
      <c r="W19">
        <v>2</v>
      </c>
      <c r="X19" t="s">
        <v>1077</v>
      </c>
      <c r="Y19">
        <v>76.956119999999999</v>
      </c>
      <c r="Z19">
        <v>30.401340000000001</v>
      </c>
      <c r="AA19">
        <v>3.6385000000000001</v>
      </c>
      <c r="AB19">
        <v>2.4E-2</v>
      </c>
      <c r="AC19">
        <v>-0.10100000000000001</v>
      </c>
      <c r="AD19">
        <v>0.185</v>
      </c>
      <c r="AE19">
        <v>0.09</v>
      </c>
      <c r="AF19">
        <v>23.587939688671025</v>
      </c>
      <c r="AG19">
        <v>0.55245069175271588</v>
      </c>
      <c r="AH19">
        <v>1.2302687708123816</v>
      </c>
      <c r="AI19">
        <v>122.69295507789244</v>
      </c>
      <c r="AJ19">
        <v>0</v>
      </c>
      <c r="AK19">
        <v>24.030898476223456</v>
      </c>
      <c r="AL19">
        <v>21.196428028397555</v>
      </c>
      <c r="AM19">
        <v>28.703261967969482</v>
      </c>
    </row>
    <row r="20" spans="1:39">
      <c r="A20">
        <v>156</v>
      </c>
      <c r="B20" t="s">
        <v>1078</v>
      </c>
      <c r="C20" t="s">
        <v>1079</v>
      </c>
      <c r="D20" t="s">
        <v>1080</v>
      </c>
      <c r="F20" t="s">
        <v>568</v>
      </c>
      <c r="G20" t="s">
        <v>40</v>
      </c>
      <c r="H20" s="1" t="s">
        <v>40</v>
      </c>
      <c r="I20" s="1" t="s">
        <v>62</v>
      </c>
      <c r="J20" s="1">
        <v>5</v>
      </c>
      <c r="K20" s="7">
        <f t="shared" si="0"/>
        <v>45</v>
      </c>
      <c r="L20" t="s">
        <v>1080</v>
      </c>
      <c r="M20" s="1" t="s">
        <v>40</v>
      </c>
      <c r="N20">
        <v>45</v>
      </c>
      <c r="O20">
        <v>1</v>
      </c>
      <c r="Q20">
        <v>0.38519999999999999</v>
      </c>
      <c r="R20">
        <v>2.24E-2</v>
      </c>
      <c r="T20">
        <v>0.127</v>
      </c>
      <c r="U20">
        <v>4.8999999999999998E-3</v>
      </c>
      <c r="V20" t="s">
        <v>675</v>
      </c>
      <c r="W20">
        <v>2</v>
      </c>
      <c r="X20" t="s">
        <v>1080</v>
      </c>
      <c r="Y20">
        <v>69.824150000000003</v>
      </c>
      <c r="Z20">
        <v>22.35097</v>
      </c>
      <c r="AA20">
        <v>3.6385000000000001</v>
      </c>
      <c r="AB20">
        <v>2.4E-2</v>
      </c>
      <c r="AC20">
        <v>-9.1999999999999998E-2</v>
      </c>
      <c r="AD20">
        <v>0.17</v>
      </c>
      <c r="AE20">
        <v>0.09</v>
      </c>
      <c r="AF20">
        <v>23.710461582522431</v>
      </c>
      <c r="AG20">
        <v>0.56017474058993344</v>
      </c>
      <c r="AH20">
        <v>1.2302687708123816</v>
      </c>
      <c r="AI20">
        <v>119.62232169139865</v>
      </c>
      <c r="AJ20">
        <v>0</v>
      </c>
      <c r="AK20">
        <v>24.115707556364779</v>
      </c>
      <c r="AL20">
        <v>21.266826148269455</v>
      </c>
      <c r="AM20">
        <v>28.816501569984901</v>
      </c>
    </row>
    <row r="21" spans="1:39">
      <c r="A21">
        <v>107</v>
      </c>
      <c r="B21" t="s">
        <v>1088</v>
      </c>
      <c r="C21" t="s">
        <v>1089</v>
      </c>
      <c r="D21" t="s">
        <v>1090</v>
      </c>
      <c r="F21" t="s">
        <v>568</v>
      </c>
      <c r="G21" t="s">
        <v>40</v>
      </c>
      <c r="H21" s="1" t="s">
        <v>40</v>
      </c>
      <c r="I21" s="1" t="s">
        <v>62</v>
      </c>
      <c r="J21" s="1">
        <v>5</v>
      </c>
      <c r="K21" s="7">
        <f t="shared" si="0"/>
        <v>45</v>
      </c>
      <c r="L21" t="s">
        <v>1090</v>
      </c>
      <c r="M21" s="1" t="s">
        <v>40</v>
      </c>
      <c r="N21">
        <v>45</v>
      </c>
      <c r="O21">
        <v>1</v>
      </c>
      <c r="Q21">
        <v>3.7600000000000001E-2</v>
      </c>
      <c r="R21">
        <v>6.7999999999999996E-3</v>
      </c>
      <c r="T21">
        <v>1.38E-2</v>
      </c>
      <c r="U21">
        <v>5.1000000000000004E-3</v>
      </c>
      <c r="V21" t="s">
        <v>606</v>
      </c>
      <c r="W21">
        <v>2</v>
      </c>
      <c r="X21" t="s">
        <v>1090</v>
      </c>
      <c r="Y21">
        <v>68.127420000000001</v>
      </c>
      <c r="Z21">
        <v>24.33258</v>
      </c>
      <c r="AA21">
        <v>3.6385000000000001</v>
      </c>
      <c r="AB21">
        <v>2.4E-2</v>
      </c>
      <c r="AC21">
        <v>0.20599999999999999</v>
      </c>
      <c r="AD21">
        <v>0.13600000000000001</v>
      </c>
      <c r="AE21">
        <v>0.16</v>
      </c>
      <c r="AF21">
        <v>28.147511722373498</v>
      </c>
      <c r="AG21">
        <v>0.88712235162145781</v>
      </c>
      <c r="AH21">
        <v>1.4454397707459274</v>
      </c>
      <c r="AI21">
        <v>62.935785363089146</v>
      </c>
      <c r="AJ21">
        <v>0</v>
      </c>
      <c r="AK21">
        <v>27.09942079624194</v>
      </c>
      <c r="AL21">
        <v>23.734641747091246</v>
      </c>
      <c r="AM21">
        <v>32.829272189569082</v>
      </c>
    </row>
    <row r="22" spans="1:39">
      <c r="A22">
        <v>187</v>
      </c>
      <c r="B22" t="s">
        <v>1094</v>
      </c>
      <c r="C22" t="s">
        <v>1095</v>
      </c>
      <c r="D22" t="s">
        <v>1096</v>
      </c>
      <c r="F22" t="s">
        <v>568</v>
      </c>
      <c r="G22" t="s">
        <v>40</v>
      </c>
      <c r="H22" s="1" t="s">
        <v>40</v>
      </c>
      <c r="I22" s="1" t="s">
        <v>62</v>
      </c>
      <c r="J22" s="1">
        <v>5</v>
      </c>
      <c r="K22" s="7">
        <f t="shared" si="0"/>
        <v>45</v>
      </c>
      <c r="L22" t="s">
        <v>1096</v>
      </c>
      <c r="M22" s="1" t="s">
        <v>40</v>
      </c>
      <c r="N22">
        <v>45</v>
      </c>
      <c r="O22">
        <v>1</v>
      </c>
      <c r="Q22">
        <v>0.31490000000000001</v>
      </c>
      <c r="R22">
        <v>2.3199999999999998E-2</v>
      </c>
      <c r="T22">
        <v>0.1152</v>
      </c>
      <c r="U22">
        <v>6.8999999999999999E-3</v>
      </c>
      <c r="V22" t="s">
        <v>675</v>
      </c>
      <c r="W22">
        <v>1</v>
      </c>
      <c r="X22" t="s">
        <v>1096</v>
      </c>
      <c r="Y22">
        <v>71.775869999999998</v>
      </c>
      <c r="Z22">
        <v>16.978560000000002</v>
      </c>
      <c r="AA22">
        <v>3.6385000000000001</v>
      </c>
      <c r="AB22">
        <v>2.4E-2</v>
      </c>
      <c r="AC22">
        <v>0.25900000000000001</v>
      </c>
      <c r="AD22">
        <v>0.14599999999999999</v>
      </c>
      <c r="AE22">
        <v>0.17</v>
      </c>
      <c r="AF22">
        <v>29.019505566777891</v>
      </c>
      <c r="AG22">
        <v>0.96270565237397487</v>
      </c>
      <c r="AH22">
        <v>1.4791083881682074</v>
      </c>
      <c r="AI22">
        <v>53.640771145449719</v>
      </c>
      <c r="AJ22">
        <v>0</v>
      </c>
      <c r="AK22">
        <v>27.667505737020658</v>
      </c>
      <c r="AL22">
        <v>24.202636647698327</v>
      </c>
      <c r="AM22">
        <v>33.599379316939178</v>
      </c>
    </row>
    <row r="23" spans="1:39">
      <c r="A23">
        <v>67</v>
      </c>
      <c r="B23" t="s">
        <v>1081</v>
      </c>
      <c r="C23" t="s">
        <v>1082</v>
      </c>
      <c r="D23" t="s">
        <v>1097</v>
      </c>
      <c r="F23" t="s">
        <v>568</v>
      </c>
      <c r="G23" t="s">
        <v>40</v>
      </c>
      <c r="H23" s="1" t="s">
        <v>40</v>
      </c>
      <c r="I23" s="1" t="s">
        <v>62</v>
      </c>
      <c r="J23" s="1">
        <v>5</v>
      </c>
      <c r="K23" s="7">
        <f t="shared" si="0"/>
        <v>45</v>
      </c>
      <c r="L23" t="s">
        <v>1097</v>
      </c>
      <c r="M23" s="1" t="s">
        <v>40</v>
      </c>
      <c r="N23">
        <v>45</v>
      </c>
      <c r="O23">
        <v>2</v>
      </c>
      <c r="Q23">
        <v>1.4999999999999999E-2</v>
      </c>
      <c r="R23">
        <v>1E-3</v>
      </c>
      <c r="T23">
        <v>5.7000000000000002E-3</v>
      </c>
      <c r="U23">
        <v>2.5999999999999999E-3</v>
      </c>
      <c r="V23" t="s">
        <v>641</v>
      </c>
      <c r="W23">
        <v>4</v>
      </c>
      <c r="X23" t="s">
        <v>1084</v>
      </c>
      <c r="Y23">
        <v>66.723039999999997</v>
      </c>
      <c r="Z23">
        <v>26.115100000000002</v>
      </c>
      <c r="AA23">
        <v>3.6385000000000001</v>
      </c>
      <c r="AB23">
        <v>2.4E-2</v>
      </c>
      <c r="AC23">
        <v>0.36899999999999999</v>
      </c>
      <c r="AD23">
        <v>0.14299999999999999</v>
      </c>
      <c r="AE23">
        <v>0.18</v>
      </c>
      <c r="AF23">
        <v>30.916477669872695</v>
      </c>
      <c r="AG23">
        <v>1.1407579963309182</v>
      </c>
      <c r="AH23">
        <v>1.5135612484362082</v>
      </c>
      <c r="AI23">
        <v>32.680310223935074</v>
      </c>
      <c r="AJ23">
        <v>0</v>
      </c>
      <c r="AK23">
        <v>28.884842823234173</v>
      </c>
      <c r="AL23">
        <v>25.203605942796852</v>
      </c>
      <c r="AM23">
        <v>35.255855274144949</v>
      </c>
    </row>
    <row r="24" spans="1:39">
      <c r="A24">
        <v>77</v>
      </c>
      <c r="B24" t="s">
        <v>1156</v>
      </c>
      <c r="C24" t="s">
        <v>1157</v>
      </c>
      <c r="D24" t="s">
        <v>1158</v>
      </c>
      <c r="F24" t="s">
        <v>568</v>
      </c>
      <c r="G24" t="s">
        <v>1159</v>
      </c>
      <c r="H24" s="1" t="s">
        <v>1159</v>
      </c>
      <c r="I24" s="1" t="s">
        <v>62</v>
      </c>
      <c r="J24" s="1">
        <v>5.5</v>
      </c>
      <c r="K24" s="7">
        <f t="shared" si="0"/>
        <v>45.5</v>
      </c>
      <c r="L24" t="s">
        <v>1158</v>
      </c>
      <c r="M24" s="1" t="s">
        <v>1159</v>
      </c>
      <c r="N24">
        <v>45.5</v>
      </c>
      <c r="O24">
        <v>1</v>
      </c>
      <c r="Q24">
        <v>0.27060000000000001</v>
      </c>
      <c r="R24">
        <v>0.05</v>
      </c>
      <c r="T24">
        <v>0.12</v>
      </c>
      <c r="U24">
        <v>0.01</v>
      </c>
      <c r="V24" t="s">
        <v>606</v>
      </c>
      <c r="W24">
        <v>0</v>
      </c>
      <c r="X24" t="s">
        <v>1158</v>
      </c>
      <c r="Y24">
        <v>67.270790000000005</v>
      </c>
      <c r="Z24">
        <v>26.81869</v>
      </c>
      <c r="AA24">
        <v>3.6312000000000002</v>
      </c>
      <c r="AB24">
        <v>1.95E-2</v>
      </c>
      <c r="AC24">
        <v>-1.3859999999999999</v>
      </c>
      <c r="AD24">
        <v>0.31900000000000001</v>
      </c>
      <c r="AE24">
        <v>0.14000000000000001</v>
      </c>
      <c r="AF24">
        <v>11.257449532202227</v>
      </c>
      <c r="AG24">
        <v>7.6092792380080126E-2</v>
      </c>
      <c r="AH24">
        <v>1.380384264602885</v>
      </c>
      <c r="AI24">
        <v>1714.080179510205</v>
      </c>
      <c r="AJ24" t="s">
        <v>1145</v>
      </c>
      <c r="AK24">
        <v>14.531819962684816</v>
      </c>
      <c r="AL24">
        <v>13.202697742413154</v>
      </c>
      <c r="AM24">
        <v>16.359922978912802</v>
      </c>
    </row>
    <row r="25" spans="1:39">
      <c r="A25">
        <v>68</v>
      </c>
      <c r="B25" t="s">
        <v>1081</v>
      </c>
      <c r="C25" t="s">
        <v>1082</v>
      </c>
      <c r="D25" t="s">
        <v>1083</v>
      </c>
      <c r="F25" t="s">
        <v>568</v>
      </c>
      <c r="G25" t="s">
        <v>41</v>
      </c>
      <c r="H25" s="1" t="s">
        <v>41</v>
      </c>
      <c r="I25" s="1" t="s">
        <v>62</v>
      </c>
      <c r="J25" s="1">
        <v>6</v>
      </c>
      <c r="K25" s="7">
        <f t="shared" si="0"/>
        <v>46</v>
      </c>
      <c r="L25" t="s">
        <v>1083</v>
      </c>
      <c r="M25" s="1" t="s">
        <v>41</v>
      </c>
      <c r="N25">
        <v>46</v>
      </c>
      <c r="O25">
        <v>5</v>
      </c>
      <c r="Q25">
        <v>1.0999999999999999E-2</v>
      </c>
      <c r="R25">
        <v>1E-3</v>
      </c>
      <c r="T25">
        <v>4.1999999999999997E-3</v>
      </c>
      <c r="U25">
        <v>1.9E-3</v>
      </c>
      <c r="V25" t="s">
        <v>641</v>
      </c>
      <c r="W25">
        <v>4</v>
      </c>
      <c r="X25" t="s">
        <v>1084</v>
      </c>
      <c r="Y25">
        <v>66.723039999999997</v>
      </c>
      <c r="Z25">
        <v>26.115100000000002</v>
      </c>
      <c r="AA25">
        <v>3.6238000000000001</v>
      </c>
      <c r="AB25">
        <v>1.4999999999999999E-2</v>
      </c>
      <c r="AC25">
        <v>0.13</v>
      </c>
      <c r="AD25">
        <v>0.153</v>
      </c>
      <c r="AE25">
        <v>0.12</v>
      </c>
      <c r="AF25">
        <v>26.942631342358048</v>
      </c>
      <c r="AG25">
        <v>0.78897550801305649</v>
      </c>
      <c r="AH25">
        <v>1.3182567385564072</v>
      </c>
      <c r="AI25">
        <v>67.084621153359279</v>
      </c>
      <c r="AJ25">
        <v>0</v>
      </c>
      <c r="AK25">
        <v>26.305103122131079</v>
      </c>
      <c r="AL25">
        <v>23.079302571081787</v>
      </c>
      <c r="AM25">
        <v>31.755668138712284</v>
      </c>
    </row>
    <row r="26" spans="1:39">
      <c r="A26">
        <v>73</v>
      </c>
      <c r="B26" t="s">
        <v>1085</v>
      </c>
      <c r="C26" t="s">
        <v>1086</v>
      </c>
      <c r="D26" t="s">
        <v>1087</v>
      </c>
      <c r="F26" t="s">
        <v>568</v>
      </c>
      <c r="G26" t="s">
        <v>41</v>
      </c>
      <c r="H26" s="1" t="s">
        <v>41</v>
      </c>
      <c r="I26" s="1" t="s">
        <v>62</v>
      </c>
      <c r="J26" s="1">
        <v>6</v>
      </c>
      <c r="K26" s="7">
        <f t="shared" si="0"/>
        <v>46</v>
      </c>
      <c r="L26" t="s">
        <v>1087</v>
      </c>
      <c r="M26" s="1" t="s">
        <v>41</v>
      </c>
      <c r="N26">
        <v>46</v>
      </c>
      <c r="O26">
        <v>1</v>
      </c>
      <c r="Q26">
        <v>0.94469999999999998</v>
      </c>
      <c r="R26">
        <v>7.8E-2</v>
      </c>
      <c r="T26">
        <v>0.34420000000000001</v>
      </c>
      <c r="U26">
        <v>1.78E-2</v>
      </c>
      <c r="V26" t="s">
        <v>675</v>
      </c>
      <c r="W26">
        <v>2</v>
      </c>
      <c r="X26" t="s">
        <v>1087</v>
      </c>
      <c r="Y26">
        <v>66.769570000000002</v>
      </c>
      <c r="Z26">
        <v>26.10453</v>
      </c>
      <c r="AA26">
        <v>3.6238000000000001</v>
      </c>
      <c r="AB26">
        <v>1.4999999999999999E-2</v>
      </c>
      <c r="AC26">
        <v>0.32300000000000001</v>
      </c>
      <c r="AD26">
        <v>0.43</v>
      </c>
      <c r="AE26">
        <v>0.15</v>
      </c>
      <c r="AF26">
        <v>30.108561638521063</v>
      </c>
      <c r="AG26">
        <v>1.0626090777389128</v>
      </c>
      <c r="AH26">
        <v>1.4125375446227544</v>
      </c>
      <c r="AI26">
        <v>32.93106319291396</v>
      </c>
      <c r="AJ26">
        <v>0</v>
      </c>
      <c r="AK26">
        <v>28.369390718343858</v>
      </c>
      <c r="AL26">
        <v>24.780078670758257</v>
      </c>
      <c r="AM26">
        <v>34.553437156779701</v>
      </c>
    </row>
    <row r="27" spans="1:39">
      <c r="A27">
        <v>150</v>
      </c>
      <c r="B27" t="s">
        <v>1149</v>
      </c>
      <c r="C27" t="s">
        <v>1150</v>
      </c>
      <c r="D27" t="s">
        <v>1151</v>
      </c>
      <c r="F27" t="s">
        <v>568</v>
      </c>
      <c r="G27" t="s">
        <v>41</v>
      </c>
      <c r="H27" s="1" t="s">
        <v>41</v>
      </c>
      <c r="I27" s="1" t="s">
        <v>62</v>
      </c>
      <c r="J27" s="1">
        <v>6</v>
      </c>
      <c r="K27" s="7">
        <f t="shared" si="0"/>
        <v>46</v>
      </c>
      <c r="L27" t="s">
        <v>1151</v>
      </c>
      <c r="M27" s="1" t="s">
        <v>41</v>
      </c>
      <c r="N27">
        <v>46</v>
      </c>
      <c r="O27">
        <v>1</v>
      </c>
      <c r="Q27">
        <v>4.7399999999999998E-2</v>
      </c>
      <c r="R27">
        <v>7.0000000000000001E-3</v>
      </c>
      <c r="T27">
        <v>2.3099999999999999E-2</v>
      </c>
      <c r="U27">
        <v>2.5999999999999999E-3</v>
      </c>
      <c r="V27" t="s">
        <v>675</v>
      </c>
      <c r="W27">
        <v>1</v>
      </c>
      <c r="X27" t="s">
        <v>1151</v>
      </c>
      <c r="Y27">
        <v>69.647829999999999</v>
      </c>
      <c r="Z27">
        <v>26.178190000000001</v>
      </c>
      <c r="AA27">
        <v>3.6238000000000001</v>
      </c>
      <c r="AB27">
        <v>1.4999999999999999E-2</v>
      </c>
      <c r="AC27">
        <v>-1.5620000000000001</v>
      </c>
      <c r="AD27">
        <v>0.11899999999999999</v>
      </c>
      <c r="AE27">
        <v>0.12</v>
      </c>
      <c r="AF27">
        <v>10.172788345229911</v>
      </c>
      <c r="AG27">
        <v>5.7999402787939872E-2</v>
      </c>
      <c r="AH27">
        <v>1.3182567385564072</v>
      </c>
      <c r="AI27">
        <v>2172.8798490844451</v>
      </c>
      <c r="AJ27" t="s">
        <v>1145</v>
      </c>
      <c r="AK27">
        <v>13.564381899947678</v>
      </c>
      <c r="AL27">
        <v>12.373788280301008</v>
      </c>
      <c r="AM27">
        <v>15.14751023859823</v>
      </c>
    </row>
    <row r="28" spans="1:39">
      <c r="A28">
        <v>112</v>
      </c>
      <c r="B28" t="s">
        <v>1241</v>
      </c>
      <c r="C28" t="s">
        <v>1242</v>
      </c>
      <c r="D28" t="s">
        <v>1243</v>
      </c>
      <c r="F28" t="s">
        <v>568</v>
      </c>
      <c r="G28" t="s">
        <v>41</v>
      </c>
      <c r="H28" s="1" t="s">
        <v>41</v>
      </c>
      <c r="I28" s="1" t="s">
        <v>62</v>
      </c>
      <c r="J28" s="1">
        <v>6</v>
      </c>
      <c r="K28" s="7">
        <f t="shared" si="0"/>
        <v>46</v>
      </c>
      <c r="L28" t="s">
        <v>1243</v>
      </c>
      <c r="M28" s="1" t="s">
        <v>41</v>
      </c>
      <c r="N28">
        <v>46</v>
      </c>
      <c r="O28">
        <v>1</v>
      </c>
      <c r="Q28">
        <v>0.01</v>
      </c>
      <c r="R28">
        <v>3.0000000000000001E-3</v>
      </c>
      <c r="T28">
        <v>3.8E-3</v>
      </c>
      <c r="U28">
        <v>2.0999999999999999E-3</v>
      </c>
      <c r="V28" t="s">
        <v>641</v>
      </c>
      <c r="W28">
        <v>5</v>
      </c>
      <c r="X28" t="s">
        <v>1244</v>
      </c>
      <c r="Y28">
        <v>68.204639999999998</v>
      </c>
      <c r="Z28">
        <v>22.88411</v>
      </c>
      <c r="AA28">
        <v>3.6238000000000001</v>
      </c>
      <c r="AB28">
        <v>1.4999999999999999E-2</v>
      </c>
      <c r="AC28">
        <v>4.2999999999999997E-2</v>
      </c>
      <c r="AD28">
        <v>0.13100000000000001</v>
      </c>
      <c r="AE28" t="e">
        <v>#N/A</v>
      </c>
      <c r="AF28">
        <v>25.626542086106145</v>
      </c>
      <c r="AG28">
        <v>0.68987994761168592</v>
      </c>
      <c r="AH28" t="e">
        <v>#N/A</v>
      </c>
      <c r="AI28" t="e">
        <v>#N/A</v>
      </c>
      <c r="AJ28" t="s">
        <v>643</v>
      </c>
      <c r="AK28">
        <v>25.424358788654239</v>
      </c>
      <c r="AL28">
        <v>22.351294498943169</v>
      </c>
      <c r="AM28">
        <v>30.5697054890963</v>
      </c>
    </row>
    <row r="29" spans="1:39">
      <c r="A29">
        <v>202</v>
      </c>
      <c r="B29" t="s">
        <v>1033</v>
      </c>
      <c r="C29" t="s">
        <v>1034</v>
      </c>
      <c r="D29" t="s">
        <v>1035</v>
      </c>
      <c r="F29" t="s">
        <v>568</v>
      </c>
      <c r="G29" t="s">
        <v>42</v>
      </c>
      <c r="H29" s="1" t="s">
        <v>42</v>
      </c>
      <c r="I29" s="1" t="s">
        <v>62</v>
      </c>
      <c r="J29" s="1">
        <v>7</v>
      </c>
      <c r="K29" s="7">
        <f t="shared" si="0"/>
        <v>47</v>
      </c>
      <c r="L29" t="s">
        <v>1035</v>
      </c>
      <c r="M29" s="1" t="s">
        <v>42</v>
      </c>
      <c r="N29">
        <v>47</v>
      </c>
      <c r="O29">
        <v>1</v>
      </c>
      <c r="Q29">
        <v>6.7299999999999999E-2</v>
      </c>
      <c r="R29">
        <v>8.0000000000000002E-3</v>
      </c>
      <c r="T29">
        <v>2.9100000000000001E-2</v>
      </c>
      <c r="U29">
        <v>2.3999999999999998E-3</v>
      </c>
      <c r="V29" t="s">
        <v>675</v>
      </c>
      <c r="W29">
        <v>1</v>
      </c>
      <c r="X29" t="s">
        <v>1035</v>
      </c>
      <c r="Y29">
        <v>75.777479999999997</v>
      </c>
      <c r="Z29">
        <v>25.388809999999999</v>
      </c>
      <c r="AA29">
        <v>3.6084999999999998</v>
      </c>
      <c r="AB29">
        <v>2.2499999999999999E-2</v>
      </c>
      <c r="AC29">
        <v>-0.246</v>
      </c>
      <c r="AD29">
        <v>0.113</v>
      </c>
      <c r="AE29">
        <v>0.02</v>
      </c>
      <c r="AF29">
        <v>21.69901443230944</v>
      </c>
      <c r="AG29">
        <v>0.44171639767745147</v>
      </c>
      <c r="AH29">
        <v>1.0471285480508996</v>
      </c>
      <c r="AI29">
        <v>137.05901649943502</v>
      </c>
      <c r="AJ29">
        <v>0</v>
      </c>
      <c r="AK29">
        <v>22.704921707148184</v>
      </c>
      <c r="AL29">
        <v>20.093828017354397</v>
      </c>
      <c r="AM29">
        <v>26.938986628755575</v>
      </c>
    </row>
    <row r="30" spans="1:39">
      <c r="A30">
        <v>126</v>
      </c>
      <c r="B30" t="s">
        <v>1036</v>
      </c>
      <c r="C30" t="s">
        <v>1037</v>
      </c>
      <c r="D30" t="s">
        <v>1038</v>
      </c>
      <c r="F30" t="s">
        <v>568</v>
      </c>
      <c r="G30" t="s">
        <v>42</v>
      </c>
      <c r="H30" s="1" t="s">
        <v>42</v>
      </c>
      <c r="I30" s="1" t="s">
        <v>62</v>
      </c>
      <c r="J30" s="1">
        <v>7</v>
      </c>
      <c r="K30" s="7">
        <f t="shared" si="0"/>
        <v>47</v>
      </c>
      <c r="L30" t="s">
        <v>1038</v>
      </c>
      <c r="M30" s="1" t="s">
        <v>42</v>
      </c>
      <c r="N30">
        <v>47</v>
      </c>
      <c r="O30">
        <v>1</v>
      </c>
      <c r="Q30">
        <v>0.47020000000000001</v>
      </c>
      <c r="R30">
        <v>3.5700000000000003E-2</v>
      </c>
      <c r="T30">
        <v>0.16880000000000001</v>
      </c>
      <c r="U30">
        <v>1.0800000000000001E-2</v>
      </c>
      <c r="V30" t="s">
        <v>675</v>
      </c>
      <c r="W30">
        <v>1</v>
      </c>
      <c r="X30" t="s">
        <v>1038</v>
      </c>
      <c r="Y30">
        <v>68.412760000000006</v>
      </c>
      <c r="Z30">
        <v>25.34395</v>
      </c>
      <c r="AA30">
        <v>3.6084999999999998</v>
      </c>
      <c r="AB30">
        <v>2.2499999999999999E-2</v>
      </c>
      <c r="AC30">
        <v>-0.13100000000000001</v>
      </c>
      <c r="AD30">
        <v>0.18099999999999999</v>
      </c>
      <c r="AE30">
        <v>0.04</v>
      </c>
      <c r="AF30">
        <v>23.184087577593708</v>
      </c>
      <c r="AG30">
        <v>0.52746484751286349</v>
      </c>
      <c r="AH30">
        <v>1.0964781961431851</v>
      </c>
      <c r="AI30">
        <v>107.87701802563153</v>
      </c>
      <c r="AJ30">
        <v>0</v>
      </c>
      <c r="AK30">
        <v>23.750349706280709</v>
      </c>
      <c r="AL30">
        <v>20.963446324366398</v>
      </c>
      <c r="AM30">
        <v>28.329000672771031</v>
      </c>
    </row>
    <row r="31" spans="1:39">
      <c r="A31">
        <v>184</v>
      </c>
      <c r="B31" t="s">
        <v>770</v>
      </c>
      <c r="C31" t="s">
        <v>771</v>
      </c>
      <c r="D31" t="s">
        <v>1039</v>
      </c>
      <c r="F31" t="s">
        <v>568</v>
      </c>
      <c r="G31" t="s">
        <v>42</v>
      </c>
      <c r="H31" s="1" t="s">
        <v>42</v>
      </c>
      <c r="I31" s="1" t="s">
        <v>62</v>
      </c>
      <c r="J31" s="1">
        <v>7</v>
      </c>
      <c r="K31" s="7">
        <f t="shared" si="0"/>
        <v>47</v>
      </c>
      <c r="L31" t="s">
        <v>1039</v>
      </c>
      <c r="M31" s="1" t="s">
        <v>42</v>
      </c>
      <c r="N31">
        <v>47</v>
      </c>
      <c r="O31">
        <v>1</v>
      </c>
      <c r="P31" t="s">
        <v>604</v>
      </c>
      <c r="Q31">
        <v>1.4999999999999999E-2</v>
      </c>
      <c r="S31" t="s">
        <v>605</v>
      </c>
      <c r="T31">
        <v>5.7000000000000002E-3</v>
      </c>
      <c r="V31" t="s">
        <v>641</v>
      </c>
      <c r="W31">
        <v>2</v>
      </c>
      <c r="X31" t="s">
        <v>1040</v>
      </c>
      <c r="Y31">
        <v>71.745699999999999</v>
      </c>
      <c r="Z31">
        <v>17.043849999999999</v>
      </c>
      <c r="AA31">
        <v>3.6084999999999998</v>
      </c>
      <c r="AB31">
        <v>2.2499999999999999E-2</v>
      </c>
      <c r="AC31">
        <v>-0.11799999999999999</v>
      </c>
      <c r="AD31">
        <v>0.14499999999999999</v>
      </c>
      <c r="AE31">
        <v>0.05</v>
      </c>
      <c r="AF31">
        <v>23.358234206432851</v>
      </c>
      <c r="AG31">
        <v>0.53815021945402119</v>
      </c>
      <c r="AH31">
        <v>1.1220184543019636</v>
      </c>
      <c r="AI31">
        <v>108.49540030668467</v>
      </c>
      <c r="AJ31">
        <v>0</v>
      </c>
      <c r="AK31">
        <v>23.871516450833969</v>
      </c>
      <c r="AL31">
        <v>21.064088987343098</v>
      </c>
      <c r="AM31">
        <v>28.49057765107359</v>
      </c>
    </row>
    <row r="32" spans="1:39">
      <c r="A32">
        <v>136</v>
      </c>
      <c r="B32" t="s">
        <v>1045</v>
      </c>
      <c r="C32" t="s">
        <v>1046</v>
      </c>
      <c r="D32" t="s">
        <v>1047</v>
      </c>
      <c r="F32" t="s">
        <v>568</v>
      </c>
      <c r="G32" t="s">
        <v>42</v>
      </c>
      <c r="H32" s="1" t="s">
        <v>42</v>
      </c>
      <c r="I32" s="1" t="s">
        <v>62</v>
      </c>
      <c r="J32" s="1">
        <v>7</v>
      </c>
      <c r="K32" s="7">
        <f t="shared" si="0"/>
        <v>47</v>
      </c>
      <c r="L32" t="s">
        <v>1047</v>
      </c>
      <c r="M32" s="1" t="s">
        <v>42</v>
      </c>
      <c r="N32">
        <v>47</v>
      </c>
      <c r="O32">
        <v>1</v>
      </c>
      <c r="Q32">
        <v>0.1394</v>
      </c>
      <c r="R32">
        <v>8.2000000000000007E-3</v>
      </c>
      <c r="T32">
        <v>6.5000000000000002E-2</v>
      </c>
      <c r="U32">
        <v>3.5000000000000001E-3</v>
      </c>
      <c r="V32" t="s">
        <v>675</v>
      </c>
      <c r="W32">
        <v>1</v>
      </c>
      <c r="X32" t="s">
        <v>1047</v>
      </c>
      <c r="Y32">
        <v>68.730930000000001</v>
      </c>
      <c r="Z32">
        <v>24.48143</v>
      </c>
      <c r="AA32">
        <v>3.6084999999999998</v>
      </c>
      <c r="AB32">
        <v>2.2499999999999999E-2</v>
      </c>
      <c r="AC32">
        <v>-5.8999999999999997E-2</v>
      </c>
      <c r="AD32">
        <v>0.252</v>
      </c>
      <c r="AE32">
        <v>0.06</v>
      </c>
      <c r="AF32">
        <v>24.165178566706707</v>
      </c>
      <c r="AG32">
        <v>0.58943174471648208</v>
      </c>
      <c r="AH32">
        <v>1.1481536214968828</v>
      </c>
      <c r="AI32">
        <v>94.789919577396901</v>
      </c>
      <c r="AJ32">
        <v>0</v>
      </c>
      <c r="AK32">
        <v>24.429242953289592</v>
      </c>
      <c r="AL32">
        <v>21.526958859103814</v>
      </c>
      <c r="AM32">
        <v>29.235549071844154</v>
      </c>
    </row>
    <row r="33" spans="1:39">
      <c r="A33">
        <v>37</v>
      </c>
      <c r="B33" t="s">
        <v>1048</v>
      </c>
      <c r="C33" t="s">
        <v>1049</v>
      </c>
      <c r="D33" t="s">
        <v>1050</v>
      </c>
      <c r="F33" t="s">
        <v>568</v>
      </c>
      <c r="G33" t="s">
        <v>42</v>
      </c>
      <c r="H33" s="1" t="s">
        <v>42</v>
      </c>
      <c r="I33" s="1" t="s">
        <v>62</v>
      </c>
      <c r="J33" s="1">
        <v>7</v>
      </c>
      <c r="K33" s="7">
        <f t="shared" si="0"/>
        <v>47</v>
      </c>
      <c r="L33" t="s">
        <v>1050</v>
      </c>
      <c r="M33" s="1" t="s">
        <v>42</v>
      </c>
      <c r="N33">
        <v>47</v>
      </c>
      <c r="O33">
        <v>1</v>
      </c>
      <c r="P33" t="s">
        <v>604</v>
      </c>
      <c r="Q33">
        <v>8.9999999999999993E-3</v>
      </c>
      <c r="S33" t="s">
        <v>605</v>
      </c>
      <c r="T33">
        <v>2.5000000000000001E-3</v>
      </c>
      <c r="V33" t="s">
        <v>675</v>
      </c>
      <c r="W33">
        <v>1</v>
      </c>
      <c r="X33" t="s">
        <v>1050</v>
      </c>
      <c r="Y33">
        <v>64.85942</v>
      </c>
      <c r="Z33">
        <v>28.43731</v>
      </c>
      <c r="AA33">
        <v>3.6084999999999998</v>
      </c>
      <c r="AB33">
        <v>2.2499999999999999E-2</v>
      </c>
      <c r="AC33">
        <v>-3.9E-2</v>
      </c>
      <c r="AD33">
        <v>7.5999999999999998E-2</v>
      </c>
      <c r="AE33">
        <v>0.06</v>
      </c>
      <c r="AF33">
        <v>24.444998146602167</v>
      </c>
      <c r="AG33">
        <v>0.60790192930813514</v>
      </c>
      <c r="AH33">
        <v>1.1481536214968828</v>
      </c>
      <c r="AI33">
        <v>88.871521234291606</v>
      </c>
      <c r="AJ33">
        <v>0</v>
      </c>
      <c r="AK33">
        <v>24.621244940429246</v>
      </c>
      <c r="AL33">
        <v>21.686161156378738</v>
      </c>
      <c r="AM33">
        <v>29.492477361247438</v>
      </c>
    </row>
    <row r="34" spans="1:39">
      <c r="A34">
        <v>133</v>
      </c>
      <c r="B34" t="s">
        <v>1051</v>
      </c>
      <c r="C34" t="s">
        <v>1052</v>
      </c>
      <c r="D34" t="s">
        <v>1053</v>
      </c>
      <c r="F34" t="s">
        <v>568</v>
      </c>
      <c r="G34" t="s">
        <v>42</v>
      </c>
      <c r="H34" s="1" t="s">
        <v>42</v>
      </c>
      <c r="I34" s="1" t="s">
        <v>62</v>
      </c>
      <c r="J34" s="1">
        <v>7</v>
      </c>
      <c r="K34" s="7">
        <f t="shared" si="0"/>
        <v>47</v>
      </c>
      <c r="L34" t="s">
        <v>1053</v>
      </c>
      <c r="M34" s="1" t="s">
        <v>42</v>
      </c>
      <c r="N34">
        <v>47</v>
      </c>
      <c r="O34">
        <v>1</v>
      </c>
      <c r="Q34">
        <v>0.2636</v>
      </c>
      <c r="R34">
        <v>1.9099999999999999E-2</v>
      </c>
      <c r="T34">
        <v>0.1057</v>
      </c>
      <c r="U34">
        <v>5.7000000000000002E-3</v>
      </c>
      <c r="V34" t="s">
        <v>675</v>
      </c>
      <c r="W34">
        <v>1</v>
      </c>
      <c r="X34" t="s">
        <v>1053</v>
      </c>
      <c r="Y34">
        <v>68.46669</v>
      </c>
      <c r="Z34">
        <v>22.841719999999999</v>
      </c>
      <c r="AA34">
        <v>3.6084999999999998</v>
      </c>
      <c r="AB34">
        <v>2.2499999999999999E-2</v>
      </c>
      <c r="AC34">
        <v>-3.2000000000000001E-2</v>
      </c>
      <c r="AD34">
        <v>0.13900000000000001</v>
      </c>
      <c r="AE34">
        <v>0.06</v>
      </c>
      <c r="AF34">
        <v>24.543698575499608</v>
      </c>
      <c r="AG34">
        <v>0.61450231270942612</v>
      </c>
      <c r="AH34">
        <v>1.1481536214968828</v>
      </c>
      <c r="AI34">
        <v>86.842847903128927</v>
      </c>
      <c r="AJ34">
        <v>0</v>
      </c>
      <c r="AK34">
        <v>24.688801542050651</v>
      </c>
      <c r="AL34">
        <v>21.742159671668318</v>
      </c>
      <c r="AM34">
        <v>29.582934689045473</v>
      </c>
    </row>
    <row r="35" spans="1:39">
      <c r="A35">
        <v>36</v>
      </c>
      <c r="B35" t="s">
        <v>1054</v>
      </c>
      <c r="C35" t="s">
        <v>1055</v>
      </c>
      <c r="D35" t="s">
        <v>1056</v>
      </c>
      <c r="F35" t="s">
        <v>568</v>
      </c>
      <c r="G35" t="s">
        <v>42</v>
      </c>
      <c r="H35" s="1" t="s">
        <v>42</v>
      </c>
      <c r="I35" s="1" t="s">
        <v>62</v>
      </c>
      <c r="J35" s="1">
        <v>7</v>
      </c>
      <c r="K35" s="7">
        <f t="shared" si="0"/>
        <v>47</v>
      </c>
      <c r="L35" t="s">
        <v>1056</v>
      </c>
      <c r="M35" s="1" t="s">
        <v>42</v>
      </c>
      <c r="N35">
        <v>47</v>
      </c>
      <c r="O35">
        <v>1</v>
      </c>
      <c r="Q35">
        <v>0.12970000000000001</v>
      </c>
      <c r="R35">
        <v>1.15E-2</v>
      </c>
      <c r="T35">
        <v>4.1500000000000002E-2</v>
      </c>
      <c r="U35">
        <v>2.2000000000000001E-3</v>
      </c>
      <c r="V35" t="s">
        <v>675</v>
      </c>
      <c r="W35">
        <v>1</v>
      </c>
      <c r="X35" t="s">
        <v>1056</v>
      </c>
      <c r="Y35">
        <v>64.815979999999996</v>
      </c>
      <c r="Z35">
        <v>29.107469999999999</v>
      </c>
      <c r="AA35">
        <v>3.6084999999999998</v>
      </c>
      <c r="AB35">
        <v>2.2499999999999999E-2</v>
      </c>
      <c r="AC35">
        <v>-1.2E-2</v>
      </c>
      <c r="AD35">
        <v>0.122</v>
      </c>
      <c r="AE35">
        <v>0.06</v>
      </c>
      <c r="AF35">
        <v>24.827901210523347</v>
      </c>
      <c r="AG35">
        <v>0.63375809804755745</v>
      </c>
      <c r="AH35">
        <v>1.1481536214968828</v>
      </c>
      <c r="AI35">
        <v>81.165909364163255</v>
      </c>
      <c r="AJ35">
        <v>0</v>
      </c>
      <c r="AK35">
        <v>24.882843533660218</v>
      </c>
      <c r="AL35">
        <v>21.902953483283934</v>
      </c>
      <c r="AM35">
        <v>29.842915877923005</v>
      </c>
    </row>
    <row r="36" spans="1:39">
      <c r="A36">
        <v>174</v>
      </c>
      <c r="B36" t="s">
        <v>888</v>
      </c>
      <c r="C36" t="s">
        <v>889</v>
      </c>
      <c r="D36" t="s">
        <v>1057</v>
      </c>
      <c r="F36" t="s">
        <v>568</v>
      </c>
      <c r="G36" t="s">
        <v>42</v>
      </c>
      <c r="H36" s="1" t="s">
        <v>42</v>
      </c>
      <c r="I36" s="1" t="s">
        <v>62</v>
      </c>
      <c r="J36" s="1">
        <v>7</v>
      </c>
      <c r="K36" s="7">
        <f t="shared" si="0"/>
        <v>47</v>
      </c>
      <c r="L36" t="s">
        <v>1057</v>
      </c>
      <c r="M36" s="1" t="s">
        <v>42</v>
      </c>
      <c r="N36">
        <v>47</v>
      </c>
      <c r="O36">
        <v>2</v>
      </c>
      <c r="Q36">
        <v>1.4E-2</v>
      </c>
      <c r="R36">
        <v>2E-3</v>
      </c>
      <c r="T36">
        <v>5.4000000000000003E-3</v>
      </c>
      <c r="U36">
        <v>2.5000000000000001E-3</v>
      </c>
      <c r="V36" t="s">
        <v>806</v>
      </c>
      <c r="W36">
        <v>2</v>
      </c>
      <c r="X36" t="s">
        <v>891</v>
      </c>
      <c r="Y36">
        <v>70.532390000000007</v>
      </c>
      <c r="Z36">
        <v>25.386610000000001</v>
      </c>
      <c r="AA36">
        <v>3.6084999999999998</v>
      </c>
      <c r="AB36">
        <v>2.2499999999999999E-2</v>
      </c>
      <c r="AC36">
        <v>1.6E-2</v>
      </c>
      <c r="AD36">
        <v>0.13700000000000001</v>
      </c>
      <c r="AE36">
        <v>0.06</v>
      </c>
      <c r="AF36">
        <v>25.231322151917112</v>
      </c>
      <c r="AG36">
        <v>0.66173411027983209</v>
      </c>
      <c r="AH36">
        <v>1.1481536214968828</v>
      </c>
      <c r="AI36">
        <v>73.506791271702042</v>
      </c>
      <c r="AJ36">
        <v>0</v>
      </c>
      <c r="AK36">
        <v>25.157067131094514</v>
      </c>
      <c r="AL36">
        <v>22.130064556256798</v>
      </c>
      <c r="AM36">
        <v>30.210732448706072</v>
      </c>
    </row>
    <row r="37" spans="1:39">
      <c r="A37">
        <v>122</v>
      </c>
      <c r="B37" t="s">
        <v>1062</v>
      </c>
      <c r="C37" t="s">
        <v>1063</v>
      </c>
      <c r="D37" t="s">
        <v>1064</v>
      </c>
      <c r="F37" t="s">
        <v>568</v>
      </c>
      <c r="G37" t="s">
        <v>42</v>
      </c>
      <c r="H37" s="1" t="s">
        <v>42</v>
      </c>
      <c r="I37" s="1" t="s">
        <v>62</v>
      </c>
      <c r="J37" s="1">
        <v>7</v>
      </c>
      <c r="K37" s="7">
        <f t="shared" si="0"/>
        <v>47</v>
      </c>
      <c r="L37" t="s">
        <v>1064</v>
      </c>
      <c r="M37" s="1" t="s">
        <v>42</v>
      </c>
      <c r="N37">
        <v>47</v>
      </c>
      <c r="O37">
        <v>1</v>
      </c>
      <c r="Q37">
        <v>3.1300000000000001E-2</v>
      </c>
      <c r="R37">
        <v>1.43E-2</v>
      </c>
      <c r="T37">
        <v>1.2E-2</v>
      </c>
      <c r="U37">
        <v>1E-3</v>
      </c>
      <c r="V37" t="s">
        <v>606</v>
      </c>
      <c r="W37">
        <v>2</v>
      </c>
      <c r="X37" t="s">
        <v>1064</v>
      </c>
      <c r="Y37">
        <v>68.391900000000007</v>
      </c>
      <c r="Z37">
        <v>24.35473</v>
      </c>
      <c r="AA37">
        <v>3.6084999999999998</v>
      </c>
      <c r="AB37">
        <v>2.2499999999999999E-2</v>
      </c>
      <c r="AC37">
        <v>0.04</v>
      </c>
      <c r="AD37">
        <v>0.17599999999999999</v>
      </c>
      <c r="AE37">
        <v>7.0000000000000007E-2</v>
      </c>
      <c r="AF37">
        <v>25.582324807018853</v>
      </c>
      <c r="AG37">
        <v>0.68669442526934854</v>
      </c>
      <c r="AH37">
        <v>1.1748975549395295</v>
      </c>
      <c r="AI37">
        <v>71.094669143220216</v>
      </c>
      <c r="AJ37">
        <v>0</v>
      </c>
      <c r="AK37">
        <v>25.394520019922513</v>
      </c>
      <c r="AL37">
        <v>22.326604581998097</v>
      </c>
      <c r="AM37">
        <v>30.529609878615997</v>
      </c>
    </row>
    <row r="38" spans="1:39">
      <c r="A38">
        <v>123</v>
      </c>
      <c r="B38" t="s">
        <v>1068</v>
      </c>
      <c r="C38" t="s">
        <v>1069</v>
      </c>
      <c r="D38" t="s">
        <v>1070</v>
      </c>
      <c r="F38" t="s">
        <v>568</v>
      </c>
      <c r="G38" t="s">
        <v>42</v>
      </c>
      <c r="H38" s="1" t="s">
        <v>42</v>
      </c>
      <c r="I38" s="1" t="s">
        <v>62</v>
      </c>
      <c r="J38" s="1">
        <v>7</v>
      </c>
      <c r="K38" s="7">
        <f t="shared" si="0"/>
        <v>47</v>
      </c>
      <c r="L38" t="s">
        <v>1070</v>
      </c>
      <c r="M38" s="1" t="s">
        <v>42</v>
      </c>
      <c r="N38">
        <v>47</v>
      </c>
      <c r="O38">
        <v>1</v>
      </c>
      <c r="Q38">
        <v>7.7999999999999996E-3</v>
      </c>
      <c r="R38">
        <v>4.4000000000000003E-3</v>
      </c>
      <c r="T38">
        <v>3.0000000000000001E-3</v>
      </c>
      <c r="U38">
        <v>1E-3</v>
      </c>
      <c r="V38" t="s">
        <v>606</v>
      </c>
      <c r="W38">
        <v>3</v>
      </c>
      <c r="X38" t="s">
        <v>1070</v>
      </c>
      <c r="Y38">
        <v>68.394000000000005</v>
      </c>
      <c r="Z38">
        <v>24.35162</v>
      </c>
      <c r="AA38">
        <v>3.6084999999999998</v>
      </c>
      <c r="AB38">
        <v>2.2499999999999999E-2</v>
      </c>
      <c r="AC38">
        <v>0.129</v>
      </c>
      <c r="AD38">
        <v>0.23400000000000001</v>
      </c>
      <c r="AE38">
        <v>0.08</v>
      </c>
      <c r="AF38">
        <v>26.927126380149325</v>
      </c>
      <c r="AG38">
        <v>0.78775926864684476</v>
      </c>
      <c r="AH38">
        <v>1.2022644346174129</v>
      </c>
      <c r="AI38">
        <v>52.618253122248227</v>
      </c>
      <c r="AJ38">
        <v>0</v>
      </c>
      <c r="AK38">
        <v>26.294808281651783</v>
      </c>
      <c r="AL38">
        <v>23.070801407860976</v>
      </c>
      <c r="AM38">
        <v>31.741778352929018</v>
      </c>
    </row>
    <row r="39" spans="1:39">
      <c r="A39">
        <v>117</v>
      </c>
      <c r="B39" t="s">
        <v>1071</v>
      </c>
      <c r="C39" t="s">
        <v>1072</v>
      </c>
      <c r="D39" t="s">
        <v>1073</v>
      </c>
      <c r="E39" t="s">
        <v>1004</v>
      </c>
      <c r="F39" t="s">
        <v>568</v>
      </c>
      <c r="G39" t="s">
        <v>42</v>
      </c>
      <c r="H39" s="1" t="s">
        <v>42</v>
      </c>
      <c r="I39" s="1" t="s">
        <v>62</v>
      </c>
      <c r="J39" s="1">
        <v>7</v>
      </c>
      <c r="K39" s="7">
        <f t="shared" si="0"/>
        <v>47</v>
      </c>
      <c r="L39" t="s">
        <v>1073</v>
      </c>
      <c r="M39" s="1" t="s">
        <v>42</v>
      </c>
      <c r="N39">
        <v>47</v>
      </c>
      <c r="O39">
        <v>12</v>
      </c>
      <c r="Q39">
        <v>0.02</v>
      </c>
      <c r="R39">
        <v>3.0000000000000001E-3</v>
      </c>
      <c r="T39">
        <v>7.7000000000000002E-3</v>
      </c>
      <c r="U39">
        <v>3.5999999999999999E-3</v>
      </c>
      <c r="V39" t="s">
        <v>806</v>
      </c>
      <c r="W39">
        <v>3</v>
      </c>
      <c r="X39" t="s">
        <v>1074</v>
      </c>
      <c r="Y39">
        <v>68.277619999999999</v>
      </c>
      <c r="Z39">
        <v>24.165279999999999</v>
      </c>
      <c r="AA39">
        <v>3.6084999999999998</v>
      </c>
      <c r="AB39">
        <v>2.2499999999999999E-2</v>
      </c>
      <c r="AC39">
        <v>0.183</v>
      </c>
      <c r="AD39">
        <v>0.16300000000000001</v>
      </c>
      <c r="AE39">
        <v>0.08</v>
      </c>
      <c r="AF39">
        <v>27.777298680427538</v>
      </c>
      <c r="AG39">
        <v>0.85619664498421333</v>
      </c>
      <c r="AH39">
        <v>1.2022644346174129</v>
      </c>
      <c r="AI39">
        <v>40.419194779673596</v>
      </c>
      <c r="AJ39">
        <v>0</v>
      </c>
      <c r="AK39">
        <v>26.856536787878881</v>
      </c>
      <c r="AL39">
        <v>23.534375625393125</v>
      </c>
      <c r="AM39">
        <v>32.500590725689165</v>
      </c>
    </row>
    <row r="40" spans="1:39">
      <c r="A40">
        <v>204</v>
      </c>
      <c r="B40" t="s">
        <v>898</v>
      </c>
      <c r="C40" t="s">
        <v>899</v>
      </c>
      <c r="D40" t="s">
        <v>936</v>
      </c>
      <c r="F40" t="s">
        <v>568</v>
      </c>
      <c r="G40" t="s">
        <v>70</v>
      </c>
      <c r="H40" s="1" t="s">
        <v>70</v>
      </c>
      <c r="I40" s="1" t="s">
        <v>62</v>
      </c>
      <c r="J40" s="1">
        <v>8</v>
      </c>
      <c r="K40" s="7">
        <f t="shared" si="0"/>
        <v>48</v>
      </c>
      <c r="L40" t="s">
        <v>936</v>
      </c>
      <c r="M40" s="1" t="s">
        <v>70</v>
      </c>
      <c r="N40">
        <v>48</v>
      </c>
      <c r="O40">
        <v>1</v>
      </c>
      <c r="Q40">
        <v>7.6999999999999999E-2</v>
      </c>
      <c r="R40">
        <v>3.0000000000000001E-3</v>
      </c>
      <c r="T40">
        <v>2.9499999999999998E-2</v>
      </c>
      <c r="U40">
        <v>1.3299999999999999E-2</v>
      </c>
      <c r="V40" t="s">
        <v>641</v>
      </c>
      <c r="W40">
        <v>3</v>
      </c>
      <c r="X40" t="s">
        <v>902</v>
      </c>
      <c r="Y40">
        <v>76.345249999999993</v>
      </c>
      <c r="Z40">
        <v>25.52534</v>
      </c>
      <c r="AA40">
        <v>3.601</v>
      </c>
      <c r="AB40">
        <v>2.3099999999999999E-2</v>
      </c>
      <c r="AC40">
        <v>-1.01</v>
      </c>
      <c r="AD40">
        <v>0.255</v>
      </c>
      <c r="AE40">
        <v>-0.18</v>
      </c>
      <c r="AF40">
        <v>13.977838189264002</v>
      </c>
      <c r="AG40">
        <v>0.13591378957148095</v>
      </c>
      <c r="AH40">
        <v>0.660693448007596</v>
      </c>
      <c r="AI40">
        <v>386.11215248333463</v>
      </c>
      <c r="AJ40">
        <v>0</v>
      </c>
      <c r="AK40">
        <v>16.836042317217945</v>
      </c>
      <c r="AL40">
        <v>15.164310936100584</v>
      </c>
      <c r="AM40">
        <v>19.285071560141574</v>
      </c>
    </row>
    <row r="41" spans="1:39">
      <c r="A41">
        <v>88</v>
      </c>
      <c r="B41" t="s">
        <v>1058</v>
      </c>
      <c r="C41" t="s">
        <v>1059</v>
      </c>
      <c r="D41" t="s">
        <v>1060</v>
      </c>
      <c r="F41" t="s">
        <v>568</v>
      </c>
      <c r="G41" t="s">
        <v>70</v>
      </c>
      <c r="H41" s="1" t="s">
        <v>70</v>
      </c>
      <c r="I41" s="1" t="s">
        <v>62</v>
      </c>
      <c r="J41" s="1">
        <v>8</v>
      </c>
      <c r="K41" s="7">
        <f t="shared" si="0"/>
        <v>48</v>
      </c>
      <c r="L41" t="s">
        <v>1060</v>
      </c>
      <c r="M41" s="1" t="s">
        <v>70</v>
      </c>
      <c r="N41">
        <v>48</v>
      </c>
      <c r="O41">
        <v>8</v>
      </c>
      <c r="Q41">
        <v>5.7500000000000002E-2</v>
      </c>
      <c r="R41">
        <v>7.7000000000000002E-3</v>
      </c>
      <c r="T41">
        <v>1.66E-2</v>
      </c>
      <c r="U41">
        <v>3.3E-3</v>
      </c>
      <c r="V41" t="s">
        <v>641</v>
      </c>
      <c r="W41">
        <v>2</v>
      </c>
      <c r="X41" t="s">
        <v>1060</v>
      </c>
      <c r="Y41">
        <v>67.684380000000004</v>
      </c>
      <c r="Z41">
        <v>26.02346</v>
      </c>
      <c r="AA41">
        <v>3.601</v>
      </c>
      <c r="AB41">
        <v>2.3099999999999999E-2</v>
      </c>
      <c r="AC41">
        <v>0.11899999999999999</v>
      </c>
      <c r="AD41">
        <v>0.189</v>
      </c>
      <c r="AE41">
        <v>0.06</v>
      </c>
      <c r="AF41">
        <v>26.772566666067878</v>
      </c>
      <c r="AG41">
        <v>0.77569951823097538</v>
      </c>
      <c r="AH41">
        <v>1.1481536214968828</v>
      </c>
      <c r="AI41">
        <v>48.015255200275114</v>
      </c>
      <c r="AJ41">
        <v>0</v>
      </c>
      <c r="AK41">
        <v>26.192081212892653</v>
      </c>
      <c r="AL41">
        <v>22.985961810685751</v>
      </c>
      <c r="AM41">
        <v>31.603214200146958</v>
      </c>
    </row>
    <row r="42" spans="1:39">
      <c r="A42">
        <v>1</v>
      </c>
      <c r="B42" t="s">
        <v>960</v>
      </c>
      <c r="C42" t="s">
        <v>961</v>
      </c>
      <c r="D42" t="s">
        <v>962</v>
      </c>
      <c r="F42" t="s">
        <v>568</v>
      </c>
      <c r="G42" t="s">
        <v>44</v>
      </c>
      <c r="H42" s="1" t="s">
        <v>44</v>
      </c>
      <c r="I42" s="1" t="s">
        <v>63</v>
      </c>
      <c r="J42" s="1">
        <v>0</v>
      </c>
      <c r="K42" s="7">
        <f t="shared" si="0"/>
        <v>50</v>
      </c>
      <c r="L42" t="s">
        <v>962</v>
      </c>
      <c r="M42" s="1" t="s">
        <v>44</v>
      </c>
      <c r="N42">
        <v>50</v>
      </c>
      <c r="O42">
        <v>1</v>
      </c>
      <c r="P42" t="s">
        <v>604</v>
      </c>
      <c r="Q42">
        <v>5.1700000000000003E-2</v>
      </c>
      <c r="S42" t="s">
        <v>605</v>
      </c>
      <c r="T42">
        <v>1.9800000000000002E-2</v>
      </c>
      <c r="V42" t="s">
        <v>606</v>
      </c>
      <c r="W42">
        <v>1</v>
      </c>
      <c r="X42" t="s">
        <v>962</v>
      </c>
      <c r="Y42">
        <v>63.489069999999998</v>
      </c>
      <c r="Z42">
        <v>29.30537</v>
      </c>
      <c r="AA42">
        <v>3.5855000000000001</v>
      </c>
      <c r="AB42">
        <v>2.3699999999999999E-2</v>
      </c>
      <c r="AC42">
        <v>-0.69099999999999995</v>
      </c>
      <c r="AD42">
        <v>0.28999999999999998</v>
      </c>
      <c r="AE42">
        <v>-0.14000000000000001</v>
      </c>
      <c r="AF42">
        <v>16.795386742736749</v>
      </c>
      <c r="AG42">
        <v>0.22232767262192429</v>
      </c>
      <c r="AH42">
        <v>0.72443596007499</v>
      </c>
      <c r="AI42">
        <v>225.84156148070591</v>
      </c>
      <c r="AJ42">
        <v>0</v>
      </c>
      <c r="AK42">
        <v>19.075239904420112</v>
      </c>
      <c r="AL42">
        <v>17.055430296363273</v>
      </c>
      <c r="AM42">
        <v>22.17334706187598</v>
      </c>
    </row>
    <row r="43" spans="1:39">
      <c r="A43">
        <v>179</v>
      </c>
      <c r="B43" t="s">
        <v>975</v>
      </c>
      <c r="C43" t="s">
        <v>976</v>
      </c>
      <c r="D43" t="s">
        <v>977</v>
      </c>
      <c r="F43" t="s">
        <v>568</v>
      </c>
      <c r="G43" t="s">
        <v>44</v>
      </c>
      <c r="H43" s="1" t="s">
        <v>44</v>
      </c>
      <c r="I43" s="1" t="s">
        <v>63</v>
      </c>
      <c r="J43" s="1">
        <v>0</v>
      </c>
      <c r="K43" s="7">
        <f t="shared" si="0"/>
        <v>50</v>
      </c>
      <c r="L43" t="s">
        <v>977</v>
      </c>
      <c r="M43" s="1" t="s">
        <v>44</v>
      </c>
      <c r="N43">
        <v>50</v>
      </c>
      <c r="O43">
        <v>1</v>
      </c>
      <c r="Q43">
        <v>0.16239999999999999</v>
      </c>
      <c r="R43">
        <v>1.23E-2</v>
      </c>
      <c r="T43">
        <v>5.3199999999999997E-2</v>
      </c>
      <c r="U43">
        <v>2.8E-3</v>
      </c>
      <c r="V43" t="s">
        <v>675</v>
      </c>
      <c r="W43">
        <v>1</v>
      </c>
      <c r="X43" t="s">
        <v>977</v>
      </c>
      <c r="Y43">
        <v>70.762900000000002</v>
      </c>
      <c r="Z43">
        <v>25.338539999999998</v>
      </c>
      <c r="AA43">
        <v>3.5855000000000001</v>
      </c>
      <c r="AB43">
        <v>2.3699999999999999E-2</v>
      </c>
      <c r="AC43">
        <v>-0.54400000000000004</v>
      </c>
      <c r="AD43">
        <v>0.121</v>
      </c>
      <c r="AE43">
        <v>-0.09</v>
      </c>
      <c r="AF43">
        <v>18.278477087085435</v>
      </c>
      <c r="AG43">
        <v>0.2789224823735138</v>
      </c>
      <c r="AH43">
        <v>0.81283051616409918</v>
      </c>
      <c r="AI43">
        <v>191.4180704428166</v>
      </c>
      <c r="AJ43">
        <v>0</v>
      </c>
      <c r="AK43">
        <v>20.205053683497027</v>
      </c>
      <c r="AL43">
        <v>18.004566980694904</v>
      </c>
      <c r="AM43">
        <v>23.646194347494212</v>
      </c>
    </row>
    <row r="44" spans="1:39">
      <c r="A44">
        <v>154</v>
      </c>
      <c r="B44" t="s">
        <v>686</v>
      </c>
      <c r="C44" t="s">
        <v>687</v>
      </c>
      <c r="D44" t="s">
        <v>981</v>
      </c>
      <c r="F44" t="s">
        <v>568</v>
      </c>
      <c r="G44" t="s">
        <v>44</v>
      </c>
      <c r="H44" s="1" t="s">
        <v>44</v>
      </c>
      <c r="I44" s="1" t="s">
        <v>63</v>
      </c>
      <c r="J44" s="1">
        <v>0</v>
      </c>
      <c r="K44" s="7">
        <f t="shared" si="0"/>
        <v>50</v>
      </c>
      <c r="L44" t="s">
        <v>981</v>
      </c>
      <c r="M44" s="1" t="s">
        <v>44</v>
      </c>
      <c r="N44">
        <v>50</v>
      </c>
      <c r="O44">
        <v>1</v>
      </c>
      <c r="P44" t="s">
        <v>604</v>
      </c>
      <c r="Q44">
        <v>0.01</v>
      </c>
      <c r="S44" t="s">
        <v>605</v>
      </c>
      <c r="T44">
        <v>3.8E-3</v>
      </c>
      <c r="V44" t="s">
        <v>641</v>
      </c>
      <c r="W44">
        <v>1</v>
      </c>
      <c r="X44" t="s">
        <v>690</v>
      </c>
      <c r="Y44">
        <v>69.822550000000007</v>
      </c>
      <c r="Z44">
        <v>22.798169999999999</v>
      </c>
      <c r="AA44">
        <v>3.5855000000000001</v>
      </c>
      <c r="AB44">
        <v>2.3699999999999999E-2</v>
      </c>
      <c r="AC44">
        <v>-0.498</v>
      </c>
      <c r="AD44">
        <v>8.4000000000000005E-2</v>
      </c>
      <c r="AE44">
        <v>-7.0000000000000007E-2</v>
      </c>
      <c r="AF44">
        <v>18.768951352998428</v>
      </c>
      <c r="AG44">
        <v>0.29943566151449191</v>
      </c>
      <c r="AH44">
        <v>0.85113803820237643</v>
      </c>
      <c r="AI44">
        <v>184.24738519703126</v>
      </c>
      <c r="AJ44" t="s">
        <v>643</v>
      </c>
      <c r="AK44">
        <v>20.572165460904579</v>
      </c>
      <c r="AL44">
        <v>18.312290989116565</v>
      </c>
      <c r="AM44">
        <v>24.126885030770008</v>
      </c>
    </row>
    <row r="45" spans="1:39">
      <c r="A45">
        <v>171</v>
      </c>
      <c r="B45" t="s">
        <v>988</v>
      </c>
      <c r="C45" t="s">
        <v>989</v>
      </c>
      <c r="D45" t="s">
        <v>990</v>
      </c>
      <c r="F45" t="s">
        <v>568</v>
      </c>
      <c r="G45" t="s">
        <v>44</v>
      </c>
      <c r="H45" s="1" t="s">
        <v>44</v>
      </c>
      <c r="I45" s="1" t="s">
        <v>63</v>
      </c>
      <c r="J45" s="1">
        <v>0</v>
      </c>
      <c r="K45" s="7">
        <f t="shared" si="0"/>
        <v>50</v>
      </c>
      <c r="L45" t="s">
        <v>990</v>
      </c>
      <c r="M45" s="1" t="s">
        <v>44</v>
      </c>
      <c r="N45">
        <v>50</v>
      </c>
      <c r="O45">
        <v>1</v>
      </c>
      <c r="Q45">
        <v>5.9299999999999999E-2</v>
      </c>
      <c r="R45">
        <v>8.3999999999999995E-3</v>
      </c>
      <c r="T45">
        <v>2.5499999999999998E-2</v>
      </c>
      <c r="U45">
        <v>2.2000000000000001E-3</v>
      </c>
      <c r="V45" t="s">
        <v>606</v>
      </c>
      <c r="W45">
        <v>1</v>
      </c>
      <c r="X45" t="s">
        <v>990</v>
      </c>
      <c r="Y45">
        <v>70.411760000000001</v>
      </c>
      <c r="Z45">
        <v>25.940760000000001</v>
      </c>
      <c r="AA45">
        <v>3.5855000000000001</v>
      </c>
      <c r="AB45">
        <v>2.3699999999999999E-2</v>
      </c>
      <c r="AC45">
        <v>-0.42499999999999999</v>
      </c>
      <c r="AD45">
        <v>8.5999999999999993E-2</v>
      </c>
      <c r="AE45">
        <v>-0.05</v>
      </c>
      <c r="AF45">
        <v>19.574469854727557</v>
      </c>
      <c r="AG45">
        <v>0.33513016604851675</v>
      </c>
      <c r="AH45">
        <v>0.89125093813374545</v>
      </c>
      <c r="AI45">
        <v>165.94172307506307</v>
      </c>
      <c r="AJ45">
        <v>0</v>
      </c>
      <c r="AK45">
        <v>21.168496279560397</v>
      </c>
      <c r="AL45">
        <v>18.811467683463032</v>
      </c>
      <c r="AM45">
        <v>24.90985816607213</v>
      </c>
    </row>
    <row r="46" spans="1:39">
      <c r="A46">
        <v>3</v>
      </c>
      <c r="B46" t="s">
        <v>991</v>
      </c>
      <c r="C46" t="s">
        <v>992</v>
      </c>
      <c r="D46" t="s">
        <v>993</v>
      </c>
      <c r="F46" t="s">
        <v>568</v>
      </c>
      <c r="G46" t="s">
        <v>44</v>
      </c>
      <c r="H46" s="1" t="s">
        <v>44</v>
      </c>
      <c r="I46" s="1" t="s">
        <v>63</v>
      </c>
      <c r="J46" s="1">
        <v>0</v>
      </c>
      <c r="K46" s="7">
        <f t="shared" si="0"/>
        <v>50</v>
      </c>
      <c r="L46" t="s">
        <v>993</v>
      </c>
      <c r="M46" s="1" t="s">
        <v>44</v>
      </c>
      <c r="N46">
        <v>50</v>
      </c>
      <c r="O46">
        <v>1</v>
      </c>
      <c r="Q46">
        <v>2.8799999999999999E-2</v>
      </c>
      <c r="R46">
        <v>9.1000000000000004E-3</v>
      </c>
      <c r="T46">
        <v>1.3100000000000001E-2</v>
      </c>
      <c r="U46">
        <v>2.7000000000000001E-3</v>
      </c>
      <c r="V46" t="s">
        <v>641</v>
      </c>
      <c r="W46">
        <v>2</v>
      </c>
      <c r="X46" t="s">
        <v>993</v>
      </c>
      <c r="Y46">
        <v>63.55659</v>
      </c>
      <c r="Z46">
        <v>28.21368</v>
      </c>
      <c r="AA46">
        <v>3.5855000000000001</v>
      </c>
      <c r="AB46">
        <v>2.3699999999999999E-2</v>
      </c>
      <c r="AC46">
        <v>-0.39300000000000002</v>
      </c>
      <c r="AD46">
        <v>0.122</v>
      </c>
      <c r="AE46">
        <v>-0.05</v>
      </c>
      <c r="AF46">
        <v>19.938386419750412</v>
      </c>
      <c r="AG46">
        <v>0.35208986317229779</v>
      </c>
      <c r="AH46">
        <v>0.89125093813374545</v>
      </c>
      <c r="AI46">
        <v>153.1316664739096</v>
      </c>
      <c r="AJ46">
        <v>0</v>
      </c>
      <c r="AK46">
        <v>21.435321843696652</v>
      </c>
      <c r="AL46">
        <v>19.034552927852314</v>
      </c>
      <c r="AM46">
        <v>25.26104163894485</v>
      </c>
    </row>
    <row r="47" spans="1:39">
      <c r="A47">
        <v>65</v>
      </c>
      <c r="B47" t="s">
        <v>994</v>
      </c>
      <c r="C47" t="s">
        <v>995</v>
      </c>
      <c r="D47" t="s">
        <v>996</v>
      </c>
      <c r="F47" t="s">
        <v>568</v>
      </c>
      <c r="G47" t="s">
        <v>44</v>
      </c>
      <c r="H47" s="1" t="s">
        <v>44</v>
      </c>
      <c r="I47" s="1" t="s">
        <v>63</v>
      </c>
      <c r="J47" s="1">
        <v>0</v>
      </c>
      <c r="K47" s="7">
        <f t="shared" si="0"/>
        <v>50</v>
      </c>
      <c r="L47" t="s">
        <v>996</v>
      </c>
      <c r="M47" s="1" t="s">
        <v>44</v>
      </c>
      <c r="N47">
        <v>50</v>
      </c>
      <c r="O47">
        <v>1</v>
      </c>
      <c r="Q47">
        <v>3.2000000000000001E-2</v>
      </c>
      <c r="R47">
        <v>5.7999999999999996E-3</v>
      </c>
      <c r="T47">
        <v>8.8000000000000005E-3</v>
      </c>
      <c r="U47">
        <v>1.5E-3</v>
      </c>
      <c r="V47" t="s">
        <v>675</v>
      </c>
      <c r="W47">
        <v>1</v>
      </c>
      <c r="X47" t="s">
        <v>996</v>
      </c>
      <c r="Y47">
        <v>66.237830000000002</v>
      </c>
      <c r="Z47">
        <v>27.19903</v>
      </c>
      <c r="AA47">
        <v>3.5855000000000001</v>
      </c>
      <c r="AB47">
        <v>2.3699999999999999E-2</v>
      </c>
      <c r="AC47">
        <v>-0.33100000000000002</v>
      </c>
      <c r="AD47">
        <v>0.126</v>
      </c>
      <c r="AE47">
        <v>-0.05</v>
      </c>
      <c r="AF47">
        <v>20.662839803305307</v>
      </c>
      <c r="AG47">
        <v>0.38743024546357613</v>
      </c>
      <c r="AH47">
        <v>0.89125093813374545</v>
      </c>
      <c r="AI47">
        <v>130.04165228951791</v>
      </c>
      <c r="AJ47">
        <v>0</v>
      </c>
      <c r="AK47">
        <v>21.961905003791969</v>
      </c>
      <c r="AL47">
        <v>19.474336986401788</v>
      </c>
      <c r="AM47">
        <v>25.955610881072733</v>
      </c>
    </row>
    <row r="48" spans="1:39">
      <c r="A48">
        <v>124</v>
      </c>
      <c r="B48" t="s">
        <v>803</v>
      </c>
      <c r="C48" t="s">
        <v>804</v>
      </c>
      <c r="D48" t="s">
        <v>1012</v>
      </c>
      <c r="F48" t="s">
        <v>568</v>
      </c>
      <c r="G48" t="s">
        <v>44</v>
      </c>
      <c r="H48" s="1" t="s">
        <v>44</v>
      </c>
      <c r="I48" s="1" t="s">
        <v>63</v>
      </c>
      <c r="J48" s="1">
        <v>0</v>
      </c>
      <c r="K48" s="7">
        <f t="shared" si="0"/>
        <v>50</v>
      </c>
      <c r="L48" t="s">
        <v>1012</v>
      </c>
      <c r="M48" s="1" t="s">
        <v>44</v>
      </c>
      <c r="N48">
        <v>50</v>
      </c>
      <c r="O48">
        <v>2</v>
      </c>
      <c r="Q48">
        <v>0.03</v>
      </c>
      <c r="R48">
        <v>3.0000000000000001E-3</v>
      </c>
      <c r="T48">
        <v>1.15E-2</v>
      </c>
      <c r="U48">
        <v>5.3E-3</v>
      </c>
      <c r="V48" t="s">
        <v>806</v>
      </c>
      <c r="W48">
        <v>3</v>
      </c>
      <c r="X48" t="s">
        <v>807</v>
      </c>
      <c r="Y48">
        <v>68.403270000000006</v>
      </c>
      <c r="Z48">
        <v>26.16367</v>
      </c>
      <c r="AA48">
        <v>3.5855000000000001</v>
      </c>
      <c r="AB48">
        <v>2.3699999999999999E-2</v>
      </c>
      <c r="AC48">
        <v>-0.24</v>
      </c>
      <c r="AD48">
        <v>9.8000000000000004E-2</v>
      </c>
      <c r="AE48">
        <v>-0.04</v>
      </c>
      <c r="AF48">
        <v>21.774089748902014</v>
      </c>
      <c r="AG48">
        <v>0.44582407966822762</v>
      </c>
      <c r="AH48">
        <v>0.91201083935590965</v>
      </c>
      <c r="AI48">
        <v>104.56742489876451</v>
      </c>
      <c r="AJ48">
        <v>0</v>
      </c>
      <c r="AK48">
        <v>22.758309991997741</v>
      </c>
      <c r="AL48">
        <v>20.138294183971745</v>
      </c>
      <c r="AM48">
        <v>27.009792931791676</v>
      </c>
    </row>
    <row r="49" spans="1:39">
      <c r="A49">
        <v>100</v>
      </c>
      <c r="B49" t="s">
        <v>1013</v>
      </c>
      <c r="C49" t="s">
        <v>1014</v>
      </c>
      <c r="D49" t="s">
        <v>1015</v>
      </c>
      <c r="F49" t="s">
        <v>568</v>
      </c>
      <c r="G49" t="s">
        <v>44</v>
      </c>
      <c r="H49" s="1" t="s">
        <v>44</v>
      </c>
      <c r="I49" s="1" t="s">
        <v>63</v>
      </c>
      <c r="J49" s="1">
        <v>0</v>
      </c>
      <c r="K49" s="7">
        <f t="shared" si="0"/>
        <v>50</v>
      </c>
      <c r="L49" t="s">
        <v>1015</v>
      </c>
      <c r="M49" s="1" t="s">
        <v>44</v>
      </c>
      <c r="N49">
        <v>50</v>
      </c>
      <c r="O49">
        <v>1</v>
      </c>
      <c r="Q49">
        <v>0.27350000000000002</v>
      </c>
      <c r="R49">
        <v>2.9399999999999999E-2</v>
      </c>
      <c r="T49">
        <v>0.1196</v>
      </c>
      <c r="U49">
        <v>5.7000000000000002E-3</v>
      </c>
      <c r="V49" t="s">
        <v>675</v>
      </c>
      <c r="W49">
        <v>1</v>
      </c>
      <c r="X49" t="s">
        <v>1015</v>
      </c>
      <c r="Y49">
        <v>68.064210000000003</v>
      </c>
      <c r="Z49">
        <v>24.483260000000001</v>
      </c>
      <c r="AA49">
        <v>3.5855000000000001</v>
      </c>
      <c r="AB49">
        <v>2.3699999999999999E-2</v>
      </c>
      <c r="AC49">
        <v>-0.159</v>
      </c>
      <c r="AD49">
        <v>0.115</v>
      </c>
      <c r="AE49">
        <v>-0.01</v>
      </c>
      <c r="AF49">
        <v>22.813399653290951</v>
      </c>
      <c r="AG49">
        <v>0.50516531240219109</v>
      </c>
      <c r="AH49">
        <v>0.97723722095581067</v>
      </c>
      <c r="AI49">
        <v>93.448995202935876</v>
      </c>
      <c r="AJ49">
        <v>0</v>
      </c>
      <c r="AK49">
        <v>23.491459975500888</v>
      </c>
      <c r="AL49">
        <v>20.748307738763412</v>
      </c>
      <c r="AM49">
        <v>27.984094242618717</v>
      </c>
    </row>
    <row r="50" spans="1:39">
      <c r="A50">
        <v>138</v>
      </c>
      <c r="B50" t="s">
        <v>1016</v>
      </c>
      <c r="C50" t="s">
        <v>1017</v>
      </c>
      <c r="D50" t="s">
        <v>1018</v>
      </c>
      <c r="F50" t="s">
        <v>568</v>
      </c>
      <c r="G50" t="s">
        <v>44</v>
      </c>
      <c r="H50" s="1" t="s">
        <v>44</v>
      </c>
      <c r="I50" s="1" t="s">
        <v>63</v>
      </c>
      <c r="J50" s="1">
        <v>0</v>
      </c>
      <c r="K50" s="7">
        <f t="shared" si="0"/>
        <v>50</v>
      </c>
      <c r="L50" t="s">
        <v>1018</v>
      </c>
      <c r="M50" s="1" t="s">
        <v>44</v>
      </c>
      <c r="N50">
        <v>50</v>
      </c>
      <c r="O50">
        <v>1</v>
      </c>
      <c r="Q50">
        <v>0.21010000000000001</v>
      </c>
      <c r="R50">
        <v>1.8200000000000001E-2</v>
      </c>
      <c r="T50">
        <v>8.2299999999999998E-2</v>
      </c>
      <c r="U50">
        <v>4.4999999999999997E-3</v>
      </c>
      <c r="V50" t="s">
        <v>675</v>
      </c>
      <c r="W50">
        <v>1</v>
      </c>
      <c r="X50" t="s">
        <v>1018</v>
      </c>
      <c r="Y50">
        <v>68.864059999999995</v>
      </c>
      <c r="Z50">
        <v>24.249700000000001</v>
      </c>
      <c r="AA50">
        <v>3.5855000000000001</v>
      </c>
      <c r="AB50">
        <v>2.3699999999999999E-2</v>
      </c>
      <c r="AC50">
        <v>-0.104</v>
      </c>
      <c r="AD50">
        <v>8.3000000000000004E-2</v>
      </c>
      <c r="AE50">
        <v>0</v>
      </c>
      <c r="AF50">
        <v>23.547239913071031</v>
      </c>
      <c r="AG50">
        <v>0.54989974933482055</v>
      </c>
      <c r="AH50">
        <v>1</v>
      </c>
      <c r="AI50">
        <v>81.851328575733618</v>
      </c>
      <c r="AJ50">
        <v>0</v>
      </c>
      <c r="AK50">
        <v>24.002695113141286</v>
      </c>
      <c r="AL50">
        <v>21.173013811937832</v>
      </c>
      <c r="AM50">
        <v>28.665614408303188</v>
      </c>
    </row>
    <row r="51" spans="1:39">
      <c r="A51">
        <v>189</v>
      </c>
      <c r="B51" t="s">
        <v>903</v>
      </c>
      <c r="C51" t="s">
        <v>904</v>
      </c>
      <c r="D51" t="s">
        <v>1019</v>
      </c>
      <c r="F51" t="s">
        <v>568</v>
      </c>
      <c r="G51" t="s">
        <v>44</v>
      </c>
      <c r="H51" s="1" t="s">
        <v>44</v>
      </c>
      <c r="I51" s="1" t="s">
        <v>63</v>
      </c>
      <c r="J51" s="1">
        <v>0</v>
      </c>
      <c r="K51" s="7">
        <f t="shared" si="0"/>
        <v>50</v>
      </c>
      <c r="L51" t="s">
        <v>1019</v>
      </c>
      <c r="M51" s="1" t="s">
        <v>44</v>
      </c>
      <c r="N51">
        <v>50</v>
      </c>
      <c r="O51">
        <v>2</v>
      </c>
      <c r="Q51">
        <v>3.9E-2</v>
      </c>
      <c r="R51">
        <v>3.0000000000000001E-3</v>
      </c>
      <c r="T51">
        <v>1.49E-2</v>
      </c>
      <c r="U51">
        <v>6.7999999999999996E-3</v>
      </c>
      <c r="V51" t="s">
        <v>641</v>
      </c>
      <c r="W51">
        <v>3</v>
      </c>
      <c r="X51" t="s">
        <v>1019</v>
      </c>
      <c r="Y51">
        <v>72.947400000000002</v>
      </c>
      <c r="Z51">
        <v>30.78707</v>
      </c>
      <c r="AA51">
        <v>3.5855000000000001</v>
      </c>
      <c r="AB51">
        <v>2.3699999999999999E-2</v>
      </c>
      <c r="AC51">
        <v>5.0000000000000001E-3</v>
      </c>
      <c r="AD51">
        <v>0.159</v>
      </c>
      <c r="AE51">
        <v>0</v>
      </c>
      <c r="AF51">
        <v>25.072059436274603</v>
      </c>
      <c r="AG51">
        <v>0.65059919519399634</v>
      </c>
      <c r="AH51">
        <v>1</v>
      </c>
      <c r="AI51">
        <v>53.704463114470798</v>
      </c>
      <c r="AJ51">
        <v>0</v>
      </c>
      <c r="AK51">
        <v>25.0489778472474</v>
      </c>
      <c r="AL51">
        <v>22.040562845928573</v>
      </c>
      <c r="AM51">
        <v>30.065695501959112</v>
      </c>
    </row>
    <row r="52" spans="1:39">
      <c r="A52">
        <v>52</v>
      </c>
      <c r="B52" t="s">
        <v>819</v>
      </c>
      <c r="C52" t="s">
        <v>820</v>
      </c>
      <c r="D52" t="s">
        <v>1020</v>
      </c>
      <c r="F52" t="s">
        <v>568</v>
      </c>
      <c r="G52" t="s">
        <v>44</v>
      </c>
      <c r="H52" s="1" t="s">
        <v>44</v>
      </c>
      <c r="I52" s="1" t="s">
        <v>63</v>
      </c>
      <c r="J52" s="1">
        <v>0</v>
      </c>
      <c r="K52" s="7">
        <f t="shared" si="0"/>
        <v>50</v>
      </c>
      <c r="L52" t="s">
        <v>1020</v>
      </c>
      <c r="M52" s="1" t="s">
        <v>44</v>
      </c>
      <c r="N52">
        <v>50</v>
      </c>
      <c r="O52">
        <v>2</v>
      </c>
      <c r="Q52">
        <v>4.4900000000000002E-2</v>
      </c>
      <c r="R52">
        <v>8.5000000000000006E-3</v>
      </c>
      <c r="T52">
        <v>1.8200000000000001E-2</v>
      </c>
      <c r="U52">
        <v>5.1000000000000004E-3</v>
      </c>
      <c r="V52" t="s">
        <v>806</v>
      </c>
      <c r="W52">
        <v>3</v>
      </c>
      <c r="X52" t="s">
        <v>1020</v>
      </c>
      <c r="Y52">
        <v>65.509079999999997</v>
      </c>
      <c r="Z52">
        <v>26.958469999999998</v>
      </c>
      <c r="AA52">
        <v>3.5855000000000001</v>
      </c>
      <c r="AB52">
        <v>2.3699999999999999E-2</v>
      </c>
      <c r="AC52">
        <v>4.1000000000000002E-2</v>
      </c>
      <c r="AD52">
        <v>0.14199999999999999</v>
      </c>
      <c r="AE52">
        <v>0</v>
      </c>
      <c r="AF52">
        <v>25.597055416358462</v>
      </c>
      <c r="AG52">
        <v>0.68775462833621348</v>
      </c>
      <c r="AH52">
        <v>1</v>
      </c>
      <c r="AI52">
        <v>45.400693619344615</v>
      </c>
      <c r="AJ52">
        <v>0</v>
      </c>
      <c r="AK52">
        <v>25.404462383063294</v>
      </c>
      <c r="AL52">
        <v>22.33483152246551</v>
      </c>
      <c r="AM52">
        <v>30.542969235377484</v>
      </c>
    </row>
    <row r="53" spans="1:39">
      <c r="A53">
        <v>108</v>
      </c>
      <c r="B53" t="s">
        <v>1021</v>
      </c>
      <c r="C53" t="s">
        <v>1022</v>
      </c>
      <c r="D53" t="s">
        <v>1023</v>
      </c>
      <c r="F53" t="s">
        <v>568</v>
      </c>
      <c r="G53" t="s">
        <v>44</v>
      </c>
      <c r="H53" s="1" t="s">
        <v>44</v>
      </c>
      <c r="I53" s="1" t="s">
        <v>63</v>
      </c>
      <c r="J53" s="1">
        <v>0</v>
      </c>
      <c r="K53" s="7">
        <f t="shared" si="0"/>
        <v>50</v>
      </c>
      <c r="L53" t="s">
        <v>1023</v>
      </c>
      <c r="M53" s="1" t="s">
        <v>44</v>
      </c>
      <c r="N53">
        <v>50</v>
      </c>
      <c r="O53">
        <v>1</v>
      </c>
      <c r="Q53">
        <v>3.0599999999999999E-2</v>
      </c>
      <c r="R53">
        <v>6.7999999999999996E-3</v>
      </c>
      <c r="T53">
        <v>1.37E-2</v>
      </c>
      <c r="U53">
        <v>2.3999999999999998E-3</v>
      </c>
      <c r="V53" t="s">
        <v>641</v>
      </c>
      <c r="W53">
        <v>3</v>
      </c>
      <c r="X53" t="s">
        <v>1023</v>
      </c>
      <c r="Y53">
        <v>68.132350000000002</v>
      </c>
      <c r="Z53">
        <v>24.33417</v>
      </c>
      <c r="AA53">
        <v>3.5855000000000001</v>
      </c>
      <c r="AB53">
        <v>2.3699999999999999E-2</v>
      </c>
      <c r="AC53">
        <v>0.1</v>
      </c>
      <c r="AD53">
        <v>0.13800000000000001</v>
      </c>
      <c r="AE53">
        <v>0.01</v>
      </c>
      <c r="AF53">
        <v>26.481343129432222</v>
      </c>
      <c r="AG53">
        <v>0.75329228877455734</v>
      </c>
      <c r="AH53">
        <v>1.0232929922807541</v>
      </c>
      <c r="AI53">
        <v>35.8427542044044</v>
      </c>
      <c r="AJ53">
        <v>0</v>
      </c>
      <c r="AK53">
        <v>25.998004145726483</v>
      </c>
      <c r="AL53">
        <v>22.825625147996281</v>
      </c>
      <c r="AM53">
        <v>31.341606576624002</v>
      </c>
    </row>
    <row r="54" spans="1:39">
      <c r="A54">
        <v>149</v>
      </c>
      <c r="B54" t="s">
        <v>1024</v>
      </c>
      <c r="C54" t="s">
        <v>1025</v>
      </c>
      <c r="D54" t="s">
        <v>1026</v>
      </c>
      <c r="F54" t="s">
        <v>568</v>
      </c>
      <c r="G54" t="s">
        <v>44</v>
      </c>
      <c r="H54" s="1" t="s">
        <v>44</v>
      </c>
      <c r="I54" s="1" t="s">
        <v>63</v>
      </c>
      <c r="J54" s="1">
        <v>0</v>
      </c>
      <c r="K54" s="7">
        <f t="shared" si="0"/>
        <v>50</v>
      </c>
      <c r="L54" t="s">
        <v>1026</v>
      </c>
      <c r="M54" s="1" t="s">
        <v>44</v>
      </c>
      <c r="N54">
        <v>50</v>
      </c>
      <c r="O54">
        <v>1</v>
      </c>
      <c r="Q54">
        <v>0.25280000000000002</v>
      </c>
      <c r="R54">
        <v>2.58E-2</v>
      </c>
      <c r="T54">
        <v>0.1082</v>
      </c>
      <c r="U54">
        <v>6.8999999999999999E-3</v>
      </c>
      <c r="V54" t="s">
        <v>675</v>
      </c>
      <c r="W54">
        <v>2</v>
      </c>
      <c r="X54" t="s">
        <v>1026</v>
      </c>
      <c r="Y54">
        <v>69.61909</v>
      </c>
      <c r="Z54">
        <v>26.180399999999999</v>
      </c>
      <c r="AA54">
        <v>3.5855000000000001</v>
      </c>
      <c r="AB54">
        <v>2.3699999999999999E-2</v>
      </c>
      <c r="AC54">
        <v>0.14399999999999999</v>
      </c>
      <c r="AD54">
        <v>0.18</v>
      </c>
      <c r="AE54">
        <v>0.01</v>
      </c>
      <c r="AF54">
        <v>27.160640590426638</v>
      </c>
      <c r="AG54">
        <v>0.80620135122840109</v>
      </c>
      <c r="AH54">
        <v>1.0232929922807541</v>
      </c>
      <c r="AI54">
        <v>26.927719821056193</v>
      </c>
      <c r="AJ54">
        <v>0</v>
      </c>
      <c r="AK54">
        <v>26.449654820240593</v>
      </c>
      <c r="AL54">
        <v>23.198648296683043</v>
      </c>
      <c r="AM54">
        <v>31.950764540151866</v>
      </c>
    </row>
    <row r="55" spans="1:39">
      <c r="A55">
        <v>47</v>
      </c>
      <c r="B55" t="s">
        <v>1027</v>
      </c>
      <c r="C55" t="s">
        <v>1028</v>
      </c>
      <c r="D55" t="s">
        <v>1029</v>
      </c>
      <c r="F55" t="s">
        <v>568</v>
      </c>
      <c r="G55" t="s">
        <v>44</v>
      </c>
      <c r="H55" s="1" t="s">
        <v>44</v>
      </c>
      <c r="I55" s="1" t="s">
        <v>63</v>
      </c>
      <c r="J55" s="1">
        <v>0</v>
      </c>
      <c r="K55" s="7">
        <f t="shared" si="0"/>
        <v>50</v>
      </c>
      <c r="L55" t="s">
        <v>1029</v>
      </c>
      <c r="M55" s="1" t="s">
        <v>44</v>
      </c>
      <c r="N55">
        <v>50</v>
      </c>
      <c r="O55">
        <v>1</v>
      </c>
      <c r="P55" t="s">
        <v>604</v>
      </c>
      <c r="Q55">
        <v>1.6500000000000001E-2</v>
      </c>
      <c r="S55" t="s">
        <v>605</v>
      </c>
      <c r="T55">
        <v>6.3E-3</v>
      </c>
      <c r="V55" t="s">
        <v>606</v>
      </c>
      <c r="W55">
        <v>1</v>
      </c>
      <c r="X55" t="s">
        <v>1029</v>
      </c>
      <c r="Y55">
        <v>65.430149999999998</v>
      </c>
      <c r="Z55">
        <v>19.57037</v>
      </c>
      <c r="AA55">
        <v>3.5855000000000001</v>
      </c>
      <c r="AB55">
        <v>2.3699999999999999E-2</v>
      </c>
      <c r="AC55">
        <v>0.152</v>
      </c>
      <c r="AD55">
        <v>9.5000000000000001E-2</v>
      </c>
      <c r="AE55">
        <v>0.01</v>
      </c>
      <c r="AF55">
        <v>27.286008411218916</v>
      </c>
      <c r="AG55">
        <v>0.81621302653723204</v>
      </c>
      <c r="AH55">
        <v>1.0232929922807541</v>
      </c>
      <c r="AI55">
        <v>25.370823426091935</v>
      </c>
      <c r="AJ55">
        <v>0</v>
      </c>
      <c r="AK55">
        <v>26.532612153574249</v>
      </c>
      <c r="AL55">
        <v>23.267122737815217</v>
      </c>
      <c r="AM55">
        <v>32.062785877476749</v>
      </c>
    </row>
    <row r="56" spans="1:39">
      <c r="A56">
        <v>28</v>
      </c>
      <c r="B56" t="s">
        <v>1041</v>
      </c>
      <c r="C56" t="s">
        <v>1042</v>
      </c>
      <c r="D56" t="s">
        <v>1043</v>
      </c>
      <c r="F56" t="s">
        <v>568</v>
      </c>
      <c r="G56" t="s">
        <v>44</v>
      </c>
      <c r="H56" s="1" t="s">
        <v>44</v>
      </c>
      <c r="I56" s="1" t="s">
        <v>63</v>
      </c>
      <c r="J56" s="1">
        <v>0</v>
      </c>
      <c r="K56" s="7">
        <f t="shared" si="0"/>
        <v>50</v>
      </c>
      <c r="L56" t="s">
        <v>1043</v>
      </c>
      <c r="M56" s="1" t="s">
        <v>44</v>
      </c>
      <c r="N56">
        <v>50</v>
      </c>
      <c r="O56">
        <v>1</v>
      </c>
      <c r="Q56">
        <v>2.6100000000000002E-2</v>
      </c>
      <c r="R56">
        <v>3.3999999999999998E-3</v>
      </c>
      <c r="T56">
        <v>1.54E-2</v>
      </c>
      <c r="U56">
        <v>2.3E-3</v>
      </c>
      <c r="V56" t="s">
        <v>675</v>
      </c>
      <c r="W56">
        <v>2</v>
      </c>
      <c r="X56" t="s">
        <v>1044</v>
      </c>
      <c r="Y56">
        <v>64.643529999999998</v>
      </c>
      <c r="Z56">
        <v>28.508400000000002</v>
      </c>
      <c r="AA56">
        <v>3.5855000000000001</v>
      </c>
      <c r="AB56">
        <v>2.3699999999999999E-2</v>
      </c>
      <c r="AC56">
        <v>0.43</v>
      </c>
      <c r="AD56">
        <v>7.6999999999999999E-2</v>
      </c>
      <c r="AE56">
        <v>0.05</v>
      </c>
      <c r="AF56">
        <v>32.02137736340697</v>
      </c>
      <c r="AG56">
        <v>1.2533244779774217</v>
      </c>
      <c r="AH56">
        <v>1.1220184543019636</v>
      </c>
      <c r="AI56">
        <v>10.47661846414713</v>
      </c>
      <c r="AJ56">
        <v>0</v>
      </c>
      <c r="AK56">
        <v>29.582849811861539</v>
      </c>
      <c r="AL56">
        <v>25.776424826048657</v>
      </c>
      <c r="AM56">
        <v>36.209393849029659</v>
      </c>
    </row>
    <row r="57" spans="1:39">
      <c r="A57">
        <v>119</v>
      </c>
      <c r="B57" t="s">
        <v>1152</v>
      </c>
      <c r="C57" t="s">
        <v>1153</v>
      </c>
      <c r="D57" t="s">
        <v>1154</v>
      </c>
      <c r="F57" t="s">
        <v>568</v>
      </c>
      <c r="G57" t="s">
        <v>44</v>
      </c>
      <c r="H57" s="1" t="s">
        <v>44</v>
      </c>
      <c r="I57" s="1" t="s">
        <v>63</v>
      </c>
      <c r="J57" s="1">
        <v>0</v>
      </c>
      <c r="K57" s="7">
        <f t="shared" si="0"/>
        <v>50</v>
      </c>
      <c r="L57" t="s">
        <v>1154</v>
      </c>
      <c r="M57" s="1" t="s">
        <v>44</v>
      </c>
      <c r="N57">
        <v>50</v>
      </c>
      <c r="O57">
        <v>1</v>
      </c>
      <c r="Q57">
        <v>1.7999999999999999E-2</v>
      </c>
      <c r="R57">
        <v>6.0000000000000001E-3</v>
      </c>
      <c r="T57">
        <v>6.6E-3</v>
      </c>
      <c r="U57">
        <v>3.7000000000000002E-3</v>
      </c>
      <c r="V57" t="s">
        <v>641</v>
      </c>
      <c r="W57">
        <v>1</v>
      </c>
      <c r="X57" t="s">
        <v>1155</v>
      </c>
      <c r="Y57">
        <v>68.309830000000005</v>
      </c>
      <c r="Z57">
        <v>26.23986</v>
      </c>
      <c r="AA57">
        <v>3.5855000000000001</v>
      </c>
      <c r="AB57">
        <v>2.3699999999999999E-2</v>
      </c>
      <c r="AC57">
        <v>-1.522</v>
      </c>
      <c r="AD57">
        <v>0.1</v>
      </c>
      <c r="AE57">
        <v>-0.05</v>
      </c>
      <c r="AF57">
        <v>10.409743025629096</v>
      </c>
      <c r="AG57">
        <v>6.1691243127989195E-2</v>
      </c>
      <c r="AH57">
        <v>0.89125093813374545</v>
      </c>
      <c r="AI57">
        <v>1344.6960264436407</v>
      </c>
      <c r="AJ57" t="s">
        <v>1145</v>
      </c>
      <c r="AK57">
        <v>13.778438708643833</v>
      </c>
      <c r="AL57">
        <v>12.557485368892857</v>
      </c>
      <c r="AM57">
        <v>15.414919273891517</v>
      </c>
    </row>
    <row r="58" spans="1:39">
      <c r="A58">
        <v>137</v>
      </c>
      <c r="B58" t="s">
        <v>937</v>
      </c>
      <c r="C58" t="s">
        <v>938</v>
      </c>
      <c r="D58" t="s">
        <v>939</v>
      </c>
      <c r="F58" t="s">
        <v>568</v>
      </c>
      <c r="G58" t="s">
        <v>219</v>
      </c>
      <c r="H58" s="1" t="s">
        <v>219</v>
      </c>
      <c r="I58" s="1" t="s">
        <v>63</v>
      </c>
      <c r="J58" s="1">
        <v>0.5</v>
      </c>
      <c r="K58" s="7">
        <f t="shared" si="0"/>
        <v>50.5</v>
      </c>
      <c r="L58" t="s">
        <v>939</v>
      </c>
      <c r="M58" s="1" t="s">
        <v>219</v>
      </c>
      <c r="N58">
        <v>50.5</v>
      </c>
      <c r="O58">
        <v>1</v>
      </c>
      <c r="Q58">
        <v>4.2700000000000002E-2</v>
      </c>
      <c r="R58">
        <v>7.9000000000000008E-3</v>
      </c>
      <c r="T58">
        <v>1.77E-2</v>
      </c>
      <c r="U58">
        <v>3.3E-3</v>
      </c>
      <c r="V58" t="s">
        <v>641</v>
      </c>
      <c r="W58">
        <v>1</v>
      </c>
      <c r="X58" t="s">
        <v>939</v>
      </c>
      <c r="Y58">
        <v>68.834180000000003</v>
      </c>
      <c r="Z58">
        <v>22.537389999999998</v>
      </c>
      <c r="AA58">
        <v>3.5771999999999999</v>
      </c>
      <c r="AB58">
        <v>2.0400000000000001E-2</v>
      </c>
      <c r="AC58">
        <v>-0.88600000000000001</v>
      </c>
      <c r="AD58">
        <v>8.6999999999999994E-2</v>
      </c>
      <c r="AE58">
        <v>-0.18</v>
      </c>
      <c r="AF58">
        <v>15.012050222688655</v>
      </c>
      <c r="AG58">
        <v>0.16456729160251346</v>
      </c>
      <c r="AH58">
        <v>0.660693448007596</v>
      </c>
      <c r="AI58">
        <v>301.47312480744813</v>
      </c>
      <c r="AJ58">
        <v>0</v>
      </c>
      <c r="AK58">
        <v>17.673396002530701</v>
      </c>
      <c r="AL58">
        <v>15.873133936706942</v>
      </c>
      <c r="AM58">
        <v>20.360163194711426</v>
      </c>
    </row>
    <row r="59" spans="1:39">
      <c r="A59">
        <v>64</v>
      </c>
      <c r="B59" t="s">
        <v>951</v>
      </c>
      <c r="C59" t="s">
        <v>952</v>
      </c>
      <c r="D59" t="s">
        <v>953</v>
      </c>
      <c r="F59" t="s">
        <v>568</v>
      </c>
      <c r="G59" t="s">
        <v>219</v>
      </c>
      <c r="H59" s="1" t="s">
        <v>219</v>
      </c>
      <c r="I59" s="1" t="s">
        <v>63</v>
      </c>
      <c r="J59" s="1">
        <v>0.5</v>
      </c>
      <c r="K59" s="7">
        <f t="shared" si="0"/>
        <v>50.5</v>
      </c>
      <c r="L59" t="s">
        <v>953</v>
      </c>
      <c r="M59" s="1" t="s">
        <v>219</v>
      </c>
      <c r="N59">
        <v>50.5</v>
      </c>
      <c r="O59">
        <v>1</v>
      </c>
      <c r="P59" t="s">
        <v>604</v>
      </c>
      <c r="Q59">
        <v>5.1700000000000003E-2</v>
      </c>
      <c r="T59">
        <v>1.9800000000000002E-2</v>
      </c>
      <c r="V59" t="s">
        <v>606</v>
      </c>
      <c r="W59">
        <v>2</v>
      </c>
      <c r="X59" t="s">
        <v>953</v>
      </c>
      <c r="Y59">
        <v>66.185739999999996</v>
      </c>
      <c r="Z59">
        <v>26.170590000000001</v>
      </c>
      <c r="AA59">
        <v>3.5771999999999999</v>
      </c>
      <c r="AB59">
        <v>2.0400000000000001E-2</v>
      </c>
      <c r="AC59">
        <v>-0.67100000000000004</v>
      </c>
      <c r="AD59">
        <v>0.443</v>
      </c>
      <c r="AE59">
        <v>-0.15</v>
      </c>
      <c r="AF59">
        <v>16.989868155301576</v>
      </c>
      <c r="AG59">
        <v>0.2292944388166</v>
      </c>
      <c r="AH59">
        <v>0.70794578438413791</v>
      </c>
      <c r="AI59">
        <v>208.74965308268327</v>
      </c>
      <c r="AJ59">
        <v>0</v>
      </c>
      <c r="AK59">
        <v>19.225162027419056</v>
      </c>
      <c r="AL59">
        <v>17.181563472069378</v>
      </c>
      <c r="AM59">
        <v>22.368211202000495</v>
      </c>
    </row>
    <row r="60" spans="1:39">
      <c r="A60">
        <v>177</v>
      </c>
      <c r="B60" t="s">
        <v>909</v>
      </c>
      <c r="C60" t="s">
        <v>910</v>
      </c>
      <c r="D60" t="s">
        <v>971</v>
      </c>
      <c r="F60" t="s">
        <v>568</v>
      </c>
      <c r="G60" t="s">
        <v>219</v>
      </c>
      <c r="H60" s="1" t="s">
        <v>219</v>
      </c>
      <c r="I60" s="1" t="s">
        <v>63</v>
      </c>
      <c r="J60" s="1">
        <v>0.5</v>
      </c>
      <c r="K60" s="7">
        <f t="shared" si="0"/>
        <v>50.5</v>
      </c>
      <c r="L60" t="s">
        <v>971</v>
      </c>
      <c r="M60" s="1" t="s">
        <v>219</v>
      </c>
      <c r="N60">
        <v>50.5</v>
      </c>
      <c r="O60">
        <v>1</v>
      </c>
      <c r="P60" t="s">
        <v>604</v>
      </c>
      <c r="Q60">
        <v>0.01</v>
      </c>
      <c r="S60" t="s">
        <v>605</v>
      </c>
      <c r="T60">
        <v>3.8E-3</v>
      </c>
      <c r="V60" t="s">
        <v>641</v>
      </c>
      <c r="W60">
        <v>1</v>
      </c>
      <c r="X60" t="s">
        <v>913</v>
      </c>
      <c r="Y60">
        <v>70.657070000000004</v>
      </c>
      <c r="Z60">
        <v>25.26041</v>
      </c>
      <c r="AA60">
        <v>3.5771999999999999</v>
      </c>
      <c r="AB60">
        <v>2.0400000000000001E-2</v>
      </c>
      <c r="AC60">
        <v>-0.60799999999999998</v>
      </c>
      <c r="AD60">
        <v>0.23100000000000001</v>
      </c>
      <c r="AE60">
        <v>-0.13</v>
      </c>
      <c r="AF60">
        <v>17.617326724178671</v>
      </c>
      <c r="AG60">
        <v>0.25269899907738103</v>
      </c>
      <c r="AH60">
        <v>0.74131024130091738</v>
      </c>
      <c r="AI60">
        <v>193.35701526618027</v>
      </c>
      <c r="AJ60" t="s">
        <v>643</v>
      </c>
      <c r="AK60">
        <v>19.705161956245178</v>
      </c>
      <c r="AL60">
        <v>17.585012478072642</v>
      </c>
      <c r="AM60">
        <v>22.993297300023695</v>
      </c>
    </row>
    <row r="61" spans="1:39">
      <c r="A61">
        <v>93</v>
      </c>
      <c r="B61" t="s">
        <v>982</v>
      </c>
      <c r="C61" t="s">
        <v>983</v>
      </c>
      <c r="D61" t="s">
        <v>984</v>
      </c>
      <c r="F61" t="s">
        <v>568</v>
      </c>
      <c r="G61" t="s">
        <v>219</v>
      </c>
      <c r="H61" s="1" t="s">
        <v>219</v>
      </c>
      <c r="I61" s="1" t="s">
        <v>63</v>
      </c>
      <c r="J61" s="1">
        <v>0.5</v>
      </c>
      <c r="K61" s="7">
        <f t="shared" si="0"/>
        <v>50.5</v>
      </c>
      <c r="L61" t="s">
        <v>984</v>
      </c>
      <c r="M61" s="1" t="s">
        <v>219</v>
      </c>
      <c r="N61">
        <v>50.5</v>
      </c>
      <c r="O61">
        <v>1</v>
      </c>
      <c r="P61" t="s">
        <v>604</v>
      </c>
      <c r="Q61">
        <v>8.0000000000000002E-3</v>
      </c>
      <c r="S61" t="s">
        <v>605</v>
      </c>
      <c r="T61">
        <v>3.0999999999999999E-3</v>
      </c>
      <c r="V61" t="s">
        <v>641</v>
      </c>
      <c r="W61">
        <v>1</v>
      </c>
      <c r="X61" t="s">
        <v>984</v>
      </c>
      <c r="Y61">
        <v>67.810169999999999</v>
      </c>
      <c r="Z61">
        <v>27.171659999999999</v>
      </c>
      <c r="AA61">
        <v>3.5771999999999999</v>
      </c>
      <c r="AB61">
        <v>2.0400000000000001E-2</v>
      </c>
      <c r="AC61">
        <v>-0.376</v>
      </c>
      <c r="AD61">
        <v>6.5000000000000002E-2</v>
      </c>
      <c r="AE61">
        <v>-0.06</v>
      </c>
      <c r="AF61">
        <v>20.134461029976663</v>
      </c>
      <c r="AG61">
        <v>0.36144608222216629</v>
      </c>
      <c r="AH61">
        <v>0.87096358995608059</v>
      </c>
      <c r="AI61">
        <v>140.96639382599102</v>
      </c>
      <c r="AJ61">
        <v>0</v>
      </c>
      <c r="AK61">
        <v>21.578438223310002</v>
      </c>
      <c r="AL61">
        <v>19.154141032654092</v>
      </c>
      <c r="AM61">
        <v>25.449617225261729</v>
      </c>
    </row>
    <row r="62" spans="1:39">
      <c r="A62">
        <v>96</v>
      </c>
      <c r="B62" t="s">
        <v>985</v>
      </c>
      <c r="C62" t="s">
        <v>986</v>
      </c>
      <c r="D62" t="s">
        <v>987</v>
      </c>
      <c r="F62" t="s">
        <v>568</v>
      </c>
      <c r="G62" t="s">
        <v>219</v>
      </c>
      <c r="H62" s="1" t="s">
        <v>219</v>
      </c>
      <c r="I62" s="1" t="s">
        <v>63</v>
      </c>
      <c r="J62" s="1">
        <v>0.5</v>
      </c>
      <c r="K62" s="7">
        <f t="shared" si="0"/>
        <v>50.5</v>
      </c>
      <c r="L62" t="s">
        <v>987</v>
      </c>
      <c r="M62" s="1" t="s">
        <v>219</v>
      </c>
      <c r="N62">
        <v>50.5</v>
      </c>
      <c r="O62">
        <v>1</v>
      </c>
      <c r="Q62">
        <v>8.1100000000000005E-2</v>
      </c>
      <c r="R62">
        <v>8.8999999999999999E-3</v>
      </c>
      <c r="T62">
        <v>3.1300000000000001E-2</v>
      </c>
      <c r="U62">
        <v>2.2000000000000001E-3</v>
      </c>
      <c r="V62" t="s">
        <v>675</v>
      </c>
      <c r="W62">
        <v>2</v>
      </c>
      <c r="X62" t="s">
        <v>987</v>
      </c>
      <c r="Y62">
        <v>67.960620000000006</v>
      </c>
      <c r="Z62">
        <v>24.405169999999998</v>
      </c>
      <c r="AA62">
        <v>3.5771999999999999</v>
      </c>
      <c r="AB62">
        <v>2.0400000000000001E-2</v>
      </c>
      <c r="AC62">
        <v>-0.35299999999999998</v>
      </c>
      <c r="AD62">
        <v>0.126</v>
      </c>
      <c r="AE62">
        <v>-0.06</v>
      </c>
      <c r="AF62">
        <v>20.402811100716352</v>
      </c>
      <c r="AG62">
        <v>0.37450146566645692</v>
      </c>
      <c r="AH62">
        <v>0.87096358995608059</v>
      </c>
      <c r="AI62">
        <v>132.5661365319699</v>
      </c>
      <c r="AJ62">
        <v>0</v>
      </c>
      <c r="AK62">
        <v>21.773588387729479</v>
      </c>
      <c r="AL62">
        <v>19.3171334825124</v>
      </c>
      <c r="AM62">
        <v>25.70699154548203</v>
      </c>
    </row>
    <row r="63" spans="1:39">
      <c r="A63">
        <v>98</v>
      </c>
      <c r="B63" t="s">
        <v>1001</v>
      </c>
      <c r="C63" t="s">
        <v>1002</v>
      </c>
      <c r="D63" t="s">
        <v>1003</v>
      </c>
      <c r="E63" t="s">
        <v>1004</v>
      </c>
      <c r="F63" t="s">
        <v>568</v>
      </c>
      <c r="G63" t="s">
        <v>219</v>
      </c>
      <c r="H63" s="1" t="s">
        <v>219</v>
      </c>
      <c r="I63" s="1" t="s">
        <v>63</v>
      </c>
      <c r="J63" s="1">
        <v>0.5</v>
      </c>
      <c r="K63" s="7">
        <f t="shared" si="0"/>
        <v>50.5</v>
      </c>
      <c r="L63" t="s">
        <v>1003</v>
      </c>
      <c r="M63" s="1" t="s">
        <v>219</v>
      </c>
      <c r="N63">
        <v>50.5</v>
      </c>
      <c r="O63">
        <v>1</v>
      </c>
      <c r="Q63">
        <v>0.1193</v>
      </c>
      <c r="R63">
        <v>1.4200000000000001E-2</v>
      </c>
      <c r="T63">
        <v>2.9899999999999999E-2</v>
      </c>
      <c r="U63">
        <v>4.4999999999999997E-3</v>
      </c>
      <c r="V63" t="s">
        <v>675</v>
      </c>
      <c r="W63">
        <v>4</v>
      </c>
      <c r="X63" t="s">
        <v>1005</v>
      </c>
      <c r="Y63">
        <v>67.99042</v>
      </c>
      <c r="Z63">
        <v>18.360279999999999</v>
      </c>
      <c r="AA63">
        <v>3.5771999999999999</v>
      </c>
      <c r="AB63">
        <v>2.0400000000000001E-2</v>
      </c>
      <c r="AC63">
        <v>-0.24099999999999999</v>
      </c>
      <c r="AD63">
        <v>0.124</v>
      </c>
      <c r="AE63">
        <v>-0.05</v>
      </c>
      <c r="AF63">
        <v>21.761559182217706</v>
      </c>
      <c r="AG63">
        <v>0.44513682285151973</v>
      </c>
      <c r="AH63">
        <v>0.89125093813374545</v>
      </c>
      <c r="AI63">
        <v>100.21954877254268</v>
      </c>
      <c r="AJ63">
        <v>0</v>
      </c>
      <c r="AK63">
        <v>22.749403234633657</v>
      </c>
      <c r="AL63">
        <v>20.130876328717267</v>
      </c>
      <c r="AM63">
        <v>26.99797897038377</v>
      </c>
    </row>
    <row r="64" spans="1:39">
      <c r="A64">
        <v>82</v>
      </c>
      <c r="B64" t="s">
        <v>1006</v>
      </c>
      <c r="C64" t="s">
        <v>1007</v>
      </c>
      <c r="D64" t="s">
        <v>1008</v>
      </c>
      <c r="F64" t="s">
        <v>568</v>
      </c>
      <c r="G64" t="s">
        <v>219</v>
      </c>
      <c r="H64" s="1" t="s">
        <v>219</v>
      </c>
      <c r="I64" s="1" t="s">
        <v>63</v>
      </c>
      <c r="J64" s="1">
        <v>0.5</v>
      </c>
      <c r="K64" s="7">
        <f t="shared" si="0"/>
        <v>50.5</v>
      </c>
      <c r="L64" t="s">
        <v>1008</v>
      </c>
      <c r="M64" s="1" t="s">
        <v>219</v>
      </c>
      <c r="N64">
        <v>50.5</v>
      </c>
      <c r="O64">
        <v>1</v>
      </c>
      <c r="Q64">
        <v>0.1668</v>
      </c>
      <c r="R64">
        <v>1.5800000000000002E-2</v>
      </c>
      <c r="T64">
        <v>6.1899999999999997E-2</v>
      </c>
      <c r="U64">
        <v>4.4999999999999997E-3</v>
      </c>
      <c r="V64" t="s">
        <v>675</v>
      </c>
      <c r="W64">
        <v>1</v>
      </c>
      <c r="X64" t="s">
        <v>1008</v>
      </c>
      <c r="Y64">
        <v>67.464849999999998</v>
      </c>
      <c r="Z64">
        <v>26.112469999999998</v>
      </c>
      <c r="AA64">
        <v>3.5771999999999999</v>
      </c>
      <c r="AB64">
        <v>2.0400000000000001E-2</v>
      </c>
      <c r="AC64">
        <v>-8.8999999999999996E-2</v>
      </c>
      <c r="AD64">
        <v>0.11899999999999999</v>
      </c>
      <c r="AE64">
        <v>-0.05</v>
      </c>
      <c r="AF64">
        <v>23.751443475489221</v>
      </c>
      <c r="AG64">
        <v>0.56277334789777989</v>
      </c>
      <c r="AH64">
        <v>0.89125093813374545</v>
      </c>
      <c r="AI64">
        <v>58.367652175246413</v>
      </c>
      <c r="AJ64">
        <v>0</v>
      </c>
      <c r="AK64">
        <v>24.144043709992093</v>
      </c>
      <c r="AL64">
        <v>21.290344107274713</v>
      </c>
      <c r="AM64">
        <v>28.854347295067832</v>
      </c>
    </row>
    <row r="65" spans="1:39">
      <c r="A65">
        <v>120</v>
      </c>
      <c r="B65" t="s">
        <v>1030</v>
      </c>
      <c r="C65" t="s">
        <v>1031</v>
      </c>
      <c r="D65" t="s">
        <v>1032</v>
      </c>
      <c r="F65" t="s">
        <v>568</v>
      </c>
      <c r="G65" t="s">
        <v>219</v>
      </c>
      <c r="H65" s="1" t="s">
        <v>219</v>
      </c>
      <c r="I65" s="1" t="s">
        <v>63</v>
      </c>
      <c r="J65" s="1">
        <v>0.5</v>
      </c>
      <c r="K65" s="7">
        <f t="shared" si="0"/>
        <v>50.5</v>
      </c>
      <c r="L65" t="s">
        <v>1032</v>
      </c>
      <c r="M65" s="1" t="s">
        <v>219</v>
      </c>
      <c r="N65">
        <v>50.5</v>
      </c>
      <c r="O65">
        <v>1</v>
      </c>
      <c r="P65" t="s">
        <v>604</v>
      </c>
      <c r="Q65">
        <v>1.5699999999999999E-2</v>
      </c>
      <c r="S65" t="s">
        <v>605</v>
      </c>
      <c r="T65">
        <v>6.0000000000000001E-3</v>
      </c>
      <c r="V65" t="s">
        <v>606</v>
      </c>
      <c r="W65">
        <v>1</v>
      </c>
      <c r="X65" t="s">
        <v>1032</v>
      </c>
      <c r="Y65">
        <v>68.329459999999997</v>
      </c>
      <c r="Z65">
        <v>22.77617</v>
      </c>
      <c r="AA65">
        <v>3.5771999999999999</v>
      </c>
      <c r="AB65">
        <v>2.0400000000000001E-2</v>
      </c>
      <c r="AC65">
        <v>0.17299999999999999</v>
      </c>
      <c r="AD65">
        <v>7.4999999999999997E-2</v>
      </c>
      <c r="AE65">
        <v>0.01</v>
      </c>
      <c r="AF65">
        <v>27.617859040215247</v>
      </c>
      <c r="AG65">
        <v>0.84308919165884566</v>
      </c>
      <c r="AH65">
        <v>1.0232929922807541</v>
      </c>
      <c r="AI65">
        <v>21.374227353969872</v>
      </c>
      <c r="AJ65">
        <v>0</v>
      </c>
      <c r="AK65">
        <v>26.751615189984374</v>
      </c>
      <c r="AL65">
        <v>23.447831299839326</v>
      </c>
      <c r="AM65">
        <v>32.358714086997118</v>
      </c>
    </row>
    <row r="66" spans="1:39">
      <c r="A66">
        <v>121</v>
      </c>
      <c r="B66" t="s">
        <v>943</v>
      </c>
      <c r="C66" t="s">
        <v>944</v>
      </c>
      <c r="D66" t="s">
        <v>945</v>
      </c>
      <c r="F66" t="s">
        <v>568</v>
      </c>
      <c r="G66" t="s">
        <v>45</v>
      </c>
      <c r="H66" s="1" t="s">
        <v>45</v>
      </c>
      <c r="I66" s="1" t="s">
        <v>63</v>
      </c>
      <c r="J66" s="1">
        <v>1</v>
      </c>
      <c r="K66" s="7">
        <f t="shared" si="0"/>
        <v>51</v>
      </c>
      <c r="L66" t="s">
        <v>945</v>
      </c>
      <c r="M66" s="1" t="s">
        <v>45</v>
      </c>
      <c r="N66">
        <v>51</v>
      </c>
      <c r="O66">
        <v>1</v>
      </c>
      <c r="Q66">
        <v>2.87E-2</v>
      </c>
      <c r="R66">
        <v>1.38E-2</v>
      </c>
      <c r="T66">
        <v>1.0999999999999999E-2</v>
      </c>
      <c r="U66">
        <v>1.9E-3</v>
      </c>
      <c r="V66" t="s">
        <v>606</v>
      </c>
      <c r="W66">
        <v>0</v>
      </c>
      <c r="X66" t="s">
        <v>946</v>
      </c>
      <c r="Y66">
        <v>68.386619999999994</v>
      </c>
      <c r="Z66">
        <v>18.012119999999999</v>
      </c>
      <c r="AA66">
        <v>3.5688</v>
      </c>
      <c r="AB66">
        <v>1.7000000000000001E-2</v>
      </c>
      <c r="AC66">
        <v>-0.72099999999999997</v>
      </c>
      <c r="AD66">
        <v>7.5999999999999998E-2</v>
      </c>
      <c r="AE66">
        <v>-0.16</v>
      </c>
      <c r="AF66">
        <v>16.507830793300776</v>
      </c>
      <c r="AG66">
        <v>0.21227239586823565</v>
      </c>
      <c r="AH66">
        <v>0.69183097091893653</v>
      </c>
      <c r="AI66">
        <v>225.91659791147708</v>
      </c>
      <c r="AJ66">
        <v>0</v>
      </c>
      <c r="AK66">
        <v>18.852545979894451</v>
      </c>
      <c r="AL66">
        <v>16.867964596571412</v>
      </c>
      <c r="AM66">
        <v>21.884229204835098</v>
      </c>
    </row>
    <row r="67" spans="1:39">
      <c r="A67">
        <v>132</v>
      </c>
      <c r="B67" t="s">
        <v>954</v>
      </c>
      <c r="C67" t="s">
        <v>955</v>
      </c>
      <c r="D67" t="s">
        <v>956</v>
      </c>
      <c r="F67" t="s">
        <v>568</v>
      </c>
      <c r="G67" t="s">
        <v>45</v>
      </c>
      <c r="H67" s="1" t="s">
        <v>45</v>
      </c>
      <c r="I67" s="1" t="s">
        <v>63</v>
      </c>
      <c r="J67" s="1">
        <v>1</v>
      </c>
      <c r="K67" s="7">
        <f t="shared" si="0"/>
        <v>51</v>
      </c>
      <c r="L67" t="s">
        <v>956</v>
      </c>
      <c r="M67" s="1" t="s">
        <v>45</v>
      </c>
      <c r="N67">
        <v>51</v>
      </c>
      <c r="O67">
        <v>1</v>
      </c>
      <c r="Q67">
        <v>0.23699999999999999</v>
      </c>
      <c r="R67">
        <v>1.17E-2</v>
      </c>
      <c r="T67">
        <v>8.9399999999999993E-2</v>
      </c>
      <c r="U67">
        <v>3.0999999999999999E-3</v>
      </c>
      <c r="V67" t="s">
        <v>675</v>
      </c>
      <c r="W67">
        <v>1</v>
      </c>
      <c r="X67" t="s">
        <v>956</v>
      </c>
      <c r="Y67">
        <v>68.45299</v>
      </c>
      <c r="Z67">
        <v>18.169440000000002</v>
      </c>
      <c r="AA67">
        <v>3.5688</v>
      </c>
      <c r="AB67">
        <v>1.7000000000000001E-2</v>
      </c>
      <c r="AC67">
        <v>-0.64600000000000002</v>
      </c>
      <c r="AD67">
        <v>3.1E-2</v>
      </c>
      <c r="AE67">
        <v>-0.15</v>
      </c>
      <c r="AF67">
        <v>17.236139829273064</v>
      </c>
      <c r="AG67">
        <v>0.23831068868610145</v>
      </c>
      <c r="AH67">
        <v>0.70794578438413791</v>
      </c>
      <c r="AI67">
        <v>197.06841446655855</v>
      </c>
      <c r="AJ67">
        <v>0</v>
      </c>
      <c r="AK67">
        <v>19.414222770435288</v>
      </c>
      <c r="AL67">
        <v>17.340542521495756</v>
      </c>
      <c r="AM67">
        <v>22.614201352221379</v>
      </c>
    </row>
    <row r="68" spans="1:39">
      <c r="A68">
        <v>89</v>
      </c>
      <c r="B68" t="s">
        <v>957</v>
      </c>
      <c r="C68" t="s">
        <v>958</v>
      </c>
      <c r="D68" t="s">
        <v>959</v>
      </c>
      <c r="F68" t="s">
        <v>568</v>
      </c>
      <c r="G68" t="s">
        <v>45</v>
      </c>
      <c r="H68" s="1" t="s">
        <v>45</v>
      </c>
      <c r="I68" s="1" t="s">
        <v>63</v>
      </c>
      <c r="J68" s="1">
        <v>1</v>
      </c>
      <c r="K68" s="7">
        <f t="shared" ref="K68:K131" si="1">IF(I68="B",0+J68,IF(I68="A",J68+10,IF(I68="F",J68+20,IF(I68="G",J68+30,IF(I68="K",J68+40,IF(I68="M",J68+50,"Err"))))))</f>
        <v>51</v>
      </c>
      <c r="L68" t="s">
        <v>959</v>
      </c>
      <c r="M68" s="1" t="s">
        <v>45</v>
      </c>
      <c r="N68">
        <v>51</v>
      </c>
      <c r="O68">
        <v>8</v>
      </c>
      <c r="P68" t="s">
        <v>604</v>
      </c>
      <c r="Q68">
        <v>3.0000000000000001E-3</v>
      </c>
      <c r="S68" t="s">
        <v>605</v>
      </c>
      <c r="T68">
        <v>1.1000000000000001E-3</v>
      </c>
      <c r="V68" t="s">
        <v>641</v>
      </c>
      <c r="W68">
        <v>1</v>
      </c>
      <c r="X68" t="s">
        <v>959</v>
      </c>
      <c r="Y68">
        <v>67.685040000000001</v>
      </c>
      <c r="Z68">
        <v>26.02328</v>
      </c>
      <c r="AA68">
        <v>3.5688</v>
      </c>
      <c r="AB68">
        <v>1.7000000000000001E-2</v>
      </c>
      <c r="AC68">
        <v>-0.498</v>
      </c>
      <c r="AD68">
        <v>0.23699999999999999</v>
      </c>
      <c r="AE68">
        <v>-0.15</v>
      </c>
      <c r="AF68">
        <v>18.768951352998428</v>
      </c>
      <c r="AG68">
        <v>0.29943566151449191</v>
      </c>
      <c r="AH68">
        <v>0.70794578438413791</v>
      </c>
      <c r="AI68">
        <v>136.42667703755623</v>
      </c>
      <c r="AJ68">
        <v>0</v>
      </c>
      <c r="AK68">
        <v>20.572165460904579</v>
      </c>
      <c r="AL68">
        <v>18.312290989116565</v>
      </c>
      <c r="AM68">
        <v>24.126885030770008</v>
      </c>
    </row>
    <row r="69" spans="1:39">
      <c r="A69">
        <v>186</v>
      </c>
      <c r="B69" t="s">
        <v>963</v>
      </c>
      <c r="C69" t="s">
        <v>964</v>
      </c>
      <c r="D69" t="s">
        <v>965</v>
      </c>
      <c r="F69" t="s">
        <v>568</v>
      </c>
      <c r="G69" t="s">
        <v>45</v>
      </c>
      <c r="H69" s="1" t="s">
        <v>45</v>
      </c>
      <c r="I69" s="1" t="s">
        <v>63</v>
      </c>
      <c r="J69" s="1">
        <v>1</v>
      </c>
      <c r="K69" s="7">
        <f t="shared" si="1"/>
        <v>51</v>
      </c>
      <c r="L69" t="s">
        <v>965</v>
      </c>
      <c r="M69" s="1" t="s">
        <v>45</v>
      </c>
      <c r="N69">
        <v>51</v>
      </c>
      <c r="O69">
        <v>1</v>
      </c>
      <c r="Q69">
        <v>0.218</v>
      </c>
      <c r="R69">
        <v>6.0000000000000001E-3</v>
      </c>
      <c r="T69">
        <v>8.3500000000000005E-2</v>
      </c>
      <c r="U69">
        <v>3.7499999999999999E-2</v>
      </c>
      <c r="V69" t="s">
        <v>641</v>
      </c>
      <c r="W69">
        <v>1</v>
      </c>
      <c r="X69" t="s">
        <v>966</v>
      </c>
      <c r="Y69">
        <v>71.746160000000003</v>
      </c>
      <c r="Z69">
        <v>17.044350000000001</v>
      </c>
      <c r="AA69">
        <v>3.5688</v>
      </c>
      <c r="AB69">
        <v>1.7000000000000001E-2</v>
      </c>
      <c r="AC69">
        <v>-0.51500000000000001</v>
      </c>
      <c r="AD69">
        <v>0.129</v>
      </c>
      <c r="AE69">
        <v>-0.14000000000000001</v>
      </c>
      <c r="AF69">
        <v>18.586174430615671</v>
      </c>
      <c r="AG69">
        <v>0.29168461432303322</v>
      </c>
      <c r="AH69">
        <v>0.72443596007499</v>
      </c>
      <c r="AI69">
        <v>148.36276049606641</v>
      </c>
      <c r="AJ69">
        <v>0</v>
      </c>
      <c r="AK69">
        <v>20.435723063586362</v>
      </c>
      <c r="AL69">
        <v>18.197958941010953</v>
      </c>
      <c r="AM69">
        <v>23.94811057414827</v>
      </c>
    </row>
    <row r="70" spans="1:39">
      <c r="A70">
        <v>55</v>
      </c>
      <c r="B70" t="s">
        <v>967</v>
      </c>
      <c r="C70" t="s">
        <v>968</v>
      </c>
      <c r="D70" t="s">
        <v>969</v>
      </c>
      <c r="F70" t="s">
        <v>568</v>
      </c>
      <c r="G70" t="s">
        <v>45</v>
      </c>
      <c r="H70" s="1" t="s">
        <v>45</v>
      </c>
      <c r="I70" s="1" t="s">
        <v>63</v>
      </c>
      <c r="J70" s="1">
        <v>1</v>
      </c>
      <c r="K70" s="7">
        <f t="shared" si="1"/>
        <v>51</v>
      </c>
      <c r="L70" t="s">
        <v>969</v>
      </c>
      <c r="M70" s="1" t="s">
        <v>45</v>
      </c>
      <c r="N70">
        <v>51</v>
      </c>
      <c r="O70">
        <v>1</v>
      </c>
      <c r="Q70">
        <v>0.13320000000000001</v>
      </c>
      <c r="R70">
        <v>5.9900000000000002E-2</v>
      </c>
      <c r="T70">
        <v>5.0999999999999997E-2</v>
      </c>
      <c r="U70">
        <v>1.1999999999999999E-3</v>
      </c>
      <c r="V70" t="s">
        <v>606</v>
      </c>
      <c r="W70">
        <v>0</v>
      </c>
      <c r="X70" t="s">
        <v>970</v>
      </c>
      <c r="Y70">
        <v>65.699449999999999</v>
      </c>
      <c r="Z70">
        <v>26.76474</v>
      </c>
      <c r="AA70">
        <v>3.5688</v>
      </c>
      <c r="AB70">
        <v>1.7000000000000001E-2</v>
      </c>
      <c r="AC70">
        <v>-0.41299999999999998</v>
      </c>
      <c r="AD70">
        <v>0.108</v>
      </c>
      <c r="AE70">
        <v>-0.13</v>
      </c>
      <c r="AF70">
        <v>19.710153597710153</v>
      </c>
      <c r="AG70">
        <v>0.34139214294455711</v>
      </c>
      <c r="AH70">
        <v>0.74131024130091738</v>
      </c>
      <c r="AI70">
        <v>117.14332231169945</v>
      </c>
      <c r="AJ70">
        <v>0</v>
      </c>
      <c r="AK70">
        <v>21.268164399021313</v>
      </c>
      <c r="AL70">
        <v>18.894816598685367</v>
      </c>
      <c r="AM70">
        <v>25.040976157929439</v>
      </c>
    </row>
    <row r="71" spans="1:39">
      <c r="A71">
        <v>86</v>
      </c>
      <c r="B71" t="s">
        <v>815</v>
      </c>
      <c r="C71" t="s">
        <v>816</v>
      </c>
      <c r="D71" t="s">
        <v>972</v>
      </c>
      <c r="F71" t="s">
        <v>568</v>
      </c>
      <c r="G71" t="s">
        <v>45</v>
      </c>
      <c r="H71" s="1" t="s">
        <v>45</v>
      </c>
      <c r="I71" s="1" t="s">
        <v>63</v>
      </c>
      <c r="J71" s="1">
        <v>1</v>
      </c>
      <c r="K71" s="7">
        <f t="shared" si="1"/>
        <v>51</v>
      </c>
      <c r="L71" t="s">
        <v>972</v>
      </c>
      <c r="M71" s="1" t="s">
        <v>45</v>
      </c>
      <c r="N71">
        <v>51</v>
      </c>
      <c r="O71">
        <v>8</v>
      </c>
      <c r="Q71">
        <v>2.4E-2</v>
      </c>
      <c r="R71">
        <v>3.0000000000000001E-3</v>
      </c>
      <c r="T71">
        <v>9.1999999999999998E-3</v>
      </c>
      <c r="U71">
        <v>4.3E-3</v>
      </c>
      <c r="V71" t="s">
        <v>641</v>
      </c>
      <c r="W71">
        <v>3</v>
      </c>
      <c r="X71" t="s">
        <v>818</v>
      </c>
      <c r="Y71">
        <v>67.623390000000001</v>
      </c>
      <c r="Z71">
        <v>24.44585</v>
      </c>
      <c r="AA71">
        <v>3.5688</v>
      </c>
      <c r="AB71">
        <v>1.7000000000000001E-2</v>
      </c>
      <c r="AC71">
        <v>-0.28499999999999998</v>
      </c>
      <c r="AD71">
        <v>0.215</v>
      </c>
      <c r="AE71">
        <v>-0.12</v>
      </c>
      <c r="AF71">
        <v>21.217294703235918</v>
      </c>
      <c r="AG71">
        <v>0.41592356002968123</v>
      </c>
      <c r="AH71">
        <v>0.75857757502918366</v>
      </c>
      <c r="AI71">
        <v>82.383891639860437</v>
      </c>
      <c r="AJ71">
        <v>0</v>
      </c>
      <c r="AK71">
        <v>22.360937548198574</v>
      </c>
      <c r="AL71">
        <v>19.807181483313897</v>
      </c>
      <c r="AM71">
        <v>26.483248442784038</v>
      </c>
    </row>
    <row r="72" spans="1:39">
      <c r="A72">
        <v>80</v>
      </c>
      <c r="B72" t="s">
        <v>653</v>
      </c>
      <c r="C72" t="s">
        <v>654</v>
      </c>
      <c r="D72" t="s">
        <v>973</v>
      </c>
      <c r="F72" t="s">
        <v>568</v>
      </c>
      <c r="G72" t="s">
        <v>45</v>
      </c>
      <c r="H72" s="1" t="s">
        <v>45</v>
      </c>
      <c r="I72" s="1" t="s">
        <v>63</v>
      </c>
      <c r="J72" s="1">
        <v>1</v>
      </c>
      <c r="K72" s="7">
        <f t="shared" si="1"/>
        <v>51</v>
      </c>
      <c r="L72" t="s">
        <v>973</v>
      </c>
      <c r="M72" s="1" t="s">
        <v>45</v>
      </c>
      <c r="N72">
        <v>51</v>
      </c>
      <c r="O72">
        <v>1</v>
      </c>
      <c r="Q72">
        <v>4.7E-2</v>
      </c>
      <c r="R72">
        <v>4.0000000000000001E-3</v>
      </c>
      <c r="T72">
        <v>1.7999999999999999E-2</v>
      </c>
      <c r="U72">
        <v>8.2000000000000007E-3</v>
      </c>
      <c r="V72" t="s">
        <v>641</v>
      </c>
      <c r="W72">
        <v>3</v>
      </c>
      <c r="X72" t="s">
        <v>656</v>
      </c>
      <c r="Y72">
        <v>67.423159999999996</v>
      </c>
      <c r="Z72">
        <v>26.549520000000001</v>
      </c>
      <c r="AA72">
        <v>3.5688</v>
      </c>
      <c r="AB72">
        <v>1.7000000000000001E-2</v>
      </c>
      <c r="AC72">
        <v>-0.26200000000000001</v>
      </c>
      <c r="AD72">
        <v>0.11</v>
      </c>
      <c r="AE72">
        <v>-0.12</v>
      </c>
      <c r="AF72">
        <v>21.500076672221397</v>
      </c>
      <c r="AG72">
        <v>0.43094666258018638</v>
      </c>
      <c r="AH72">
        <v>0.75857757502918366</v>
      </c>
      <c r="AI72">
        <v>76.025861411105581</v>
      </c>
      <c r="AJ72">
        <v>0</v>
      </c>
      <c r="AK72">
        <v>22.563164446825123</v>
      </c>
      <c r="AL72">
        <v>19.975730990663227</v>
      </c>
      <c r="AM72">
        <v>26.751075970595384</v>
      </c>
    </row>
    <row r="73" spans="1:39">
      <c r="A73">
        <v>139</v>
      </c>
      <c r="B73" t="s">
        <v>754</v>
      </c>
      <c r="C73" t="s">
        <v>755</v>
      </c>
      <c r="D73" t="s">
        <v>974</v>
      </c>
      <c r="F73" t="s">
        <v>568</v>
      </c>
      <c r="G73" t="s">
        <v>45</v>
      </c>
      <c r="H73" s="1" t="s">
        <v>45</v>
      </c>
      <c r="I73" s="1" t="s">
        <v>63</v>
      </c>
      <c r="J73" s="1">
        <v>1</v>
      </c>
      <c r="K73" s="7">
        <f t="shared" si="1"/>
        <v>51</v>
      </c>
      <c r="L73" t="s">
        <v>974</v>
      </c>
      <c r="M73" s="1" t="s">
        <v>45</v>
      </c>
      <c r="N73">
        <v>51</v>
      </c>
      <c r="O73">
        <v>1</v>
      </c>
      <c r="P73" t="s">
        <v>604</v>
      </c>
      <c r="Q73">
        <v>8.0000000000000002E-3</v>
      </c>
      <c r="S73" t="s">
        <v>605</v>
      </c>
      <c r="T73">
        <v>3.0999999999999999E-3</v>
      </c>
      <c r="V73" t="s">
        <v>641</v>
      </c>
      <c r="W73">
        <v>2</v>
      </c>
      <c r="X73" t="s">
        <v>757</v>
      </c>
      <c r="Y73">
        <v>68.920569999999998</v>
      </c>
      <c r="Z73">
        <v>24.185770000000002</v>
      </c>
      <c r="AA73">
        <v>3.5688</v>
      </c>
      <c r="AB73">
        <v>1.7000000000000001E-2</v>
      </c>
      <c r="AC73">
        <v>-0.221</v>
      </c>
      <c r="AD73">
        <v>0.104</v>
      </c>
      <c r="AE73">
        <v>-0.12</v>
      </c>
      <c r="AF73">
        <v>22.013546161392274</v>
      </c>
      <c r="AG73">
        <v>0.45908544262014822</v>
      </c>
      <c r="AH73">
        <v>0.75857757502918366</v>
      </c>
      <c r="AI73">
        <v>65.236686813621787</v>
      </c>
      <c r="AJ73" t="s">
        <v>643</v>
      </c>
      <c r="AK73">
        <v>22.928202497289593</v>
      </c>
      <c r="AL73">
        <v>20.279753918843468</v>
      </c>
      <c r="AM73">
        <v>27.235243012771353</v>
      </c>
    </row>
    <row r="74" spans="1:39">
      <c r="A74">
        <v>49</v>
      </c>
      <c r="B74" t="s">
        <v>978</v>
      </c>
      <c r="C74" t="s">
        <v>979</v>
      </c>
      <c r="D74" t="s">
        <v>980</v>
      </c>
      <c r="F74" t="s">
        <v>568</v>
      </c>
      <c r="G74" t="s">
        <v>45</v>
      </c>
      <c r="H74" s="1" t="s">
        <v>45</v>
      </c>
      <c r="I74" s="1" t="s">
        <v>63</v>
      </c>
      <c r="J74" s="1">
        <v>1</v>
      </c>
      <c r="K74" s="7">
        <f t="shared" si="1"/>
        <v>51</v>
      </c>
      <c r="L74" t="s">
        <v>980</v>
      </c>
      <c r="M74" s="1" t="s">
        <v>45</v>
      </c>
      <c r="N74">
        <v>51</v>
      </c>
      <c r="O74">
        <v>1</v>
      </c>
      <c r="Q74">
        <v>8.43E-2</v>
      </c>
      <c r="R74">
        <v>1.03E-2</v>
      </c>
      <c r="T74">
        <v>3.1099999999999999E-2</v>
      </c>
      <c r="U74">
        <v>3.0999999999999999E-3</v>
      </c>
      <c r="V74" t="s">
        <v>675</v>
      </c>
      <c r="W74">
        <v>1</v>
      </c>
      <c r="X74" t="s">
        <v>980</v>
      </c>
      <c r="Y74">
        <v>65.481819999999999</v>
      </c>
      <c r="Z74">
        <v>27.91835</v>
      </c>
      <c r="AA74">
        <v>3.5688</v>
      </c>
      <c r="AB74">
        <v>1.7000000000000001E-2</v>
      </c>
      <c r="AC74">
        <v>1.4E-2</v>
      </c>
      <c r="AD74">
        <v>6.9000000000000006E-2</v>
      </c>
      <c r="AE74">
        <v>-0.09</v>
      </c>
      <c r="AF74">
        <v>25.202290234107387</v>
      </c>
      <c r="AG74">
        <v>0.65969550013514788</v>
      </c>
      <c r="AH74">
        <v>0.81283051616409918</v>
      </c>
      <c r="AI74">
        <v>23.212984778216533</v>
      </c>
      <c r="AJ74">
        <v>0</v>
      </c>
      <c r="AK74">
        <v>25.137379900620783</v>
      </c>
      <c r="AL74">
        <v>22.113764527985239</v>
      </c>
      <c r="AM74">
        <v>30.184310152682709</v>
      </c>
    </row>
    <row r="75" spans="1:39">
      <c r="A75">
        <v>40</v>
      </c>
      <c r="B75" t="s">
        <v>1141</v>
      </c>
      <c r="C75" t="s">
        <v>1142</v>
      </c>
      <c r="D75" t="s">
        <v>1143</v>
      </c>
      <c r="F75" t="s">
        <v>568</v>
      </c>
      <c r="G75" t="s">
        <v>45</v>
      </c>
      <c r="H75" s="1" t="s">
        <v>45</v>
      </c>
      <c r="I75" s="1" t="s">
        <v>63</v>
      </c>
      <c r="J75" s="1">
        <v>1</v>
      </c>
      <c r="K75" s="7">
        <f t="shared" si="1"/>
        <v>51</v>
      </c>
      <c r="L75" t="s">
        <v>1143</v>
      </c>
      <c r="M75" s="1" t="s">
        <v>45</v>
      </c>
      <c r="N75">
        <v>51</v>
      </c>
      <c r="O75">
        <v>1</v>
      </c>
      <c r="Q75">
        <v>0.13689999999999999</v>
      </c>
      <c r="R75">
        <v>6.1499999999999999E-2</v>
      </c>
      <c r="T75">
        <v>5.2400000000000002E-2</v>
      </c>
      <c r="U75">
        <v>1.5E-3</v>
      </c>
      <c r="V75" t="s">
        <v>606</v>
      </c>
      <c r="W75">
        <v>0</v>
      </c>
      <c r="X75" t="s">
        <v>1144</v>
      </c>
      <c r="Y75">
        <v>65.089349999999996</v>
      </c>
      <c r="Z75">
        <v>28.230319999999999</v>
      </c>
      <c r="AA75">
        <v>3.5688</v>
      </c>
      <c r="AB75">
        <v>1.7000000000000001E-2</v>
      </c>
      <c r="AC75">
        <v>-2.718</v>
      </c>
      <c r="AD75">
        <v>0.11</v>
      </c>
      <c r="AE75">
        <v>-0.14000000000000001</v>
      </c>
      <c r="AF75">
        <v>5.229257267757129</v>
      </c>
      <c r="AG75">
        <v>9.7477306834910602E-3</v>
      </c>
      <c r="AH75">
        <v>0.72443596007499</v>
      </c>
      <c r="AI75">
        <v>7331.842175347625</v>
      </c>
      <c r="AJ75" t="s">
        <v>1145</v>
      </c>
      <c r="AK75">
        <v>8.6274014814951734</v>
      </c>
      <c r="AL75">
        <v>8.0824435641376642</v>
      </c>
      <c r="AM75">
        <v>9.1348465160078227</v>
      </c>
    </row>
    <row r="76" spans="1:39">
      <c r="A76">
        <v>15</v>
      </c>
      <c r="B76" t="s">
        <v>947</v>
      </c>
      <c r="C76" t="s">
        <v>948</v>
      </c>
      <c r="D76" t="s">
        <v>949</v>
      </c>
      <c r="F76" t="s">
        <v>568</v>
      </c>
      <c r="G76" t="s">
        <v>950</v>
      </c>
      <c r="H76" s="1" t="s">
        <v>950</v>
      </c>
      <c r="I76" s="1" t="s">
        <v>63</v>
      </c>
      <c r="J76" s="1">
        <v>1.25</v>
      </c>
      <c r="K76" s="7">
        <f t="shared" si="1"/>
        <v>51.25</v>
      </c>
      <c r="L76" t="s">
        <v>949</v>
      </c>
      <c r="M76" s="1" t="s">
        <v>950</v>
      </c>
      <c r="N76">
        <v>51.25</v>
      </c>
      <c r="O76">
        <v>1</v>
      </c>
      <c r="Q76">
        <v>0.04</v>
      </c>
      <c r="R76">
        <v>4.1999999999999997E-3</v>
      </c>
      <c r="T76">
        <v>1.9900000000000001E-2</v>
      </c>
      <c r="U76">
        <v>2.5000000000000001E-3</v>
      </c>
      <c r="V76" t="s">
        <v>675</v>
      </c>
      <c r="W76">
        <v>0</v>
      </c>
      <c r="X76" t="s">
        <v>949</v>
      </c>
      <c r="Y76">
        <v>63.928280000000001</v>
      </c>
      <c r="Z76">
        <v>29.166599999999999</v>
      </c>
      <c r="AA76">
        <v>3.5644999999999998</v>
      </c>
      <c r="AB76">
        <v>1.72E-2</v>
      </c>
      <c r="AC76">
        <v>-0.5</v>
      </c>
      <c r="AD76">
        <v>5.5E-2</v>
      </c>
      <c r="AE76">
        <v>-0.16</v>
      </c>
      <c r="AF76">
        <v>18.747355233311396</v>
      </c>
      <c r="AG76">
        <v>0.29851318741536242</v>
      </c>
      <c r="AH76">
        <v>0.69183097091893653</v>
      </c>
      <c r="AI76">
        <v>131.75893062181439</v>
      </c>
      <c r="AJ76">
        <v>0</v>
      </c>
      <c r="AK76">
        <v>20.556066248676778</v>
      </c>
      <c r="AL76">
        <v>18.298802964258762</v>
      </c>
      <c r="AM76">
        <v>24.105783665568516</v>
      </c>
    </row>
    <row r="77" spans="1:39">
      <c r="A77">
        <v>22</v>
      </c>
      <c r="B77" t="s">
        <v>925</v>
      </c>
      <c r="C77" t="s">
        <v>926</v>
      </c>
      <c r="D77" t="s">
        <v>927</v>
      </c>
      <c r="F77" t="s">
        <v>568</v>
      </c>
      <c r="G77" t="s">
        <v>252</v>
      </c>
      <c r="H77" s="1" t="s">
        <v>252</v>
      </c>
      <c r="I77" s="1" t="s">
        <v>63</v>
      </c>
      <c r="J77" s="1">
        <v>1.5</v>
      </c>
      <c r="K77" s="7">
        <f t="shared" si="1"/>
        <v>51.5</v>
      </c>
      <c r="L77" t="s">
        <v>927</v>
      </c>
      <c r="M77" s="1" t="s">
        <v>252</v>
      </c>
      <c r="N77">
        <v>51.5</v>
      </c>
      <c r="O77">
        <v>1</v>
      </c>
      <c r="Q77">
        <v>4.8800000000000003E-2</v>
      </c>
      <c r="R77">
        <v>2.2200000000000001E-2</v>
      </c>
      <c r="T77">
        <v>1.8700000000000001E-2</v>
      </c>
      <c r="U77">
        <v>1.4E-3</v>
      </c>
      <c r="V77" t="s">
        <v>606</v>
      </c>
      <c r="W77">
        <v>0</v>
      </c>
      <c r="X77" t="s">
        <v>927</v>
      </c>
      <c r="Y77">
        <v>64.544939999999997</v>
      </c>
      <c r="Z77">
        <v>25.332609999999999</v>
      </c>
      <c r="AA77">
        <v>3.5602</v>
      </c>
      <c r="AB77">
        <v>1.7299999999999999E-2</v>
      </c>
      <c r="AC77">
        <v>-0.59199999999999997</v>
      </c>
      <c r="AD77">
        <v>8.4000000000000005E-2</v>
      </c>
      <c r="AE77">
        <v>-0.2</v>
      </c>
      <c r="AF77">
        <v>17.780337841333228</v>
      </c>
      <c r="AG77">
        <v>0.25901416871603911</v>
      </c>
      <c r="AH77">
        <v>0.63095734448019325</v>
      </c>
      <c r="AI77">
        <v>143.59954808955672</v>
      </c>
      <c r="AJ77">
        <v>0</v>
      </c>
      <c r="AK77">
        <v>19.828963286493988</v>
      </c>
      <c r="AL77">
        <v>17.688975516469494</v>
      </c>
      <c r="AM77">
        <v>23.154811761485721</v>
      </c>
    </row>
    <row r="78" spans="1:39">
      <c r="A78">
        <v>54</v>
      </c>
      <c r="B78" t="s">
        <v>932</v>
      </c>
      <c r="C78" t="s">
        <v>933</v>
      </c>
      <c r="D78" t="s">
        <v>934</v>
      </c>
      <c r="F78" t="s">
        <v>568</v>
      </c>
      <c r="G78" t="s">
        <v>252</v>
      </c>
      <c r="H78" s="1" t="s">
        <v>252</v>
      </c>
      <c r="I78" s="1" t="s">
        <v>63</v>
      </c>
      <c r="J78" s="1">
        <v>1.5</v>
      </c>
      <c r="K78" s="7">
        <f t="shared" si="1"/>
        <v>51.5</v>
      </c>
      <c r="L78" t="s">
        <v>934</v>
      </c>
      <c r="M78" s="1" t="s">
        <v>252</v>
      </c>
      <c r="N78">
        <v>51.5</v>
      </c>
      <c r="O78">
        <v>1</v>
      </c>
      <c r="P78" t="s">
        <v>604</v>
      </c>
      <c r="Q78">
        <v>1.0999999999999999E-2</v>
      </c>
      <c r="S78" t="s">
        <v>605</v>
      </c>
      <c r="T78">
        <v>4.1999999999999997E-3</v>
      </c>
      <c r="V78" t="s">
        <v>606</v>
      </c>
      <c r="W78">
        <v>2</v>
      </c>
      <c r="X78" t="s">
        <v>935</v>
      </c>
      <c r="Y78">
        <v>65.569829999999996</v>
      </c>
      <c r="Z78">
        <v>26.915859999999999</v>
      </c>
      <c r="AA78">
        <v>3.5602</v>
      </c>
      <c r="AB78">
        <v>1.7299999999999999E-2</v>
      </c>
      <c r="AC78">
        <v>-0.50800000000000001</v>
      </c>
      <c r="AD78">
        <v>0.11600000000000001</v>
      </c>
      <c r="AE78">
        <v>-0.19</v>
      </c>
      <c r="AF78">
        <v>18.661218960251663</v>
      </c>
      <c r="AG78">
        <v>0.29485162234516743</v>
      </c>
      <c r="AH78">
        <v>0.64565422903465541</v>
      </c>
      <c r="AI78">
        <v>118.97597981632322</v>
      </c>
      <c r="AJ78">
        <v>0</v>
      </c>
      <c r="AK78">
        <v>20.491795289226957</v>
      </c>
      <c r="AL78">
        <v>18.244950138514692</v>
      </c>
      <c r="AM78">
        <v>24.021562595889787</v>
      </c>
    </row>
    <row r="79" spans="1:39">
      <c r="A79">
        <v>19</v>
      </c>
      <c r="B79" t="s">
        <v>940</v>
      </c>
      <c r="C79" t="s">
        <v>941</v>
      </c>
      <c r="D79" t="s">
        <v>942</v>
      </c>
      <c r="F79" t="s">
        <v>568</v>
      </c>
      <c r="G79" t="s">
        <v>252</v>
      </c>
      <c r="H79" s="1" t="s">
        <v>252</v>
      </c>
      <c r="I79" s="1" t="s">
        <v>63</v>
      </c>
      <c r="J79" s="1">
        <v>1.5</v>
      </c>
      <c r="K79" s="7">
        <f t="shared" si="1"/>
        <v>51.5</v>
      </c>
      <c r="L79" t="s">
        <v>942</v>
      </c>
      <c r="M79" s="1" t="s">
        <v>252</v>
      </c>
      <c r="N79">
        <v>51.5</v>
      </c>
      <c r="O79">
        <v>1</v>
      </c>
      <c r="Q79">
        <v>0.16370000000000001</v>
      </c>
      <c r="R79">
        <v>1.2999999999999999E-2</v>
      </c>
      <c r="T79">
        <v>7.9399999999999998E-2</v>
      </c>
      <c r="U79">
        <v>5.8999999999999999E-3</v>
      </c>
      <c r="V79" t="s">
        <v>675</v>
      </c>
      <c r="W79">
        <v>1</v>
      </c>
      <c r="X79" t="s">
        <v>942</v>
      </c>
      <c r="Y79">
        <v>64.390519999999995</v>
      </c>
      <c r="Z79">
        <v>28.346350000000001</v>
      </c>
      <c r="AA79">
        <v>3.5602</v>
      </c>
      <c r="AB79">
        <v>1.7299999999999999E-2</v>
      </c>
      <c r="AC79">
        <v>-0.39800000000000002</v>
      </c>
      <c r="AD79">
        <v>0.09</v>
      </c>
      <c r="AE79">
        <v>-0.18</v>
      </c>
      <c r="AF79">
        <v>19.881081638334898</v>
      </c>
      <c r="AG79">
        <v>0.34938440954612021</v>
      </c>
      <c r="AH79">
        <v>0.660693448007596</v>
      </c>
      <c r="AI79">
        <v>89.102155092121151</v>
      </c>
      <c r="AJ79">
        <v>0</v>
      </c>
      <c r="AK79">
        <v>21.393409717566733</v>
      </c>
      <c r="AL79">
        <v>18.999522259936576</v>
      </c>
      <c r="AM79">
        <v>25.205844618461079</v>
      </c>
    </row>
    <row r="80" spans="1:39">
      <c r="A80">
        <v>205</v>
      </c>
      <c r="B80" t="s">
        <v>898</v>
      </c>
      <c r="C80" t="s">
        <v>899</v>
      </c>
      <c r="D80" t="s">
        <v>900</v>
      </c>
      <c r="F80" t="s">
        <v>568</v>
      </c>
      <c r="G80" t="s">
        <v>901</v>
      </c>
      <c r="H80" s="1" t="s">
        <v>252</v>
      </c>
      <c r="I80" s="1" t="s">
        <v>63</v>
      </c>
      <c r="J80" s="1">
        <v>1.5</v>
      </c>
      <c r="K80" s="7">
        <f t="shared" si="1"/>
        <v>51.5</v>
      </c>
      <c r="L80" t="s">
        <v>900</v>
      </c>
      <c r="M80" s="1" t="s">
        <v>252</v>
      </c>
      <c r="N80">
        <v>51.5</v>
      </c>
      <c r="O80" t="s">
        <v>640</v>
      </c>
      <c r="P80" t="s">
        <v>604</v>
      </c>
      <c r="Q80">
        <v>7.0000000000000001E-3</v>
      </c>
      <c r="S80" t="s">
        <v>605</v>
      </c>
      <c r="T80">
        <v>2.7000000000000001E-3</v>
      </c>
      <c r="V80" t="s">
        <v>641</v>
      </c>
      <c r="W80">
        <v>3</v>
      </c>
      <c r="X80" t="s">
        <v>902</v>
      </c>
      <c r="Y80">
        <v>76.345249999999993</v>
      </c>
      <c r="Z80">
        <v>25.52534</v>
      </c>
      <c r="AA80">
        <v>3.5602</v>
      </c>
      <c r="AB80">
        <v>3.4700000000000002E-2</v>
      </c>
      <c r="AC80">
        <v>-1.089</v>
      </c>
      <c r="AD80">
        <v>0.40799999999999997</v>
      </c>
      <c r="AE80">
        <v>-0.28000000000000003</v>
      </c>
      <c r="AF80">
        <v>13.356418199190278</v>
      </c>
      <c r="AG80">
        <v>0.12031880827877039</v>
      </c>
      <c r="AH80">
        <v>0.52480746024977254</v>
      </c>
      <c r="AI80">
        <v>336.18073330133871</v>
      </c>
      <c r="AJ80">
        <v>0</v>
      </c>
      <c r="AK80">
        <v>16.323376909445518</v>
      </c>
      <c r="AL80">
        <v>14.729319434934123</v>
      </c>
      <c r="AM80">
        <v>18.62993135709522</v>
      </c>
    </row>
    <row r="81" spans="1:39">
      <c r="A81">
        <v>127</v>
      </c>
      <c r="B81" t="s">
        <v>892</v>
      </c>
      <c r="C81" t="s">
        <v>893</v>
      </c>
      <c r="D81" t="s">
        <v>894</v>
      </c>
      <c r="F81" t="s">
        <v>568</v>
      </c>
      <c r="G81" t="s">
        <v>895</v>
      </c>
      <c r="H81" s="1" t="s">
        <v>895</v>
      </c>
      <c r="I81" s="1" t="s">
        <v>63</v>
      </c>
      <c r="J81" s="1">
        <v>1.75</v>
      </c>
      <c r="K81" s="7">
        <f t="shared" si="1"/>
        <v>51.75</v>
      </c>
      <c r="L81" t="s">
        <v>894</v>
      </c>
      <c r="M81" s="1" t="s">
        <v>895</v>
      </c>
      <c r="N81">
        <v>51.75</v>
      </c>
      <c r="O81">
        <v>1</v>
      </c>
      <c r="Q81">
        <v>8.1000000000000003E-2</v>
      </c>
      <c r="R81">
        <v>3.6700000000000003E-2</v>
      </c>
      <c r="T81">
        <v>3.1E-2</v>
      </c>
      <c r="U81">
        <v>2E-3</v>
      </c>
      <c r="V81" t="s">
        <v>606</v>
      </c>
      <c r="W81">
        <v>0</v>
      </c>
      <c r="X81" t="s">
        <v>896</v>
      </c>
      <c r="Y81">
        <v>68.412729999999996</v>
      </c>
      <c r="Z81">
        <v>22.455770000000001</v>
      </c>
      <c r="AA81">
        <v>3.5558000000000001</v>
      </c>
      <c r="AB81">
        <v>1.7500000000000002E-2</v>
      </c>
      <c r="AC81">
        <v>-1.159</v>
      </c>
      <c r="AD81">
        <v>0.11799999999999999</v>
      </c>
      <c r="AE81">
        <v>-0.28999999999999998</v>
      </c>
      <c r="AF81">
        <v>12.828917393128684</v>
      </c>
      <c r="AG81">
        <v>0.10800242868474359</v>
      </c>
      <c r="AH81">
        <v>0.51286138399136483</v>
      </c>
      <c r="AI81">
        <v>374.86097325495751</v>
      </c>
      <c r="AJ81">
        <v>0</v>
      </c>
      <c r="AK81">
        <v>15.882176156538291</v>
      </c>
      <c r="AL81">
        <v>14.354321887833573</v>
      </c>
      <c r="AM81">
        <v>18.06804879345113</v>
      </c>
    </row>
    <row r="82" spans="1:39">
      <c r="A82">
        <v>57</v>
      </c>
      <c r="B82" t="s">
        <v>877</v>
      </c>
      <c r="C82" t="s">
        <v>878</v>
      </c>
      <c r="D82" t="s">
        <v>879</v>
      </c>
      <c r="F82" t="s">
        <v>568</v>
      </c>
      <c r="G82" t="s">
        <v>46</v>
      </c>
      <c r="H82" s="1" t="s">
        <v>46</v>
      </c>
      <c r="I82" s="1" t="s">
        <v>63</v>
      </c>
      <c r="J82" s="1">
        <v>2</v>
      </c>
      <c r="K82" s="7">
        <f t="shared" si="1"/>
        <v>52</v>
      </c>
      <c r="L82" t="s">
        <v>879</v>
      </c>
      <c r="M82" s="1" t="s">
        <v>46</v>
      </c>
      <c r="N82">
        <v>52</v>
      </c>
      <c r="O82">
        <v>4</v>
      </c>
      <c r="Q82">
        <v>9.5600000000000004E-2</v>
      </c>
      <c r="R82">
        <v>4.2999999999999997E-2</v>
      </c>
      <c r="T82">
        <v>3.6600000000000001E-2</v>
      </c>
      <c r="U82">
        <v>1.2999999999999999E-3</v>
      </c>
      <c r="V82" t="s">
        <v>606</v>
      </c>
      <c r="W82">
        <v>0</v>
      </c>
      <c r="X82" t="s">
        <v>879</v>
      </c>
      <c r="Y82">
        <v>65.78237</v>
      </c>
      <c r="Z82">
        <v>28.099260000000001</v>
      </c>
      <c r="AA82">
        <v>3.5514999999999999</v>
      </c>
      <c r="AB82">
        <v>1.77E-2</v>
      </c>
      <c r="AC82">
        <v>-1.2609999999999999</v>
      </c>
      <c r="AD82">
        <v>0.24199999999999999</v>
      </c>
      <c r="AE82">
        <v>-0.33</v>
      </c>
      <c r="AF82">
        <v>12.097343394236667</v>
      </c>
      <c r="AG82">
        <v>9.2277011665076403E-2</v>
      </c>
      <c r="AH82">
        <v>0.46773514128719818</v>
      </c>
      <c r="AI82">
        <v>406.88154378564411</v>
      </c>
      <c r="AJ82">
        <v>0</v>
      </c>
      <c r="AK82">
        <v>15.260543763572104</v>
      </c>
      <c r="AL82">
        <v>13.824921717367975</v>
      </c>
      <c r="AM82">
        <v>17.279503308326788</v>
      </c>
    </row>
    <row r="83" spans="1:39">
      <c r="A83">
        <v>143</v>
      </c>
      <c r="B83" t="s">
        <v>822</v>
      </c>
      <c r="C83" t="s">
        <v>823</v>
      </c>
      <c r="D83" t="s">
        <v>907</v>
      </c>
      <c r="F83" t="s">
        <v>568</v>
      </c>
      <c r="G83" t="s">
        <v>46</v>
      </c>
      <c r="H83" s="1" t="s">
        <v>46</v>
      </c>
      <c r="I83" s="1" t="s">
        <v>63</v>
      </c>
      <c r="J83" s="1">
        <v>2</v>
      </c>
      <c r="K83" s="7">
        <f t="shared" si="1"/>
        <v>52</v>
      </c>
      <c r="L83" t="s">
        <v>907</v>
      </c>
      <c r="M83" s="1" t="s">
        <v>46</v>
      </c>
      <c r="N83">
        <v>52</v>
      </c>
      <c r="O83">
        <v>2</v>
      </c>
      <c r="Q83">
        <v>1.0999999999999999E-2</v>
      </c>
      <c r="R83">
        <v>3.5000000000000001E-3</v>
      </c>
      <c r="T83">
        <v>4.8999999999999998E-3</v>
      </c>
      <c r="U83">
        <v>1.1999999999999999E-3</v>
      </c>
      <c r="V83" t="s">
        <v>806</v>
      </c>
      <c r="W83">
        <v>1</v>
      </c>
      <c r="X83" t="s">
        <v>825</v>
      </c>
      <c r="Y83">
        <v>68.986840000000001</v>
      </c>
      <c r="Z83">
        <v>22.91001</v>
      </c>
      <c r="AA83">
        <v>3.5514999999999999</v>
      </c>
      <c r="AB83">
        <v>1.77E-2</v>
      </c>
      <c r="AC83">
        <v>-0.66400000000000003</v>
      </c>
      <c r="AD83">
        <v>0.10299999999999999</v>
      </c>
      <c r="AE83">
        <v>-0.27</v>
      </c>
      <c r="AF83">
        <v>17.05846735354174</v>
      </c>
      <c r="AG83">
        <v>0.23178403645564008</v>
      </c>
      <c r="AH83">
        <v>0.53703179637025267</v>
      </c>
      <c r="AI83">
        <v>131.69490210902956</v>
      </c>
      <c r="AJ83">
        <v>0</v>
      </c>
      <c r="AK83">
        <v>19.277912674891827</v>
      </c>
      <c r="AL83">
        <v>17.225930109292605</v>
      </c>
      <c r="AM83">
        <v>22.436817463460709</v>
      </c>
    </row>
    <row r="84" spans="1:39">
      <c r="A84">
        <v>165</v>
      </c>
      <c r="B84" t="s">
        <v>636</v>
      </c>
      <c r="C84" t="s">
        <v>637</v>
      </c>
      <c r="D84" t="s">
        <v>908</v>
      </c>
      <c r="F84" t="s">
        <v>568</v>
      </c>
      <c r="G84" t="s">
        <v>46</v>
      </c>
      <c r="H84" s="1" t="s">
        <v>46</v>
      </c>
      <c r="I84" s="1" t="s">
        <v>63</v>
      </c>
      <c r="J84" s="1">
        <v>2</v>
      </c>
      <c r="K84" s="7">
        <f t="shared" si="1"/>
        <v>52</v>
      </c>
      <c r="L84" t="s">
        <v>908</v>
      </c>
      <c r="M84" s="1" t="s">
        <v>46</v>
      </c>
      <c r="N84">
        <v>52</v>
      </c>
      <c r="O84">
        <v>1</v>
      </c>
      <c r="P84" t="s">
        <v>604</v>
      </c>
      <c r="Q84">
        <v>7.0000000000000001E-3</v>
      </c>
      <c r="S84" t="s">
        <v>605</v>
      </c>
      <c r="T84">
        <v>2.7000000000000001E-3</v>
      </c>
      <c r="V84" t="s">
        <v>641</v>
      </c>
      <c r="W84">
        <v>1</v>
      </c>
      <c r="X84" t="s">
        <v>642</v>
      </c>
      <c r="Y84">
        <v>70.206280000000007</v>
      </c>
      <c r="Z84">
        <v>25.855329999999999</v>
      </c>
      <c r="AA84">
        <v>3.5514999999999999</v>
      </c>
      <c r="AB84">
        <v>1.77E-2</v>
      </c>
      <c r="AC84">
        <v>-0.64700000000000002</v>
      </c>
      <c r="AD84">
        <v>6.8000000000000005E-2</v>
      </c>
      <c r="AE84">
        <v>-0.27</v>
      </c>
      <c r="AF84">
        <v>17.2262207648253</v>
      </c>
      <c r="AG84">
        <v>0.23794332260435963</v>
      </c>
      <c r="AH84">
        <v>0.53703179637025267</v>
      </c>
      <c r="AI84">
        <v>125.69735956121052</v>
      </c>
      <c r="AJ84" t="s">
        <v>643</v>
      </c>
      <c r="AK84">
        <v>19.406624764621618</v>
      </c>
      <c r="AL84">
        <v>17.334155206200652</v>
      </c>
      <c r="AM84">
        <v>22.604310002712687</v>
      </c>
    </row>
    <row r="85" spans="1:39">
      <c r="A85">
        <v>109</v>
      </c>
      <c r="B85" t="s">
        <v>863</v>
      </c>
      <c r="C85" t="s">
        <v>864</v>
      </c>
      <c r="D85" t="s">
        <v>914</v>
      </c>
      <c r="F85" t="s">
        <v>568</v>
      </c>
      <c r="G85" t="s">
        <v>46</v>
      </c>
      <c r="H85" s="1" t="s">
        <v>46</v>
      </c>
      <c r="I85" s="1" t="s">
        <v>63</v>
      </c>
      <c r="J85" s="1">
        <v>2</v>
      </c>
      <c r="K85" s="7">
        <f t="shared" si="1"/>
        <v>52</v>
      </c>
      <c r="L85" t="s">
        <v>914</v>
      </c>
      <c r="M85" s="1" t="s">
        <v>46</v>
      </c>
      <c r="N85">
        <v>52</v>
      </c>
      <c r="O85">
        <v>2</v>
      </c>
      <c r="Q85">
        <v>3.5400000000000001E-2</v>
      </c>
      <c r="R85">
        <v>3.8999999999999998E-3</v>
      </c>
      <c r="T85">
        <v>1.6199999999999999E-2</v>
      </c>
      <c r="U85">
        <v>3.8999999999999998E-3</v>
      </c>
      <c r="V85" t="s">
        <v>675</v>
      </c>
      <c r="W85">
        <v>2</v>
      </c>
      <c r="X85" t="s">
        <v>915</v>
      </c>
      <c r="Y85">
        <v>68.178250000000006</v>
      </c>
      <c r="Z85">
        <v>25.875440000000001</v>
      </c>
      <c r="AA85">
        <v>3.5514999999999999</v>
      </c>
      <c r="AB85">
        <v>1.77E-2</v>
      </c>
      <c r="AC85">
        <v>-0.48799999999999999</v>
      </c>
      <c r="AD85">
        <v>0.106</v>
      </c>
      <c r="AE85">
        <v>-0.25</v>
      </c>
      <c r="AF85">
        <v>18.877305691635847</v>
      </c>
      <c r="AG85">
        <v>0.30409096844533906</v>
      </c>
      <c r="AH85">
        <v>0.56234132519034907</v>
      </c>
      <c r="AI85">
        <v>84.925362323422974</v>
      </c>
      <c r="AJ85">
        <v>0</v>
      </c>
      <c r="AK85">
        <v>20.652850849692481</v>
      </c>
      <c r="AL85">
        <v>18.379880390146109</v>
      </c>
      <c r="AM85">
        <v>24.232669251399795</v>
      </c>
    </row>
    <row r="86" spans="1:39">
      <c r="A86">
        <v>115</v>
      </c>
      <c r="B86" t="s">
        <v>916</v>
      </c>
      <c r="C86" t="s">
        <v>917</v>
      </c>
      <c r="D86" t="s">
        <v>918</v>
      </c>
      <c r="F86" t="s">
        <v>568</v>
      </c>
      <c r="G86" t="s">
        <v>46</v>
      </c>
      <c r="H86" s="1" t="s">
        <v>46</v>
      </c>
      <c r="I86" s="1" t="s">
        <v>63</v>
      </c>
      <c r="J86" s="1">
        <v>2</v>
      </c>
      <c r="K86" s="7">
        <f t="shared" si="1"/>
        <v>52</v>
      </c>
      <c r="L86" t="s">
        <v>918</v>
      </c>
      <c r="M86" s="1" t="s">
        <v>46</v>
      </c>
      <c r="N86">
        <v>52</v>
      </c>
      <c r="O86">
        <v>2</v>
      </c>
      <c r="Q86">
        <v>1.4999999999999999E-2</v>
      </c>
      <c r="R86">
        <v>3.0000000000000001E-3</v>
      </c>
      <c r="T86">
        <v>5.7000000000000002E-3</v>
      </c>
      <c r="U86">
        <v>2.8E-3</v>
      </c>
      <c r="V86" t="s">
        <v>806</v>
      </c>
      <c r="W86">
        <v>2</v>
      </c>
      <c r="X86" t="s">
        <v>919</v>
      </c>
      <c r="Y86">
        <v>68.275930000000002</v>
      </c>
      <c r="Z86">
        <v>24.15944</v>
      </c>
      <c r="AA86">
        <v>3.5514999999999999</v>
      </c>
      <c r="AB86">
        <v>1.77E-2</v>
      </c>
      <c r="AC86">
        <v>-0.45600000000000002</v>
      </c>
      <c r="AD86">
        <v>7.2999999999999995E-2</v>
      </c>
      <c r="AE86">
        <v>-0.25</v>
      </c>
      <c r="AF86">
        <v>19.228261007165241</v>
      </c>
      <c r="AG86">
        <v>0.31947988667886984</v>
      </c>
      <c r="AH86">
        <v>0.56234132519034907</v>
      </c>
      <c r="AI86">
        <v>76.017755307267649</v>
      </c>
      <c r="AJ86">
        <v>0</v>
      </c>
      <c r="AK86">
        <v>20.913176784336791</v>
      </c>
      <c r="AL86">
        <v>18.597847439696743</v>
      </c>
      <c r="AM86">
        <v>24.5743055982608</v>
      </c>
    </row>
    <row r="87" spans="1:39">
      <c r="A87">
        <v>94</v>
      </c>
      <c r="B87" t="s">
        <v>920</v>
      </c>
      <c r="C87" t="s">
        <v>921</v>
      </c>
      <c r="D87" t="s">
        <v>922</v>
      </c>
      <c r="F87" t="s">
        <v>568</v>
      </c>
      <c r="G87" t="s">
        <v>46</v>
      </c>
      <c r="H87" s="1" t="s">
        <v>46</v>
      </c>
      <c r="I87" s="1" t="s">
        <v>63</v>
      </c>
      <c r="J87" s="1">
        <v>2</v>
      </c>
      <c r="K87" s="7">
        <f t="shared" si="1"/>
        <v>52</v>
      </c>
      <c r="L87" t="s">
        <v>922</v>
      </c>
      <c r="M87" s="1" t="s">
        <v>46</v>
      </c>
      <c r="N87">
        <v>52</v>
      </c>
      <c r="O87">
        <v>2</v>
      </c>
      <c r="Q87">
        <v>0.01</v>
      </c>
      <c r="R87">
        <v>2E-3</v>
      </c>
      <c r="T87">
        <v>3.8E-3</v>
      </c>
      <c r="U87">
        <v>1.9E-3</v>
      </c>
      <c r="V87" t="s">
        <v>806</v>
      </c>
      <c r="W87">
        <v>3</v>
      </c>
      <c r="X87" t="s">
        <v>923</v>
      </c>
      <c r="Y87">
        <v>67.916970000000006</v>
      </c>
      <c r="Z87">
        <v>18.23255</v>
      </c>
      <c r="AA87">
        <v>3.5514999999999999</v>
      </c>
      <c r="AB87">
        <v>1.77E-2</v>
      </c>
      <c r="AC87">
        <v>-0.443</v>
      </c>
      <c r="AD87">
        <v>0.26500000000000001</v>
      </c>
      <c r="AE87">
        <v>-0.24</v>
      </c>
      <c r="AF87">
        <v>19.372693554774884</v>
      </c>
      <c r="AG87">
        <v>0.32595190359711462</v>
      </c>
      <c r="AH87">
        <v>0.57543993733715693</v>
      </c>
      <c r="AI87">
        <v>76.541364227900402</v>
      </c>
      <c r="AJ87">
        <v>0</v>
      </c>
      <c r="AK87">
        <v>21.019869173314746</v>
      </c>
      <c r="AL87">
        <v>18.687133183224031</v>
      </c>
      <c r="AM87">
        <v>24.714467338814785</v>
      </c>
    </row>
    <row r="88" spans="1:39">
      <c r="A88">
        <v>116</v>
      </c>
      <c r="B88" t="s">
        <v>916</v>
      </c>
      <c r="C88" t="s">
        <v>917</v>
      </c>
      <c r="D88" t="s">
        <v>924</v>
      </c>
      <c r="F88" t="s">
        <v>568</v>
      </c>
      <c r="G88" t="s">
        <v>46</v>
      </c>
      <c r="H88" s="1" t="s">
        <v>46</v>
      </c>
      <c r="I88" s="1" t="s">
        <v>63</v>
      </c>
      <c r="J88" s="1">
        <v>2</v>
      </c>
      <c r="K88" s="7">
        <f t="shared" si="1"/>
        <v>52</v>
      </c>
      <c r="L88" t="s">
        <v>924</v>
      </c>
      <c r="M88" s="1" t="s">
        <v>46</v>
      </c>
      <c r="N88">
        <v>52</v>
      </c>
      <c r="O88">
        <v>2</v>
      </c>
      <c r="P88" t="s">
        <v>604</v>
      </c>
      <c r="Q88">
        <v>8.9999999999999993E-3</v>
      </c>
      <c r="S88" t="s">
        <v>605</v>
      </c>
      <c r="T88">
        <v>3.3999999999999998E-3</v>
      </c>
      <c r="V88" t="s">
        <v>806</v>
      </c>
      <c r="W88">
        <v>2</v>
      </c>
      <c r="X88" t="s">
        <v>919</v>
      </c>
      <c r="Y88">
        <v>68.275930000000002</v>
      </c>
      <c r="Z88">
        <v>24.15944</v>
      </c>
      <c r="AA88">
        <v>3.5514999999999999</v>
      </c>
      <c r="AB88">
        <v>1.77E-2</v>
      </c>
      <c r="AC88">
        <v>-0.40200000000000002</v>
      </c>
      <c r="AD88">
        <v>0.109</v>
      </c>
      <c r="AE88">
        <v>-0.24</v>
      </c>
      <c r="AF88">
        <v>19.835356419428123</v>
      </c>
      <c r="AG88">
        <v>0.34723502217149138</v>
      </c>
      <c r="AH88">
        <v>0.57543993733715693</v>
      </c>
      <c r="AI88">
        <v>65.720592853378832</v>
      </c>
      <c r="AJ88">
        <v>0</v>
      </c>
      <c r="AK88">
        <v>21.359939028415443</v>
      </c>
      <c r="AL88">
        <v>18.971544149326519</v>
      </c>
      <c r="AM88">
        <v>25.161773853272056</v>
      </c>
    </row>
    <row r="89" spans="1:39">
      <c r="A89">
        <v>97</v>
      </c>
      <c r="B89" t="s">
        <v>1146</v>
      </c>
      <c r="C89" t="s">
        <v>1147</v>
      </c>
      <c r="D89" t="s">
        <v>1148</v>
      </c>
      <c r="F89" t="s">
        <v>568</v>
      </c>
      <c r="G89" t="s">
        <v>46</v>
      </c>
      <c r="H89" s="1" t="s">
        <v>46</v>
      </c>
      <c r="I89" s="1" t="s">
        <v>63</v>
      </c>
      <c r="J89" s="1">
        <v>2</v>
      </c>
      <c r="K89" s="7">
        <f t="shared" si="1"/>
        <v>52</v>
      </c>
      <c r="L89" t="s">
        <v>1148</v>
      </c>
      <c r="M89" s="1" t="s">
        <v>46</v>
      </c>
      <c r="N89">
        <v>52</v>
      </c>
      <c r="O89">
        <v>1</v>
      </c>
      <c r="Q89">
        <v>4.5600000000000002E-2</v>
      </c>
      <c r="R89">
        <v>5.8999999999999999E-3</v>
      </c>
      <c r="T89">
        <v>1.4500000000000001E-2</v>
      </c>
      <c r="U89">
        <v>1.8E-3</v>
      </c>
      <c r="V89" t="s">
        <v>675</v>
      </c>
      <c r="W89">
        <v>3</v>
      </c>
      <c r="X89" t="s">
        <v>1148</v>
      </c>
      <c r="Y89">
        <v>67.960750000000004</v>
      </c>
      <c r="Z89">
        <v>24.40456</v>
      </c>
      <c r="AA89">
        <v>3.5514999999999999</v>
      </c>
      <c r="AB89">
        <v>1.77E-2</v>
      </c>
      <c r="AC89">
        <v>-1.571</v>
      </c>
      <c r="AD89">
        <v>0.19400000000000001</v>
      </c>
      <c r="AE89">
        <v>-0.25</v>
      </c>
      <c r="AF89">
        <v>10.120221283662211</v>
      </c>
      <c r="AG89">
        <v>5.7199669798923436E-2</v>
      </c>
      <c r="AH89">
        <v>0.56234132519034907</v>
      </c>
      <c r="AI89">
        <v>883.11988017968076</v>
      </c>
      <c r="AJ89" t="s">
        <v>1145</v>
      </c>
      <c r="AK89">
        <v>13.516679266760098</v>
      </c>
      <c r="AL89">
        <v>12.332828175367954</v>
      </c>
      <c r="AM89">
        <v>15.08798538521596</v>
      </c>
    </row>
    <row r="90" spans="1:39">
      <c r="A90">
        <v>182</v>
      </c>
      <c r="B90" t="s">
        <v>870</v>
      </c>
      <c r="C90" t="s">
        <v>871</v>
      </c>
      <c r="D90" t="s">
        <v>872</v>
      </c>
      <c r="F90" t="s">
        <v>568</v>
      </c>
      <c r="G90" t="s">
        <v>873</v>
      </c>
      <c r="H90" s="1" t="s">
        <v>873</v>
      </c>
      <c r="I90" s="1" t="s">
        <v>63</v>
      </c>
      <c r="J90" s="1">
        <v>2.5</v>
      </c>
      <c r="K90" s="7">
        <f t="shared" si="1"/>
        <v>52.5</v>
      </c>
      <c r="L90" t="s">
        <v>872</v>
      </c>
      <c r="M90" s="1" t="s">
        <v>873</v>
      </c>
      <c r="N90">
        <v>52.5</v>
      </c>
      <c r="O90">
        <v>1</v>
      </c>
      <c r="Q90">
        <v>0.13320000000000001</v>
      </c>
      <c r="R90">
        <v>0.06</v>
      </c>
      <c r="T90">
        <v>5.0999999999999997E-2</v>
      </c>
      <c r="U90">
        <v>2E-3</v>
      </c>
      <c r="V90" t="s">
        <v>606</v>
      </c>
      <c r="W90">
        <v>0</v>
      </c>
      <c r="X90" t="s">
        <v>872</v>
      </c>
      <c r="Y90">
        <v>71.463930000000005</v>
      </c>
      <c r="Z90">
        <v>15.926869999999999</v>
      </c>
      <c r="AA90">
        <v>3.5425</v>
      </c>
      <c r="AB90">
        <v>1.8100000000000002E-2</v>
      </c>
      <c r="AC90">
        <v>-0.61399999999999999</v>
      </c>
      <c r="AD90">
        <v>3.6999999999999998E-2</v>
      </c>
      <c r="AE90">
        <v>-0.34</v>
      </c>
      <c r="AF90">
        <v>17.556583593394102</v>
      </c>
      <c r="AG90">
        <v>0.2503707104654922</v>
      </c>
      <c r="AH90">
        <v>0.45708818961487502</v>
      </c>
      <c r="AI90">
        <v>82.564561471687824</v>
      </c>
      <c r="AJ90">
        <v>0</v>
      </c>
      <c r="AK90">
        <v>19.658935993074074</v>
      </c>
      <c r="AL90">
        <v>17.54618406054756</v>
      </c>
      <c r="AM90">
        <v>22.933020259746637</v>
      </c>
    </row>
    <row r="91" spans="1:39">
      <c r="A91">
        <v>11</v>
      </c>
      <c r="B91" t="s">
        <v>885</v>
      </c>
      <c r="C91" t="s">
        <v>886</v>
      </c>
      <c r="D91" t="s">
        <v>887</v>
      </c>
      <c r="F91" t="s">
        <v>568</v>
      </c>
      <c r="G91" t="s">
        <v>873</v>
      </c>
      <c r="H91" s="1" t="s">
        <v>873</v>
      </c>
      <c r="I91" s="1" t="s">
        <v>63</v>
      </c>
      <c r="J91" s="1">
        <v>2.5</v>
      </c>
      <c r="K91" s="7">
        <f t="shared" si="1"/>
        <v>52.5</v>
      </c>
      <c r="L91" t="s">
        <v>887</v>
      </c>
      <c r="M91" s="1" t="s">
        <v>873</v>
      </c>
      <c r="N91">
        <v>52.5</v>
      </c>
      <c r="O91">
        <v>1</v>
      </c>
      <c r="Q91">
        <v>2.5100000000000001E-2</v>
      </c>
      <c r="R91">
        <v>7.6E-3</v>
      </c>
      <c r="T91">
        <v>9.4000000000000004E-3</v>
      </c>
      <c r="U91">
        <v>2.3E-3</v>
      </c>
      <c r="V91" t="s">
        <v>641</v>
      </c>
      <c r="W91">
        <v>1</v>
      </c>
      <c r="X91" t="s">
        <v>887</v>
      </c>
      <c r="Y91">
        <v>63.699440000000003</v>
      </c>
      <c r="Z91">
        <v>26.803059999999999</v>
      </c>
      <c r="AA91">
        <v>3.5425</v>
      </c>
      <c r="AB91">
        <v>1.8100000000000002E-2</v>
      </c>
      <c r="AC91">
        <v>-0.43099999999999999</v>
      </c>
      <c r="AD91">
        <v>6.5000000000000002E-2</v>
      </c>
      <c r="AE91">
        <v>-0.31</v>
      </c>
      <c r="AF91">
        <v>19.506978651264063</v>
      </c>
      <c r="AG91">
        <v>0.33204238274917647</v>
      </c>
      <c r="AH91">
        <v>0.48977881936844614</v>
      </c>
      <c r="AI91">
        <v>47.504910461512729</v>
      </c>
      <c r="AJ91">
        <v>0</v>
      </c>
      <c r="AK91">
        <v>21.118837508342004</v>
      </c>
      <c r="AL91">
        <v>18.769931203327815</v>
      </c>
      <c r="AM91">
        <v>24.844556852198775</v>
      </c>
    </row>
    <row r="92" spans="1:39">
      <c r="A92">
        <v>175</v>
      </c>
      <c r="B92" t="s">
        <v>888</v>
      </c>
      <c r="C92" t="s">
        <v>889</v>
      </c>
      <c r="D92" t="s">
        <v>890</v>
      </c>
      <c r="F92" t="s">
        <v>568</v>
      </c>
      <c r="G92" t="s">
        <v>873</v>
      </c>
      <c r="H92" s="1" t="s">
        <v>873</v>
      </c>
      <c r="I92" s="1" t="s">
        <v>63</v>
      </c>
      <c r="J92" s="1">
        <v>2.5</v>
      </c>
      <c r="K92" s="7">
        <f t="shared" si="1"/>
        <v>52.5</v>
      </c>
      <c r="L92" t="s">
        <v>890</v>
      </c>
      <c r="M92" s="1" t="s">
        <v>873</v>
      </c>
      <c r="N92">
        <v>52.5</v>
      </c>
      <c r="O92">
        <v>2</v>
      </c>
      <c r="P92" t="s">
        <v>604</v>
      </c>
      <c r="Q92">
        <v>6.0000000000000001E-3</v>
      </c>
      <c r="S92" t="s">
        <v>605</v>
      </c>
      <c r="T92">
        <v>2.3E-3</v>
      </c>
      <c r="V92" t="s">
        <v>806</v>
      </c>
      <c r="W92">
        <v>2</v>
      </c>
      <c r="X92" t="s">
        <v>891</v>
      </c>
      <c r="Y92">
        <v>70.532390000000007</v>
      </c>
      <c r="Z92">
        <v>25.386610000000001</v>
      </c>
      <c r="AA92">
        <v>3.5425</v>
      </c>
      <c r="AB92">
        <v>1.8100000000000002E-2</v>
      </c>
      <c r="AC92">
        <v>-0.41399999999999998</v>
      </c>
      <c r="AD92">
        <v>0.113</v>
      </c>
      <c r="AE92">
        <v>-0.31</v>
      </c>
      <c r="AF92">
        <v>19.698810786283261</v>
      </c>
      <c r="AG92">
        <v>0.34086587240846639</v>
      </c>
      <c r="AH92">
        <v>0.48977881936844614</v>
      </c>
      <c r="AI92">
        <v>43.686669453823875</v>
      </c>
      <c r="AJ92">
        <v>0</v>
      </c>
      <c r="AK92">
        <v>21.259840829303347</v>
      </c>
      <c r="AL92">
        <v>18.887856773125733</v>
      </c>
      <c r="AM92">
        <v>25.030023348084022</v>
      </c>
    </row>
    <row r="93" spans="1:39">
      <c r="A93">
        <v>157</v>
      </c>
      <c r="B93" t="s">
        <v>880</v>
      </c>
      <c r="C93" t="s">
        <v>881</v>
      </c>
      <c r="D93" t="s">
        <v>897</v>
      </c>
      <c r="F93" t="s">
        <v>568</v>
      </c>
      <c r="G93" t="s">
        <v>873</v>
      </c>
      <c r="H93" s="1" t="s">
        <v>873</v>
      </c>
      <c r="I93" s="1" t="s">
        <v>63</v>
      </c>
      <c r="J93" s="1">
        <v>2.5</v>
      </c>
      <c r="K93" s="7">
        <f t="shared" si="1"/>
        <v>52.5</v>
      </c>
      <c r="L93" t="s">
        <v>897</v>
      </c>
      <c r="M93" s="1" t="s">
        <v>873</v>
      </c>
      <c r="N93">
        <v>52.5</v>
      </c>
      <c r="O93">
        <v>1</v>
      </c>
      <c r="Q93">
        <v>1.2E-2</v>
      </c>
      <c r="R93">
        <v>3.0000000000000001E-3</v>
      </c>
      <c r="T93">
        <v>4.5999999999999999E-3</v>
      </c>
      <c r="U93">
        <v>2.3999999999999998E-3</v>
      </c>
      <c r="V93" t="s">
        <v>806</v>
      </c>
      <c r="W93">
        <v>1</v>
      </c>
      <c r="X93" t="s">
        <v>884</v>
      </c>
      <c r="Y93">
        <v>69.837119999999999</v>
      </c>
      <c r="Z93">
        <v>25.750589999999999</v>
      </c>
      <c r="AA93">
        <v>3.5425</v>
      </c>
      <c r="AB93">
        <v>1.8100000000000002E-2</v>
      </c>
      <c r="AC93">
        <v>-0.32800000000000001</v>
      </c>
      <c r="AD93">
        <v>0.11600000000000001</v>
      </c>
      <c r="AE93">
        <v>-0.28999999999999998</v>
      </c>
      <c r="AF93">
        <v>20.698554092808354</v>
      </c>
      <c r="AG93">
        <v>0.38922750441545623</v>
      </c>
      <c r="AH93">
        <v>0.51286138399136483</v>
      </c>
      <c r="AI93">
        <v>31.763911381746407</v>
      </c>
      <c r="AJ93" t="s">
        <v>643</v>
      </c>
      <c r="AK93">
        <v>21.987710421803506</v>
      </c>
      <c r="AL93">
        <v>19.495872717954192</v>
      </c>
      <c r="AM93">
        <v>25.989699297786984</v>
      </c>
    </row>
    <row r="94" spans="1:39">
      <c r="A94">
        <v>190</v>
      </c>
      <c r="B94" t="s">
        <v>903</v>
      </c>
      <c r="C94" t="s">
        <v>904</v>
      </c>
      <c r="D94" t="s">
        <v>905</v>
      </c>
      <c r="F94" t="s">
        <v>568</v>
      </c>
      <c r="G94" t="s">
        <v>873</v>
      </c>
      <c r="H94" s="1" t="s">
        <v>873</v>
      </c>
      <c r="I94" s="1" t="s">
        <v>63</v>
      </c>
      <c r="J94" s="1">
        <v>2.5</v>
      </c>
      <c r="K94" s="7">
        <f t="shared" si="1"/>
        <v>52.5</v>
      </c>
      <c r="L94" t="s">
        <v>905</v>
      </c>
      <c r="M94" s="1" t="s">
        <v>873</v>
      </c>
      <c r="N94">
        <v>52.5</v>
      </c>
      <c r="O94">
        <v>2</v>
      </c>
      <c r="Q94">
        <v>0.01</v>
      </c>
      <c r="R94">
        <v>3.0000000000000001E-3</v>
      </c>
      <c r="T94">
        <v>3.8E-3</v>
      </c>
      <c r="U94">
        <v>2.0999999999999999E-3</v>
      </c>
      <c r="V94" t="s">
        <v>641</v>
      </c>
      <c r="W94">
        <v>3</v>
      </c>
      <c r="X94" t="s">
        <v>905</v>
      </c>
      <c r="Y94">
        <v>72.947400000000002</v>
      </c>
      <c r="Z94">
        <v>30.78707</v>
      </c>
      <c r="AA94">
        <v>3.5425</v>
      </c>
      <c r="AB94">
        <v>1.8100000000000002E-2</v>
      </c>
      <c r="AC94">
        <v>-0.28799999999999998</v>
      </c>
      <c r="AD94">
        <v>0.16</v>
      </c>
      <c r="AE94">
        <v>-0.28000000000000003</v>
      </c>
      <c r="AF94">
        <v>21.18068535351491</v>
      </c>
      <c r="AG94">
        <v>0.414003031975828</v>
      </c>
      <c r="AH94">
        <v>0.52480746024977254</v>
      </c>
      <c r="AI94">
        <v>26.764158645199</v>
      </c>
      <c r="AJ94">
        <v>0</v>
      </c>
      <c r="AK94">
        <v>22.334694099949918</v>
      </c>
      <c r="AL94">
        <v>19.785301870669443</v>
      </c>
      <c r="AM94">
        <v>26.448512680799229</v>
      </c>
    </row>
    <row r="95" spans="1:39">
      <c r="A95">
        <v>69</v>
      </c>
      <c r="B95" t="s">
        <v>799</v>
      </c>
      <c r="C95" t="s">
        <v>800</v>
      </c>
      <c r="D95" t="s">
        <v>906</v>
      </c>
      <c r="F95" t="s">
        <v>568</v>
      </c>
      <c r="G95" t="s">
        <v>873</v>
      </c>
      <c r="H95" s="1" t="s">
        <v>873</v>
      </c>
      <c r="I95" s="1" t="s">
        <v>63</v>
      </c>
      <c r="J95" s="1">
        <v>2.5</v>
      </c>
      <c r="K95" s="7">
        <f t="shared" si="1"/>
        <v>52.5</v>
      </c>
      <c r="L95" t="s">
        <v>906</v>
      </c>
      <c r="M95" s="1" t="s">
        <v>873</v>
      </c>
      <c r="N95">
        <v>52.5</v>
      </c>
      <c r="O95">
        <v>2</v>
      </c>
      <c r="P95" t="s">
        <v>604</v>
      </c>
      <c r="Q95">
        <v>5.0000000000000001E-3</v>
      </c>
      <c r="S95" t="s">
        <v>605</v>
      </c>
      <c r="T95">
        <v>1.9E-3</v>
      </c>
      <c r="V95" t="s">
        <v>641</v>
      </c>
      <c r="W95">
        <v>3</v>
      </c>
      <c r="X95" t="s">
        <v>802</v>
      </c>
      <c r="Y95">
        <v>66.726709999999997</v>
      </c>
      <c r="Z95">
        <v>26.114170000000001</v>
      </c>
      <c r="AA95">
        <v>3.5425</v>
      </c>
      <c r="AB95">
        <v>1.8100000000000002E-2</v>
      </c>
      <c r="AC95">
        <v>-0.254</v>
      </c>
      <c r="AD95">
        <v>0.08</v>
      </c>
      <c r="AE95">
        <v>-0.28000000000000003</v>
      </c>
      <c r="AF95">
        <v>21.599316517109784</v>
      </c>
      <c r="AG95">
        <v>0.43629830092041394</v>
      </c>
      <c r="AH95">
        <v>0.52480746024977254</v>
      </c>
      <c r="AI95">
        <v>20.286386433923735</v>
      </c>
      <c r="AJ95">
        <v>0</v>
      </c>
      <c r="AK95">
        <v>22.633932098304836</v>
      </c>
      <c r="AL95">
        <v>20.034692486966783</v>
      </c>
      <c r="AM95">
        <v>26.844866881336806</v>
      </c>
    </row>
    <row r="96" spans="1:39">
      <c r="A96">
        <v>7</v>
      </c>
      <c r="B96" t="s">
        <v>928</v>
      </c>
      <c r="C96" t="s">
        <v>929</v>
      </c>
      <c r="D96" t="s">
        <v>930</v>
      </c>
      <c r="F96" t="s">
        <v>568</v>
      </c>
      <c r="G96" t="s">
        <v>873</v>
      </c>
      <c r="H96" s="1" t="s">
        <v>873</v>
      </c>
      <c r="I96" s="1" t="s">
        <v>63</v>
      </c>
      <c r="J96" s="1">
        <v>2.5</v>
      </c>
      <c r="K96" s="7">
        <f t="shared" si="1"/>
        <v>52.5</v>
      </c>
      <c r="L96" t="s">
        <v>930</v>
      </c>
      <c r="M96" s="1" t="s">
        <v>873</v>
      </c>
      <c r="N96">
        <v>52.5</v>
      </c>
      <c r="O96">
        <v>1</v>
      </c>
      <c r="Q96">
        <v>0.52949999999999997</v>
      </c>
      <c r="R96">
        <v>0.1207</v>
      </c>
      <c r="T96">
        <v>0.24929999999999999</v>
      </c>
      <c r="U96">
        <v>3.1099999999999999E-2</v>
      </c>
      <c r="V96" t="s">
        <v>606</v>
      </c>
      <c r="W96">
        <v>3</v>
      </c>
      <c r="X96" t="s">
        <v>931</v>
      </c>
      <c r="Y96">
        <v>63.609450000000002</v>
      </c>
      <c r="Z96">
        <v>28.100899999999999</v>
      </c>
      <c r="AA96">
        <v>3.5425</v>
      </c>
      <c r="AB96">
        <v>1.8100000000000002E-2</v>
      </c>
      <c r="AC96">
        <v>0.23</v>
      </c>
      <c r="AD96">
        <v>0.88300000000000001</v>
      </c>
      <c r="AE96">
        <v>-0.2</v>
      </c>
      <c r="AF96">
        <v>28.539082615471141</v>
      </c>
      <c r="AG96">
        <v>0.92058421037519278</v>
      </c>
      <c r="AH96">
        <v>0.63095734448019325</v>
      </c>
      <c r="AI96">
        <v>31.461202856929226</v>
      </c>
      <c r="AJ96">
        <v>0</v>
      </c>
      <c r="AK96">
        <v>27.355207200917054</v>
      </c>
      <c r="AL96">
        <v>23.945432234759071</v>
      </c>
      <c r="AM96">
        <v>33.175788579378477</v>
      </c>
    </row>
    <row r="97" spans="1:39">
      <c r="A97">
        <v>158</v>
      </c>
      <c r="B97" t="s">
        <v>880</v>
      </c>
      <c r="C97" t="s">
        <v>881</v>
      </c>
      <c r="D97" t="s">
        <v>882</v>
      </c>
      <c r="F97" t="s">
        <v>568</v>
      </c>
      <c r="G97" t="s">
        <v>883</v>
      </c>
      <c r="H97" s="1" t="s">
        <v>873</v>
      </c>
      <c r="I97" s="1" t="s">
        <v>63</v>
      </c>
      <c r="J97" s="1">
        <v>2.5</v>
      </c>
      <c r="K97" s="7">
        <f t="shared" si="1"/>
        <v>52.5</v>
      </c>
      <c r="L97" t="s">
        <v>882</v>
      </c>
      <c r="M97" s="1" t="s">
        <v>873</v>
      </c>
      <c r="N97">
        <v>52.5</v>
      </c>
      <c r="O97" t="s">
        <v>640</v>
      </c>
      <c r="P97" t="s">
        <v>604</v>
      </c>
      <c r="Q97">
        <v>8.9999999999999993E-3</v>
      </c>
      <c r="S97" t="s">
        <v>605</v>
      </c>
      <c r="T97">
        <v>3.3999999999999998E-3</v>
      </c>
      <c r="V97" t="s">
        <v>806</v>
      </c>
      <c r="W97">
        <v>1</v>
      </c>
      <c r="X97" t="s">
        <v>884</v>
      </c>
      <c r="Y97">
        <v>69.837119999999999</v>
      </c>
      <c r="Z97">
        <v>25.750589999999999</v>
      </c>
      <c r="AA97">
        <v>3.5425</v>
      </c>
      <c r="AB97">
        <v>1.8100000000000002E-2</v>
      </c>
      <c r="AC97">
        <v>-0.40899999999999997</v>
      </c>
      <c r="AD97">
        <v>9.7000000000000003E-2</v>
      </c>
      <c r="AE97">
        <v>-0.33</v>
      </c>
      <c r="AF97">
        <v>19.755590194304844</v>
      </c>
      <c r="AG97">
        <v>0.34350536285323369</v>
      </c>
      <c r="AH97">
        <v>0.46773514128719818</v>
      </c>
      <c r="AI97">
        <v>36.165309735511464</v>
      </c>
      <c r="AJ97" t="s">
        <v>643</v>
      </c>
      <c r="AK97">
        <v>21.301491278769014</v>
      </c>
      <c r="AL97">
        <v>18.922681556044335</v>
      </c>
      <c r="AM97">
        <v>25.084835346347372</v>
      </c>
    </row>
    <row r="98" spans="1:39">
      <c r="A98">
        <v>178</v>
      </c>
      <c r="B98" t="s">
        <v>909</v>
      </c>
      <c r="C98" t="s">
        <v>910</v>
      </c>
      <c r="D98" t="s">
        <v>911</v>
      </c>
      <c r="F98" t="s">
        <v>568</v>
      </c>
      <c r="G98" t="s">
        <v>912</v>
      </c>
      <c r="H98" s="1" t="s">
        <v>46</v>
      </c>
      <c r="I98" s="1" t="s">
        <v>63</v>
      </c>
      <c r="J98" s="1">
        <v>2</v>
      </c>
      <c r="K98" s="7">
        <f t="shared" si="1"/>
        <v>52</v>
      </c>
      <c r="L98" t="s">
        <v>911</v>
      </c>
      <c r="M98" s="1" t="s">
        <v>46</v>
      </c>
      <c r="N98">
        <v>52</v>
      </c>
      <c r="O98" t="s">
        <v>640</v>
      </c>
      <c r="P98" t="s">
        <v>604</v>
      </c>
      <c r="Q98">
        <v>0.01</v>
      </c>
      <c r="S98" t="s">
        <v>605</v>
      </c>
      <c r="T98">
        <v>3.8E-3</v>
      </c>
      <c r="V98" t="s">
        <v>641</v>
      </c>
      <c r="W98">
        <v>1</v>
      </c>
      <c r="X98" t="s">
        <v>913</v>
      </c>
      <c r="Y98">
        <v>70.657070000000004</v>
      </c>
      <c r="Z98">
        <v>25.26041</v>
      </c>
      <c r="AA98">
        <v>3.5514999999999999</v>
      </c>
      <c r="AB98">
        <v>2.6499999999999999E-2</v>
      </c>
      <c r="AC98">
        <v>-0.78</v>
      </c>
      <c r="AD98">
        <v>0.22</v>
      </c>
      <c r="AE98">
        <v>-0.26</v>
      </c>
      <c r="AF98">
        <v>15.956587154763715</v>
      </c>
      <c r="AG98">
        <v>0.19380435045192362</v>
      </c>
      <c r="AH98">
        <v>0.54954087385762451</v>
      </c>
      <c r="AI98">
        <v>183.55445715030388</v>
      </c>
      <c r="AJ98" t="s">
        <v>643</v>
      </c>
      <c r="AK98">
        <v>18.42213704123618</v>
      </c>
      <c r="AL98">
        <v>16.5052718139642</v>
      </c>
      <c r="AM98">
        <v>21.326581893914714</v>
      </c>
    </row>
    <row r="99" spans="1:39">
      <c r="A99">
        <v>34</v>
      </c>
      <c r="B99" t="s">
        <v>808</v>
      </c>
      <c r="C99" t="s">
        <v>809</v>
      </c>
      <c r="D99" t="s">
        <v>856</v>
      </c>
      <c r="F99" t="s">
        <v>568</v>
      </c>
      <c r="G99" t="s">
        <v>47</v>
      </c>
      <c r="H99" s="1" t="s">
        <v>47</v>
      </c>
      <c r="I99" s="1" t="s">
        <v>63</v>
      </c>
      <c r="J99" s="1">
        <v>3</v>
      </c>
      <c r="K99" s="7">
        <f t="shared" si="1"/>
        <v>53</v>
      </c>
      <c r="L99" t="s">
        <v>856</v>
      </c>
      <c r="M99" s="1" t="s">
        <v>47</v>
      </c>
      <c r="N99">
        <v>53</v>
      </c>
      <c r="O99">
        <v>2</v>
      </c>
      <c r="Q99">
        <v>8.0000000000000002E-3</v>
      </c>
      <c r="R99">
        <v>2E-3</v>
      </c>
      <c r="T99">
        <v>3.0999999999999999E-3</v>
      </c>
      <c r="U99">
        <v>1.6000000000000001E-3</v>
      </c>
      <c r="V99" t="s">
        <v>641</v>
      </c>
      <c r="W99">
        <v>3</v>
      </c>
      <c r="X99" t="s">
        <v>811</v>
      </c>
      <c r="Y99">
        <v>64.803380000000004</v>
      </c>
      <c r="Z99">
        <v>28.492529999999999</v>
      </c>
      <c r="AA99">
        <v>3.5333999999999999</v>
      </c>
      <c r="AB99">
        <v>1.84E-2</v>
      </c>
      <c r="AC99">
        <v>-1.0680000000000001</v>
      </c>
      <c r="AD99">
        <v>0.13400000000000001</v>
      </c>
      <c r="AE99">
        <v>-0.44</v>
      </c>
      <c r="AF99">
        <v>13.518858073639519</v>
      </c>
      <c r="AG99">
        <v>0.12428065163755002</v>
      </c>
      <c r="AH99">
        <v>0.36307805477010135</v>
      </c>
      <c r="AI99">
        <v>192.14366837162717</v>
      </c>
      <c r="AJ99">
        <v>0</v>
      </c>
      <c r="AK99">
        <v>16.458111819334661</v>
      </c>
      <c r="AL99">
        <v>14.843717513487887</v>
      </c>
      <c r="AM99">
        <v>18.801879055310216</v>
      </c>
    </row>
    <row r="100" spans="1:39">
      <c r="A100">
        <v>99</v>
      </c>
      <c r="B100" t="s">
        <v>858</v>
      </c>
      <c r="C100" t="s">
        <v>859</v>
      </c>
      <c r="D100" t="s">
        <v>860</v>
      </c>
      <c r="F100" t="s">
        <v>568</v>
      </c>
      <c r="G100" t="s">
        <v>47</v>
      </c>
      <c r="H100" s="1" t="s">
        <v>47</v>
      </c>
      <c r="I100" s="1" t="s">
        <v>63</v>
      </c>
      <c r="J100" s="1">
        <v>3</v>
      </c>
      <c r="K100" s="7">
        <f t="shared" si="1"/>
        <v>53</v>
      </c>
      <c r="L100" t="s">
        <v>860</v>
      </c>
      <c r="M100" s="1" t="s">
        <v>47</v>
      </c>
      <c r="N100">
        <v>53</v>
      </c>
      <c r="O100">
        <v>9</v>
      </c>
      <c r="P100" t="s">
        <v>604</v>
      </c>
      <c r="Q100">
        <v>2.1999999999999999E-2</v>
      </c>
      <c r="S100" t="s">
        <v>605</v>
      </c>
      <c r="T100">
        <v>1.2E-2</v>
      </c>
      <c r="V100" t="s">
        <v>675</v>
      </c>
      <c r="W100">
        <v>0</v>
      </c>
      <c r="X100" t="s">
        <v>860</v>
      </c>
      <c r="Y100">
        <v>67.995829999999998</v>
      </c>
      <c r="Z100">
        <v>18.36167</v>
      </c>
      <c r="AA100">
        <v>3.5333999999999999</v>
      </c>
      <c r="AB100">
        <v>1.84E-2</v>
      </c>
      <c r="AC100">
        <v>-0.75800000000000001</v>
      </c>
      <c r="AD100">
        <v>0.08</v>
      </c>
      <c r="AE100">
        <v>-0.42</v>
      </c>
      <c r="AF100">
        <v>16.159949849988354</v>
      </c>
      <c r="AG100">
        <v>0.2004949885413036</v>
      </c>
      <c r="AH100">
        <v>0.38018939632056115</v>
      </c>
      <c r="AI100">
        <v>89.625386193749691</v>
      </c>
      <c r="AJ100">
        <v>0</v>
      </c>
      <c r="AK100">
        <v>18.58146743944469</v>
      </c>
      <c r="AL100">
        <v>16.639592289833505</v>
      </c>
      <c r="AM100">
        <v>21.532837091513581</v>
      </c>
    </row>
    <row r="101" spans="1:39">
      <c r="A101">
        <v>26</v>
      </c>
      <c r="B101" t="s">
        <v>681</v>
      </c>
      <c r="C101" t="s">
        <v>682</v>
      </c>
      <c r="D101" t="s">
        <v>862</v>
      </c>
      <c r="F101" t="s">
        <v>568</v>
      </c>
      <c r="G101" t="s">
        <v>47</v>
      </c>
      <c r="H101" s="1" t="s">
        <v>47</v>
      </c>
      <c r="I101" s="1" t="s">
        <v>63</v>
      </c>
      <c r="J101" s="1">
        <v>3</v>
      </c>
      <c r="K101" s="7">
        <f t="shared" si="1"/>
        <v>53</v>
      </c>
      <c r="L101" t="s">
        <v>862</v>
      </c>
      <c r="M101" s="1" t="s">
        <v>47</v>
      </c>
      <c r="N101">
        <v>53</v>
      </c>
      <c r="O101">
        <v>1</v>
      </c>
      <c r="P101" t="s">
        <v>604</v>
      </c>
      <c r="Q101">
        <v>8.9999999999999993E-3</v>
      </c>
      <c r="S101" t="s">
        <v>605</v>
      </c>
      <c r="T101">
        <v>3.3999999999999998E-3</v>
      </c>
      <c r="V101" t="s">
        <v>641</v>
      </c>
      <c r="W101">
        <v>1</v>
      </c>
      <c r="X101" t="s">
        <v>685</v>
      </c>
      <c r="Y101">
        <v>64.631609999999995</v>
      </c>
      <c r="Z101">
        <v>28.282920000000001</v>
      </c>
      <c r="AA101">
        <v>3.5333999999999999</v>
      </c>
      <c r="AB101">
        <v>1.84E-2</v>
      </c>
      <c r="AC101">
        <v>-0.73</v>
      </c>
      <c r="AD101">
        <v>0.11799999999999999</v>
      </c>
      <c r="AE101">
        <v>-0.41</v>
      </c>
      <c r="AF101">
        <v>16.422527911906656</v>
      </c>
      <c r="AG101">
        <v>0.20934544783992443</v>
      </c>
      <c r="AH101">
        <v>0.38904514499428056</v>
      </c>
      <c r="AI101">
        <v>85.838836721094196</v>
      </c>
      <c r="AJ101">
        <v>0</v>
      </c>
      <c r="AK101">
        <v>18.786246159367106</v>
      </c>
      <c r="AL101">
        <v>16.812127727196287</v>
      </c>
      <c r="AM101">
        <v>21.798231208181992</v>
      </c>
    </row>
    <row r="102" spans="1:39">
      <c r="A102">
        <v>110</v>
      </c>
      <c r="B102" t="s">
        <v>863</v>
      </c>
      <c r="C102" t="s">
        <v>864</v>
      </c>
      <c r="D102" t="s">
        <v>865</v>
      </c>
      <c r="F102" t="s">
        <v>568</v>
      </c>
      <c r="G102" t="s">
        <v>47</v>
      </c>
      <c r="H102" s="1" t="s">
        <v>47</v>
      </c>
      <c r="I102" s="1" t="s">
        <v>63</v>
      </c>
      <c r="J102" s="1">
        <v>3</v>
      </c>
      <c r="K102" s="7">
        <f t="shared" si="1"/>
        <v>53</v>
      </c>
      <c r="L102" t="s">
        <v>865</v>
      </c>
      <c r="M102" s="1" t="s">
        <v>47</v>
      </c>
      <c r="N102">
        <v>53</v>
      </c>
      <c r="O102">
        <v>2</v>
      </c>
      <c r="Q102">
        <v>4.0099999999999997E-2</v>
      </c>
      <c r="R102">
        <v>4.3E-3</v>
      </c>
      <c r="T102">
        <v>3.1E-2</v>
      </c>
      <c r="U102">
        <v>4.1000000000000003E-3</v>
      </c>
      <c r="V102" t="s">
        <v>675</v>
      </c>
      <c r="W102">
        <v>2</v>
      </c>
      <c r="X102" t="s">
        <v>866</v>
      </c>
      <c r="Y102">
        <v>68.178250000000006</v>
      </c>
      <c r="Z102">
        <v>25.875440000000001</v>
      </c>
      <c r="AA102">
        <v>3.5333999999999999</v>
      </c>
      <c r="AB102">
        <v>1.84E-2</v>
      </c>
      <c r="AC102">
        <v>-0.69099999999999995</v>
      </c>
      <c r="AD102">
        <v>7.3999999999999996E-2</v>
      </c>
      <c r="AE102">
        <v>-0.41</v>
      </c>
      <c r="AF102">
        <v>16.795386742736749</v>
      </c>
      <c r="AG102">
        <v>0.22232767262192429</v>
      </c>
      <c r="AH102">
        <v>0.38904514499428056</v>
      </c>
      <c r="AI102">
        <v>74.987279094071624</v>
      </c>
      <c r="AJ102">
        <v>0</v>
      </c>
      <c r="AK102">
        <v>19.075239904420112</v>
      </c>
      <c r="AL102">
        <v>17.055430296363273</v>
      </c>
      <c r="AM102">
        <v>22.17334706187598</v>
      </c>
    </row>
    <row r="103" spans="1:39">
      <c r="A103">
        <v>79</v>
      </c>
      <c r="B103" t="s">
        <v>874</v>
      </c>
      <c r="C103" t="s">
        <v>875</v>
      </c>
      <c r="D103" t="s">
        <v>876</v>
      </c>
      <c r="F103" t="s">
        <v>568</v>
      </c>
      <c r="G103" t="s">
        <v>47</v>
      </c>
      <c r="H103" s="1" t="s">
        <v>47</v>
      </c>
      <c r="I103" s="1" t="s">
        <v>63</v>
      </c>
      <c r="J103" s="1">
        <v>3</v>
      </c>
      <c r="K103" s="7">
        <f t="shared" si="1"/>
        <v>53</v>
      </c>
      <c r="L103" t="s">
        <v>876</v>
      </c>
      <c r="M103" s="1" t="s">
        <v>47</v>
      </c>
      <c r="N103">
        <v>53</v>
      </c>
      <c r="O103">
        <v>1</v>
      </c>
      <c r="Q103">
        <v>3.9699999999999999E-2</v>
      </c>
      <c r="R103">
        <v>1.8100000000000002E-2</v>
      </c>
      <c r="T103">
        <v>1.52E-2</v>
      </c>
      <c r="U103">
        <v>1.1999999999999999E-3</v>
      </c>
      <c r="V103" t="s">
        <v>606</v>
      </c>
      <c r="W103">
        <v>0</v>
      </c>
      <c r="X103" t="s">
        <v>876</v>
      </c>
      <c r="Y103">
        <v>67.400270000000006</v>
      </c>
      <c r="Z103">
        <v>24.598790000000001</v>
      </c>
      <c r="AA103">
        <v>3.5333999999999999</v>
      </c>
      <c r="AB103">
        <v>1.84E-2</v>
      </c>
      <c r="AC103">
        <v>-0.29599999999999999</v>
      </c>
      <c r="AD103">
        <v>9.2999999999999999E-2</v>
      </c>
      <c r="AE103">
        <v>-0.34</v>
      </c>
      <c r="AF103">
        <v>21.083368944106883</v>
      </c>
      <c r="AG103">
        <v>0.40892486757725416</v>
      </c>
      <c r="AH103">
        <v>0.45708818961487502</v>
      </c>
      <c r="AI103">
        <v>11.77803695895844</v>
      </c>
      <c r="AJ103">
        <v>0</v>
      </c>
      <c r="AK103">
        <v>22.264862051275987</v>
      </c>
      <c r="AL103">
        <v>19.727074323435009</v>
      </c>
      <c r="AM103">
        <v>26.356106557012012</v>
      </c>
    </row>
    <row r="104" spans="1:39">
      <c r="A104">
        <v>167</v>
      </c>
      <c r="B104" t="s">
        <v>1160</v>
      </c>
      <c r="C104" t="s">
        <v>1161</v>
      </c>
      <c r="D104" t="s">
        <v>1162</v>
      </c>
      <c r="F104" t="s">
        <v>568</v>
      </c>
      <c r="G104" t="s">
        <v>47</v>
      </c>
      <c r="H104" s="1" t="s">
        <v>47</v>
      </c>
      <c r="I104" s="1" t="s">
        <v>63</v>
      </c>
      <c r="J104" s="1">
        <v>3</v>
      </c>
      <c r="K104" s="7">
        <f t="shared" si="1"/>
        <v>53</v>
      </c>
      <c r="L104" t="s">
        <v>1162</v>
      </c>
      <c r="M104" s="1" t="s">
        <v>47</v>
      </c>
      <c r="N104">
        <v>53</v>
      </c>
      <c r="O104">
        <v>1</v>
      </c>
      <c r="P104" t="s">
        <v>604</v>
      </c>
      <c r="Q104">
        <v>1.3299999999999999E-2</v>
      </c>
      <c r="S104" t="s">
        <v>605</v>
      </c>
      <c r="T104">
        <v>5.1000000000000004E-3</v>
      </c>
      <c r="V104" t="s">
        <v>606</v>
      </c>
      <c r="W104">
        <v>1</v>
      </c>
      <c r="X104" t="s">
        <v>1162</v>
      </c>
      <c r="Y104">
        <v>70.284419999999997</v>
      </c>
      <c r="Z104">
        <v>25.935410000000001</v>
      </c>
      <c r="AA104">
        <v>3.5333999999999999</v>
      </c>
      <c r="AB104">
        <v>1.84E-2</v>
      </c>
      <c r="AC104">
        <v>-1.3720000000000001</v>
      </c>
      <c r="AD104">
        <v>9.6000000000000002E-2</v>
      </c>
      <c r="AE104">
        <v>-0.39</v>
      </c>
      <c r="AF104">
        <v>11.348540416255078</v>
      </c>
      <c r="AG104">
        <v>7.7754139909939443E-2</v>
      </c>
      <c r="AH104">
        <v>0.40738027780411268</v>
      </c>
      <c r="AI104">
        <v>423.93387448690254</v>
      </c>
      <c r="AJ104" t="s">
        <v>1145</v>
      </c>
      <c r="AK104">
        <v>14.611675161977326</v>
      </c>
      <c r="AL104">
        <v>13.270970409540308</v>
      </c>
      <c r="AM104">
        <v>16.460432975650157</v>
      </c>
    </row>
    <row r="105" spans="1:39">
      <c r="A105">
        <v>70</v>
      </c>
      <c r="B105" t="s">
        <v>799</v>
      </c>
      <c r="C105" t="s">
        <v>800</v>
      </c>
      <c r="D105" t="s">
        <v>801</v>
      </c>
      <c r="F105" t="s">
        <v>568</v>
      </c>
      <c r="G105" t="s">
        <v>294</v>
      </c>
      <c r="H105" s="1" t="s">
        <v>294</v>
      </c>
      <c r="I105" s="1" t="s">
        <v>63</v>
      </c>
      <c r="J105" s="1">
        <v>3.5</v>
      </c>
      <c r="K105" s="7">
        <f t="shared" si="1"/>
        <v>53.5</v>
      </c>
      <c r="L105" t="s">
        <v>801</v>
      </c>
      <c r="M105" s="1" t="s">
        <v>294</v>
      </c>
      <c r="N105">
        <v>53.5</v>
      </c>
      <c r="O105">
        <v>2</v>
      </c>
      <c r="P105" t="s">
        <v>604</v>
      </c>
      <c r="Q105">
        <v>5.0000000000000001E-3</v>
      </c>
      <c r="S105" t="s">
        <v>605</v>
      </c>
      <c r="T105">
        <v>1.9E-3</v>
      </c>
      <c r="V105" t="s">
        <v>641</v>
      </c>
      <c r="W105">
        <v>3</v>
      </c>
      <c r="X105" t="s">
        <v>802</v>
      </c>
      <c r="Y105">
        <v>66.726709999999997</v>
      </c>
      <c r="Z105">
        <v>26.114170000000001</v>
      </c>
      <c r="AA105">
        <v>3.6238000000000001</v>
      </c>
      <c r="AB105">
        <v>1.8800000000000001E-2</v>
      </c>
      <c r="AC105">
        <v>-1.1930000000000001</v>
      </c>
      <c r="AD105">
        <v>0.21</v>
      </c>
      <c r="AE105">
        <v>-0.53</v>
      </c>
      <c r="AF105">
        <v>12.580271348625665</v>
      </c>
      <c r="AG105">
        <v>0.10248339918333356</v>
      </c>
      <c r="AH105">
        <v>0.29512092266663847</v>
      </c>
      <c r="AI105">
        <v>187.96949068667575</v>
      </c>
      <c r="AJ105">
        <v>0</v>
      </c>
      <c r="AK105">
        <v>15.672201566972449</v>
      </c>
      <c r="AL105">
        <v>14.175640174377476</v>
      </c>
      <c r="AM105">
        <v>17.801280957854932</v>
      </c>
    </row>
    <row r="106" spans="1:39">
      <c r="A106">
        <v>125</v>
      </c>
      <c r="B106" t="s">
        <v>803</v>
      </c>
      <c r="C106" t="s">
        <v>804</v>
      </c>
      <c r="D106" t="s">
        <v>805</v>
      </c>
      <c r="F106" t="s">
        <v>568</v>
      </c>
      <c r="G106" t="s">
        <v>294</v>
      </c>
      <c r="H106" s="1" t="s">
        <v>294</v>
      </c>
      <c r="I106" s="1" t="s">
        <v>63</v>
      </c>
      <c r="J106" s="1">
        <v>3.5</v>
      </c>
      <c r="K106" s="7">
        <f t="shared" si="1"/>
        <v>53.5</v>
      </c>
      <c r="L106" t="s">
        <v>805</v>
      </c>
      <c r="M106" s="1" t="s">
        <v>294</v>
      </c>
      <c r="N106">
        <v>53.5</v>
      </c>
      <c r="O106">
        <v>2</v>
      </c>
      <c r="P106" t="s">
        <v>604</v>
      </c>
      <c r="Q106">
        <v>8.9999999999999993E-3</v>
      </c>
      <c r="S106" t="s">
        <v>605</v>
      </c>
      <c r="T106">
        <v>3.3999999999999998E-3</v>
      </c>
      <c r="V106" t="s">
        <v>806</v>
      </c>
      <c r="W106">
        <v>3</v>
      </c>
      <c r="X106" t="s">
        <v>807</v>
      </c>
      <c r="Y106">
        <v>68.403270000000006</v>
      </c>
      <c r="Z106">
        <v>26.16367</v>
      </c>
      <c r="AA106">
        <v>3.5240999999999998</v>
      </c>
      <c r="AB106">
        <v>1.8800000000000001E-2</v>
      </c>
      <c r="AC106">
        <v>-0.96499999999999997</v>
      </c>
      <c r="AD106">
        <v>7.0999999999999994E-2</v>
      </c>
      <c r="AE106">
        <v>-0.51</v>
      </c>
      <c r="AF106">
        <v>14.344651732732276</v>
      </c>
      <c r="AG106">
        <v>0.14568455834914124</v>
      </c>
      <c r="AH106">
        <v>0.30902954325135895</v>
      </c>
      <c r="AI106">
        <v>112.12237367721038</v>
      </c>
      <c r="AJ106">
        <v>0</v>
      </c>
      <c r="AK106">
        <v>17.135232781172263</v>
      </c>
      <c r="AL106">
        <v>15.417809696229455</v>
      </c>
      <c r="AM106">
        <v>19.668500661448718</v>
      </c>
    </row>
    <row r="107" spans="1:39">
      <c r="A107">
        <v>35</v>
      </c>
      <c r="B107" t="s">
        <v>808</v>
      </c>
      <c r="C107" t="s">
        <v>809</v>
      </c>
      <c r="D107" t="s">
        <v>810</v>
      </c>
      <c r="F107" t="s">
        <v>568</v>
      </c>
      <c r="G107" t="s">
        <v>294</v>
      </c>
      <c r="H107" s="1" t="s">
        <v>294</v>
      </c>
      <c r="I107" s="1" t="s">
        <v>63</v>
      </c>
      <c r="J107" s="1">
        <v>3.5</v>
      </c>
      <c r="K107" s="7">
        <f t="shared" si="1"/>
        <v>53.5</v>
      </c>
      <c r="L107" t="s">
        <v>810</v>
      </c>
      <c r="M107" s="1" t="s">
        <v>294</v>
      </c>
      <c r="N107">
        <v>53.5</v>
      </c>
      <c r="O107">
        <v>2</v>
      </c>
      <c r="P107" t="s">
        <v>604</v>
      </c>
      <c r="Q107">
        <v>5.0000000000000001E-3</v>
      </c>
      <c r="S107" t="s">
        <v>605</v>
      </c>
      <c r="T107">
        <v>1.9E-3</v>
      </c>
      <c r="V107" t="s">
        <v>641</v>
      </c>
      <c r="W107">
        <v>3</v>
      </c>
      <c r="X107" t="s">
        <v>811</v>
      </c>
      <c r="Y107">
        <v>64.803380000000004</v>
      </c>
      <c r="Z107">
        <v>28.492529999999999</v>
      </c>
      <c r="AA107">
        <v>3.5240999999999998</v>
      </c>
      <c r="AB107">
        <v>1.8800000000000001E-2</v>
      </c>
      <c r="AC107">
        <v>-0.93100000000000005</v>
      </c>
      <c r="AD107">
        <v>0.13600000000000001</v>
      </c>
      <c r="AE107">
        <v>-0.51</v>
      </c>
      <c r="AF107">
        <v>14.628170332154761</v>
      </c>
      <c r="AG107">
        <v>0.15353009608340831</v>
      </c>
      <c r="AH107">
        <v>0.30902954325135895</v>
      </c>
      <c r="AI107">
        <v>101.28271337983951</v>
      </c>
      <c r="AJ107">
        <v>0</v>
      </c>
      <c r="AK107">
        <v>17.364808916660728</v>
      </c>
      <c r="AL107">
        <v>15.612148761017636</v>
      </c>
      <c r="AM107">
        <v>19.963250424867386</v>
      </c>
    </row>
    <row r="108" spans="1:39">
      <c r="A108">
        <v>200</v>
      </c>
      <c r="B108" t="s">
        <v>812</v>
      </c>
      <c r="C108" t="s">
        <v>813</v>
      </c>
      <c r="D108" t="s">
        <v>814</v>
      </c>
      <c r="F108" t="s">
        <v>568</v>
      </c>
      <c r="G108" t="s">
        <v>294</v>
      </c>
      <c r="H108" s="1" t="s">
        <v>294</v>
      </c>
      <c r="I108" s="1" t="s">
        <v>63</v>
      </c>
      <c r="J108" s="1">
        <v>3.5</v>
      </c>
      <c r="K108" s="7">
        <f t="shared" si="1"/>
        <v>53.5</v>
      </c>
      <c r="L108" t="s">
        <v>814</v>
      </c>
      <c r="M108" s="1" t="s">
        <v>294</v>
      </c>
      <c r="N108">
        <v>53.5</v>
      </c>
      <c r="O108">
        <v>1</v>
      </c>
      <c r="P108" t="s">
        <v>604</v>
      </c>
      <c r="Q108">
        <v>1.49E-2</v>
      </c>
      <c r="S108" t="s">
        <v>605</v>
      </c>
      <c r="T108">
        <v>5.7000000000000002E-3</v>
      </c>
      <c r="V108" t="s">
        <v>606</v>
      </c>
      <c r="W108">
        <v>0</v>
      </c>
      <c r="X108" t="s">
        <v>814</v>
      </c>
      <c r="Y108">
        <v>74.004919999999998</v>
      </c>
      <c r="Z108">
        <v>30.443010000000001</v>
      </c>
      <c r="AA108">
        <v>3.5240999999999998</v>
      </c>
      <c r="AB108">
        <v>1.8800000000000001E-2</v>
      </c>
      <c r="AC108">
        <v>-0.92400000000000004</v>
      </c>
      <c r="AD108">
        <v>0.09</v>
      </c>
      <c r="AE108">
        <v>-0.51</v>
      </c>
      <c r="AF108">
        <v>14.687233813244415</v>
      </c>
      <c r="AG108">
        <v>0.15519707137815836</v>
      </c>
      <c r="AH108">
        <v>0.30902954325135895</v>
      </c>
      <c r="AI108">
        <v>99.120731149859949</v>
      </c>
      <c r="AJ108">
        <v>0</v>
      </c>
      <c r="AK108">
        <v>17.412455064572946</v>
      </c>
      <c r="AL108">
        <v>15.652462818669092</v>
      </c>
      <c r="AM108">
        <v>20.024480353620994</v>
      </c>
    </row>
    <row r="109" spans="1:39">
      <c r="A109">
        <v>53</v>
      </c>
      <c r="B109" t="s">
        <v>819</v>
      </c>
      <c r="C109" t="s">
        <v>820</v>
      </c>
      <c r="D109" t="s">
        <v>821</v>
      </c>
      <c r="F109" t="s">
        <v>568</v>
      </c>
      <c r="G109" t="s">
        <v>294</v>
      </c>
      <c r="H109" s="1" t="s">
        <v>294</v>
      </c>
      <c r="I109" s="1" t="s">
        <v>63</v>
      </c>
      <c r="J109" s="1">
        <v>3.5</v>
      </c>
      <c r="K109" s="7">
        <f t="shared" si="1"/>
        <v>53.5</v>
      </c>
      <c r="L109" t="s">
        <v>821</v>
      </c>
      <c r="M109" s="1" t="s">
        <v>294</v>
      </c>
      <c r="N109">
        <v>53.5</v>
      </c>
      <c r="O109">
        <v>2</v>
      </c>
      <c r="P109" t="s">
        <v>604</v>
      </c>
      <c r="Q109">
        <v>2.5499999999999998E-2</v>
      </c>
      <c r="S109" t="s">
        <v>605</v>
      </c>
      <c r="T109">
        <v>1.01E-2</v>
      </c>
      <c r="V109" t="s">
        <v>806</v>
      </c>
      <c r="W109">
        <v>3</v>
      </c>
      <c r="X109" t="s">
        <v>821</v>
      </c>
      <c r="Y109">
        <v>65.509079999999997</v>
      </c>
      <c r="Z109">
        <v>26.958469999999998</v>
      </c>
      <c r="AA109">
        <v>3.5240999999999998</v>
      </c>
      <c r="AB109">
        <v>1.8800000000000001E-2</v>
      </c>
      <c r="AC109">
        <v>-0.88700000000000001</v>
      </c>
      <c r="AD109">
        <v>0.17100000000000001</v>
      </c>
      <c r="AE109">
        <v>-0.5</v>
      </c>
      <c r="AF109">
        <v>15.003411078708226</v>
      </c>
      <c r="AG109">
        <v>0.16431360410980306</v>
      </c>
      <c r="AH109">
        <v>0.31622776601683794</v>
      </c>
      <c r="AI109">
        <v>92.453794516927402</v>
      </c>
      <c r="AJ109">
        <v>0</v>
      </c>
      <c r="AK109">
        <v>17.66647929166556</v>
      </c>
      <c r="AL109">
        <v>15.867287135140645</v>
      </c>
      <c r="AM109">
        <v>20.351257751309902</v>
      </c>
    </row>
    <row r="110" spans="1:39">
      <c r="A110">
        <v>144</v>
      </c>
      <c r="B110" t="s">
        <v>822</v>
      </c>
      <c r="C110" t="s">
        <v>823</v>
      </c>
      <c r="D110" t="s">
        <v>824</v>
      </c>
      <c r="F110" t="s">
        <v>568</v>
      </c>
      <c r="G110" t="s">
        <v>294</v>
      </c>
      <c r="H110" s="1" t="s">
        <v>294</v>
      </c>
      <c r="I110" s="1" t="s">
        <v>63</v>
      </c>
      <c r="J110" s="1">
        <v>3.5</v>
      </c>
      <c r="K110" s="7">
        <f t="shared" si="1"/>
        <v>53.5</v>
      </c>
      <c r="L110" t="s">
        <v>824</v>
      </c>
      <c r="M110" s="1" t="s">
        <v>294</v>
      </c>
      <c r="N110">
        <v>53.5</v>
      </c>
      <c r="O110">
        <v>2</v>
      </c>
      <c r="P110" t="s">
        <v>604</v>
      </c>
      <c r="Q110">
        <v>1.0500000000000001E-2</v>
      </c>
      <c r="S110" t="s">
        <v>605</v>
      </c>
      <c r="T110">
        <v>5.1000000000000004E-3</v>
      </c>
      <c r="V110" t="s">
        <v>806</v>
      </c>
      <c r="W110">
        <v>1</v>
      </c>
      <c r="X110" t="s">
        <v>825</v>
      </c>
      <c r="Y110">
        <v>68.986840000000001</v>
      </c>
      <c r="Z110">
        <v>22.91001</v>
      </c>
      <c r="AA110">
        <v>3.5240999999999998</v>
      </c>
      <c r="AB110">
        <v>1.8800000000000001E-2</v>
      </c>
      <c r="AC110">
        <v>-0.79900000000000004</v>
      </c>
      <c r="AD110">
        <v>0.192</v>
      </c>
      <c r="AE110">
        <v>-0.49</v>
      </c>
      <c r="AF110">
        <v>15.783016432098004</v>
      </c>
      <c r="AG110">
        <v>0.18820602474955384</v>
      </c>
      <c r="AH110">
        <v>0.32359365692962827</v>
      </c>
      <c r="AI110">
        <v>71.935865156407743</v>
      </c>
      <c r="AJ110">
        <v>0</v>
      </c>
      <c r="AK110">
        <v>18.285633404933446</v>
      </c>
      <c r="AL110">
        <v>16.390140664733657</v>
      </c>
      <c r="AM110">
        <v>21.150043002275368</v>
      </c>
    </row>
    <row r="111" spans="1:39">
      <c r="A111">
        <v>43</v>
      </c>
      <c r="B111" t="s">
        <v>826</v>
      </c>
      <c r="C111" t="s">
        <v>827</v>
      </c>
      <c r="D111" t="s">
        <v>828</v>
      </c>
      <c r="F111" t="s">
        <v>568</v>
      </c>
      <c r="G111" t="s">
        <v>294</v>
      </c>
      <c r="H111" s="1" t="s">
        <v>294</v>
      </c>
      <c r="I111" s="1" t="s">
        <v>63</v>
      </c>
      <c r="J111" s="1">
        <v>3.5</v>
      </c>
      <c r="K111" s="7">
        <f t="shared" si="1"/>
        <v>53.5</v>
      </c>
      <c r="L111" t="s">
        <v>828</v>
      </c>
      <c r="M111" s="1" t="s">
        <v>294</v>
      </c>
      <c r="N111">
        <v>53.5</v>
      </c>
      <c r="O111">
        <v>1</v>
      </c>
      <c r="P111" t="s">
        <v>604</v>
      </c>
      <c r="Q111">
        <v>1.12E-2</v>
      </c>
      <c r="S111" t="s">
        <v>605</v>
      </c>
      <c r="T111">
        <v>4.3E-3</v>
      </c>
      <c r="V111" t="s">
        <v>606</v>
      </c>
      <c r="W111">
        <v>0</v>
      </c>
      <c r="X111" t="s">
        <v>829</v>
      </c>
      <c r="Y111">
        <v>65.108609999999999</v>
      </c>
      <c r="Z111">
        <v>28.06915</v>
      </c>
      <c r="AA111">
        <v>3.5240999999999998</v>
      </c>
      <c r="AB111">
        <v>1.8800000000000001E-2</v>
      </c>
      <c r="AC111">
        <v>-0.73099999999999998</v>
      </c>
      <c r="AD111">
        <v>4.1000000000000002E-2</v>
      </c>
      <c r="AE111">
        <v>-0.49</v>
      </c>
      <c r="AF111">
        <v>16.413077065350123</v>
      </c>
      <c r="AG111">
        <v>0.2090227329112426</v>
      </c>
      <c r="AH111">
        <v>0.32359365692962827</v>
      </c>
      <c r="AI111">
        <v>54.812661963919474</v>
      </c>
      <c r="AJ111">
        <v>0</v>
      </c>
      <c r="AK111">
        <v>18.77889392027808</v>
      </c>
      <c r="AL111">
        <v>16.805935051249612</v>
      </c>
      <c r="AM111">
        <v>21.788696760328044</v>
      </c>
    </row>
    <row r="112" spans="1:39">
      <c r="A112">
        <v>203</v>
      </c>
      <c r="B112" t="s">
        <v>834</v>
      </c>
      <c r="C112" t="s">
        <v>835</v>
      </c>
      <c r="D112" t="s">
        <v>836</v>
      </c>
      <c r="F112" t="s">
        <v>568</v>
      </c>
      <c r="G112" t="s">
        <v>294</v>
      </c>
      <c r="H112" s="1" t="s">
        <v>294</v>
      </c>
      <c r="I112" s="1" t="s">
        <v>63</v>
      </c>
      <c r="J112" s="1">
        <v>3.5</v>
      </c>
      <c r="K112" s="7">
        <f t="shared" si="1"/>
        <v>53.5</v>
      </c>
      <c r="L112" t="s">
        <v>836</v>
      </c>
      <c r="M112" s="1" t="s">
        <v>294</v>
      </c>
      <c r="N112">
        <v>53.5</v>
      </c>
      <c r="O112">
        <v>1</v>
      </c>
      <c r="Q112">
        <v>2.63E-2</v>
      </c>
      <c r="R112">
        <v>4.8999999999999998E-3</v>
      </c>
      <c r="T112">
        <v>7.7000000000000002E-3</v>
      </c>
      <c r="U112">
        <v>1.6000000000000001E-3</v>
      </c>
      <c r="V112" t="s">
        <v>675</v>
      </c>
      <c r="W112">
        <v>1</v>
      </c>
      <c r="X112" t="s">
        <v>837</v>
      </c>
      <c r="Y112">
        <v>76.172499999999999</v>
      </c>
      <c r="Z112">
        <v>25.165109999999999</v>
      </c>
      <c r="AA112">
        <v>3.5240999999999998</v>
      </c>
      <c r="AB112">
        <v>1.8800000000000001E-2</v>
      </c>
      <c r="AC112">
        <v>-0.70399999999999996</v>
      </c>
      <c r="AD112">
        <v>6.8000000000000005E-2</v>
      </c>
      <c r="AE112">
        <v>-0.48</v>
      </c>
      <c r="AF112">
        <v>16.670169230340555</v>
      </c>
      <c r="AG112">
        <v>0.21791319170396162</v>
      </c>
      <c r="AH112">
        <v>0.33113112148259105</v>
      </c>
      <c r="AI112">
        <v>51.955519027245359</v>
      </c>
      <c r="AJ112">
        <v>0</v>
      </c>
      <c r="AK112">
        <v>18.978418040356658</v>
      </c>
      <c r="AL112">
        <v>16.973940708834903</v>
      </c>
      <c r="AM112">
        <v>22.047596630944412</v>
      </c>
    </row>
    <row r="113" spans="1:39">
      <c r="A113">
        <v>58</v>
      </c>
      <c r="B113" t="s">
        <v>842</v>
      </c>
      <c r="C113" t="s">
        <v>843</v>
      </c>
      <c r="D113" t="s">
        <v>844</v>
      </c>
      <c r="F113" t="s">
        <v>568</v>
      </c>
      <c r="G113" t="s">
        <v>294</v>
      </c>
      <c r="H113" s="1" t="s">
        <v>294</v>
      </c>
      <c r="I113" s="1" t="s">
        <v>63</v>
      </c>
      <c r="J113" s="1">
        <v>3.5</v>
      </c>
      <c r="K113" s="7">
        <f t="shared" si="1"/>
        <v>53.5</v>
      </c>
      <c r="L113" t="s">
        <v>844</v>
      </c>
      <c r="M113" s="1" t="s">
        <v>294</v>
      </c>
      <c r="N113">
        <v>53.5</v>
      </c>
      <c r="O113">
        <v>1</v>
      </c>
      <c r="P113" t="s">
        <v>604</v>
      </c>
      <c r="Q113">
        <v>1.0200000000000001E-2</v>
      </c>
      <c r="S113" t="s">
        <v>605</v>
      </c>
      <c r="T113">
        <v>3.8999999999999998E-3</v>
      </c>
      <c r="V113" t="s">
        <v>606</v>
      </c>
      <c r="W113">
        <v>0</v>
      </c>
      <c r="X113" t="s">
        <v>845</v>
      </c>
      <c r="Y113">
        <v>65.825959999999995</v>
      </c>
      <c r="Z113">
        <v>26.687670000000001</v>
      </c>
      <c r="AA113">
        <v>3.5240999999999998</v>
      </c>
      <c r="AB113">
        <v>1.8800000000000001E-2</v>
      </c>
      <c r="AC113">
        <v>-0.63800000000000001</v>
      </c>
      <c r="AD113">
        <v>5.8999999999999997E-2</v>
      </c>
      <c r="AE113">
        <v>-0.47</v>
      </c>
      <c r="AF113">
        <v>17.315698235934082</v>
      </c>
      <c r="AG113">
        <v>0.24127010972169485</v>
      </c>
      <c r="AH113">
        <v>0.33884415613920255</v>
      </c>
      <c r="AI113">
        <v>40.44182950389478</v>
      </c>
      <c r="AJ113">
        <v>0</v>
      </c>
      <c r="AK113">
        <v>19.47511400552802</v>
      </c>
      <c r="AL113">
        <v>17.391725846614658</v>
      </c>
      <c r="AM113">
        <v>22.693488127184978</v>
      </c>
    </row>
    <row r="114" spans="1:39">
      <c r="A114">
        <v>170</v>
      </c>
      <c r="B114" t="s">
        <v>846</v>
      </c>
      <c r="C114" t="s">
        <v>847</v>
      </c>
      <c r="D114" t="s">
        <v>848</v>
      </c>
      <c r="F114" t="s">
        <v>568</v>
      </c>
      <c r="G114" t="s">
        <v>294</v>
      </c>
      <c r="H114" s="1" t="s">
        <v>294</v>
      </c>
      <c r="I114" s="1" t="s">
        <v>63</v>
      </c>
      <c r="J114" s="1">
        <v>3.5</v>
      </c>
      <c r="K114" s="7">
        <f t="shared" si="1"/>
        <v>53.5</v>
      </c>
      <c r="L114" t="s">
        <v>848</v>
      </c>
      <c r="M114" s="1" t="s">
        <v>294</v>
      </c>
      <c r="N114">
        <v>53.5</v>
      </c>
      <c r="O114">
        <v>1</v>
      </c>
      <c r="P114" t="s">
        <v>604</v>
      </c>
      <c r="Q114">
        <v>1.5699999999999999E-2</v>
      </c>
      <c r="S114" t="s">
        <v>605</v>
      </c>
      <c r="T114">
        <v>6.0000000000000001E-3</v>
      </c>
      <c r="V114" t="s">
        <v>606</v>
      </c>
      <c r="W114">
        <v>0</v>
      </c>
      <c r="X114" t="s">
        <v>848</v>
      </c>
      <c r="Y114">
        <v>70.352670000000003</v>
      </c>
      <c r="Z114">
        <v>25.731390000000001</v>
      </c>
      <c r="AA114">
        <v>3.5240999999999998</v>
      </c>
      <c r="AB114">
        <v>1.8800000000000001E-2</v>
      </c>
      <c r="AC114">
        <v>-0.60199999999999998</v>
      </c>
      <c r="AD114">
        <v>0.21</v>
      </c>
      <c r="AE114">
        <v>-0.46</v>
      </c>
      <c r="AF114">
        <v>17.678280017032527</v>
      </c>
      <c r="AG114">
        <v>0.25504893929480371</v>
      </c>
      <c r="AH114">
        <v>0.34673685045253166</v>
      </c>
      <c r="AI114">
        <v>35.949144274522361</v>
      </c>
      <c r="AJ114">
        <v>0</v>
      </c>
      <c r="AK114">
        <v>19.751496615007532</v>
      </c>
      <c r="AL114">
        <v>17.623926820035894</v>
      </c>
      <c r="AM114">
        <v>23.053732772183839</v>
      </c>
    </row>
    <row r="115" spans="1:39">
      <c r="A115">
        <v>25</v>
      </c>
      <c r="B115" t="s">
        <v>849</v>
      </c>
      <c r="C115" t="s">
        <v>850</v>
      </c>
      <c r="D115" t="s">
        <v>851</v>
      </c>
      <c r="F115" t="s">
        <v>568</v>
      </c>
      <c r="G115" t="s">
        <v>294</v>
      </c>
      <c r="H115" s="1" t="s">
        <v>294</v>
      </c>
      <c r="I115" s="1" t="s">
        <v>63</v>
      </c>
      <c r="J115" s="1">
        <v>3.5</v>
      </c>
      <c r="K115" s="7">
        <f t="shared" si="1"/>
        <v>53.5</v>
      </c>
      <c r="L115" t="s">
        <v>851</v>
      </c>
      <c r="M115" s="1" t="s">
        <v>294</v>
      </c>
      <c r="N115">
        <v>53.5</v>
      </c>
      <c r="O115">
        <v>2</v>
      </c>
      <c r="Q115">
        <v>8.9999999999999993E-3</v>
      </c>
      <c r="R115">
        <v>3.0000000000000001E-3</v>
      </c>
      <c r="T115">
        <v>3.3999999999999998E-3</v>
      </c>
      <c r="U115">
        <v>1.9E-3</v>
      </c>
      <c r="V115" t="s">
        <v>606</v>
      </c>
      <c r="W115">
        <v>3</v>
      </c>
      <c r="X115" t="s">
        <v>852</v>
      </c>
      <c r="Y115">
        <v>64.6297</v>
      </c>
      <c r="Z115">
        <v>28.274730000000002</v>
      </c>
      <c r="AA115">
        <v>3.5240999999999998</v>
      </c>
      <c r="AB115">
        <v>1.8800000000000001E-2</v>
      </c>
      <c r="AC115">
        <v>-0.58299999999999996</v>
      </c>
      <c r="AD115">
        <v>0.20399999999999999</v>
      </c>
      <c r="AE115">
        <v>-0.46</v>
      </c>
      <c r="AF115">
        <v>17.872693540660549</v>
      </c>
      <c r="AG115">
        <v>0.26263555632322394</v>
      </c>
      <c r="AH115">
        <v>0.34673685045253166</v>
      </c>
      <c r="AI115">
        <v>32.022051890721443</v>
      </c>
      <c r="AJ115">
        <v>0</v>
      </c>
      <c r="AK115">
        <v>19.898943031036101</v>
      </c>
      <c r="AL115">
        <v>17.747724595189322</v>
      </c>
      <c r="AM115">
        <v>23.246161715771006</v>
      </c>
    </row>
    <row r="116" spans="1:39">
      <c r="A116">
        <v>13</v>
      </c>
      <c r="B116" t="s">
        <v>853</v>
      </c>
      <c r="C116" t="s">
        <v>854</v>
      </c>
      <c r="D116" t="s">
        <v>855</v>
      </c>
      <c r="F116" t="s">
        <v>568</v>
      </c>
      <c r="G116" t="s">
        <v>294</v>
      </c>
      <c r="H116" s="1" t="s">
        <v>294</v>
      </c>
      <c r="I116" s="1" t="s">
        <v>63</v>
      </c>
      <c r="J116" s="1">
        <v>3.5</v>
      </c>
      <c r="K116" s="7">
        <f t="shared" si="1"/>
        <v>53.5</v>
      </c>
      <c r="L116" t="s">
        <v>855</v>
      </c>
      <c r="M116" s="1" t="s">
        <v>294</v>
      </c>
      <c r="N116">
        <v>53.5</v>
      </c>
      <c r="O116">
        <v>2</v>
      </c>
      <c r="P116" t="s">
        <v>604</v>
      </c>
      <c r="Q116">
        <v>8.9999999999999993E-3</v>
      </c>
      <c r="S116" t="s">
        <v>605</v>
      </c>
      <c r="T116">
        <v>3.3999999999999998E-3</v>
      </c>
      <c r="V116" t="s">
        <v>806</v>
      </c>
      <c r="W116">
        <v>2</v>
      </c>
      <c r="X116" t="s">
        <v>855</v>
      </c>
      <c r="Y116">
        <v>63.705370000000002</v>
      </c>
      <c r="Z116">
        <v>28.208500000000001</v>
      </c>
      <c r="AA116">
        <v>3.5240999999999998</v>
      </c>
      <c r="AB116">
        <v>1.8800000000000001E-2</v>
      </c>
      <c r="AC116">
        <v>-0.495</v>
      </c>
      <c r="AD116">
        <v>0.129</v>
      </c>
      <c r="AE116">
        <v>-0.45</v>
      </c>
      <c r="AF116">
        <v>18.801392187301484</v>
      </c>
      <c r="AG116">
        <v>0.3008247203953367</v>
      </c>
      <c r="AH116">
        <v>0.35481338923357542</v>
      </c>
      <c r="AI116">
        <v>17.946885737079086</v>
      </c>
      <c r="AJ116">
        <v>0</v>
      </c>
      <c r="AK116">
        <v>20.596337923586184</v>
      </c>
      <c r="AL116">
        <v>18.332541669954967</v>
      </c>
      <c r="AM116">
        <v>24.158571717502756</v>
      </c>
    </row>
    <row r="117" spans="1:39">
      <c r="A117">
        <v>24</v>
      </c>
      <c r="B117" t="s">
        <v>849</v>
      </c>
      <c r="C117" t="s">
        <v>850</v>
      </c>
      <c r="D117" t="s">
        <v>857</v>
      </c>
      <c r="F117" t="s">
        <v>568</v>
      </c>
      <c r="G117" t="s">
        <v>294</v>
      </c>
      <c r="H117" s="1" t="s">
        <v>294</v>
      </c>
      <c r="I117" s="1" t="s">
        <v>63</v>
      </c>
      <c r="J117" s="1">
        <v>3.5</v>
      </c>
      <c r="K117" s="7">
        <f t="shared" si="1"/>
        <v>53.5</v>
      </c>
      <c r="L117" t="s">
        <v>857</v>
      </c>
      <c r="M117" s="1" t="s">
        <v>294</v>
      </c>
      <c r="N117">
        <v>53.5</v>
      </c>
      <c r="O117">
        <v>2</v>
      </c>
      <c r="Q117">
        <v>2.4E-2</v>
      </c>
      <c r="R117">
        <v>3.0000000000000001E-3</v>
      </c>
      <c r="T117">
        <v>9.1999999999999998E-3</v>
      </c>
      <c r="U117">
        <v>4.3E-3</v>
      </c>
      <c r="V117" t="s">
        <v>606</v>
      </c>
      <c r="W117">
        <v>3</v>
      </c>
      <c r="X117" t="s">
        <v>852</v>
      </c>
      <c r="Y117">
        <v>64.6297</v>
      </c>
      <c r="Z117">
        <v>28.274730000000002</v>
      </c>
      <c r="AA117">
        <v>3.5240999999999998</v>
      </c>
      <c r="AB117">
        <v>1.8800000000000001E-2</v>
      </c>
      <c r="AC117">
        <v>-0.47799999999999998</v>
      </c>
      <c r="AD117">
        <v>0.216</v>
      </c>
      <c r="AE117">
        <v>-0.44</v>
      </c>
      <c r="AF117">
        <v>18.986285566696733</v>
      </c>
      <c r="AG117">
        <v>0.30881865113300433</v>
      </c>
      <c r="AH117">
        <v>0.36307805477010135</v>
      </c>
      <c r="AI117">
        <v>17.569989195286066</v>
      </c>
      <c r="AJ117">
        <v>0</v>
      </c>
      <c r="AK117">
        <v>20.733852691892942</v>
      </c>
      <c r="AL117">
        <v>18.447719258985781</v>
      </c>
      <c r="AM117">
        <v>24.338917282476721</v>
      </c>
    </row>
    <row r="118" spans="1:39">
      <c r="A118">
        <v>12</v>
      </c>
      <c r="B118" t="s">
        <v>853</v>
      </c>
      <c r="C118" t="s">
        <v>854</v>
      </c>
      <c r="D118" t="s">
        <v>861</v>
      </c>
      <c r="F118" t="s">
        <v>568</v>
      </c>
      <c r="G118" t="s">
        <v>294</v>
      </c>
      <c r="H118" s="1" t="s">
        <v>294</v>
      </c>
      <c r="I118" s="1" t="s">
        <v>63</v>
      </c>
      <c r="J118" s="1">
        <v>3.5</v>
      </c>
      <c r="K118" s="7">
        <f t="shared" si="1"/>
        <v>53.5</v>
      </c>
      <c r="L118" t="s">
        <v>861</v>
      </c>
      <c r="M118" s="1" t="s">
        <v>294</v>
      </c>
      <c r="N118">
        <v>53.5</v>
      </c>
      <c r="O118">
        <v>2</v>
      </c>
      <c r="Q118">
        <v>1.2999999999999999E-2</v>
      </c>
      <c r="R118">
        <v>3.0000000000000001E-3</v>
      </c>
      <c r="T118">
        <v>5.0000000000000001E-3</v>
      </c>
      <c r="U118">
        <v>2.5000000000000001E-3</v>
      </c>
      <c r="V118" t="s">
        <v>806</v>
      </c>
      <c r="W118">
        <v>2</v>
      </c>
      <c r="X118" t="s">
        <v>861</v>
      </c>
      <c r="Y118">
        <v>63.705370000000002</v>
      </c>
      <c r="Z118">
        <v>28.208500000000001</v>
      </c>
      <c r="AA118">
        <v>3.5240999999999998</v>
      </c>
      <c r="AB118">
        <v>1.8800000000000001E-2</v>
      </c>
      <c r="AC118">
        <v>-0.35299999999999998</v>
      </c>
      <c r="AD118">
        <v>0.08</v>
      </c>
      <c r="AE118">
        <v>-0.42</v>
      </c>
      <c r="AF118">
        <v>20.402811100716352</v>
      </c>
      <c r="AG118">
        <v>0.37450146566645692</v>
      </c>
      <c r="AH118">
        <v>0.38018939632056115</v>
      </c>
      <c r="AI118">
        <v>1.5188006391328992</v>
      </c>
      <c r="AJ118">
        <v>0</v>
      </c>
      <c r="AK118">
        <v>21.773588387729479</v>
      </c>
      <c r="AL118">
        <v>19.3171334825124</v>
      </c>
      <c r="AM118">
        <v>25.70699154548203</v>
      </c>
    </row>
    <row r="119" spans="1:39">
      <c r="A119">
        <v>95</v>
      </c>
      <c r="B119" t="s">
        <v>867</v>
      </c>
      <c r="C119" t="s">
        <v>868</v>
      </c>
      <c r="D119" t="s">
        <v>869</v>
      </c>
      <c r="F119" t="s">
        <v>568</v>
      </c>
      <c r="G119" t="s">
        <v>294</v>
      </c>
      <c r="H119" s="1" t="s">
        <v>294</v>
      </c>
      <c r="I119" s="1" t="s">
        <v>63</v>
      </c>
      <c r="J119" s="1">
        <v>3.5</v>
      </c>
      <c r="K119" s="7">
        <f t="shared" si="1"/>
        <v>53.5</v>
      </c>
      <c r="L119" t="s">
        <v>869</v>
      </c>
      <c r="M119" s="1" t="s">
        <v>294</v>
      </c>
      <c r="N119">
        <v>53.5</v>
      </c>
      <c r="O119">
        <v>2</v>
      </c>
      <c r="P119" t="s">
        <v>604</v>
      </c>
      <c r="Q119">
        <v>6.0000000000000001E-3</v>
      </c>
      <c r="S119" t="s">
        <v>605</v>
      </c>
      <c r="T119">
        <v>2.3E-3</v>
      </c>
      <c r="V119" t="s">
        <v>806</v>
      </c>
      <c r="W119">
        <v>0</v>
      </c>
      <c r="X119" t="s">
        <v>869</v>
      </c>
      <c r="Y119">
        <v>67.916250000000005</v>
      </c>
      <c r="Z119">
        <v>18.232780000000002</v>
      </c>
      <c r="AA119">
        <v>3.5240999999999998</v>
      </c>
      <c r="AB119">
        <v>1.8800000000000001E-2</v>
      </c>
      <c r="AC119">
        <v>-0.22700000000000001</v>
      </c>
      <c r="AD119">
        <v>0.23899999999999999</v>
      </c>
      <c r="AE119">
        <v>-0.4</v>
      </c>
      <c r="AF119">
        <v>21.937645218278217</v>
      </c>
      <c r="AG119">
        <v>0.45485557462763948</v>
      </c>
      <c r="AH119">
        <v>0.3981071705534972</v>
      </c>
      <c r="AI119">
        <v>12.476136875006642</v>
      </c>
      <c r="AJ119">
        <v>0</v>
      </c>
      <c r="AK119">
        <v>22.874415664855903</v>
      </c>
      <c r="AL119">
        <v>20.234975403420254</v>
      </c>
      <c r="AM119">
        <v>27.163845691255638</v>
      </c>
    </row>
    <row r="120" spans="1:39">
      <c r="A120">
        <v>206</v>
      </c>
      <c r="B120" t="s">
        <v>1235</v>
      </c>
      <c r="C120" t="s">
        <v>1236</v>
      </c>
      <c r="D120" t="s">
        <v>1240</v>
      </c>
      <c r="F120" t="s">
        <v>568</v>
      </c>
      <c r="G120" t="s">
        <v>294</v>
      </c>
      <c r="H120" s="1" t="s">
        <v>294</v>
      </c>
      <c r="I120" s="1" t="s">
        <v>63</v>
      </c>
      <c r="J120" s="1">
        <v>3.5</v>
      </c>
      <c r="K120" s="7">
        <f t="shared" si="1"/>
        <v>53.5</v>
      </c>
      <c r="L120" t="s">
        <v>1240</v>
      </c>
      <c r="M120" s="1" t="s">
        <v>294</v>
      </c>
      <c r="N120">
        <v>53.5</v>
      </c>
      <c r="O120">
        <v>1</v>
      </c>
      <c r="P120" t="s">
        <v>604</v>
      </c>
      <c r="Q120">
        <v>8.0000000000000002E-3</v>
      </c>
      <c r="S120" t="s">
        <v>605</v>
      </c>
      <c r="T120">
        <v>3.0999999999999999E-3</v>
      </c>
      <c r="V120" t="s">
        <v>641</v>
      </c>
      <c r="W120">
        <v>1</v>
      </c>
      <c r="X120" t="s">
        <v>1239</v>
      </c>
      <c r="Y120">
        <v>76.597200000000001</v>
      </c>
      <c r="Z120">
        <v>24.538869999999999</v>
      </c>
      <c r="AA120">
        <v>3.5240999999999998</v>
      </c>
      <c r="AB120">
        <v>1.8800000000000001E-2</v>
      </c>
      <c r="AC120">
        <v>-0.93200000000000005</v>
      </c>
      <c r="AD120">
        <v>0.105</v>
      </c>
      <c r="AE120" t="e">
        <v>#N/A</v>
      </c>
      <c r="AF120">
        <v>14.619752103612015</v>
      </c>
      <c r="AG120">
        <v>0.15329342289791845</v>
      </c>
      <c r="AH120" t="e">
        <v>#N/A</v>
      </c>
      <c r="AI120" t="e">
        <v>#N/A</v>
      </c>
      <c r="AJ120" t="s">
        <v>643</v>
      </c>
      <c r="AK120">
        <v>17.358012975321113</v>
      </c>
      <c r="AL120">
        <v>15.606398092233942</v>
      </c>
      <c r="AM120">
        <v>19.954518589318283</v>
      </c>
    </row>
    <row r="121" spans="1:39">
      <c r="A121">
        <v>14</v>
      </c>
      <c r="B121" t="s">
        <v>838</v>
      </c>
      <c r="C121" t="s">
        <v>839</v>
      </c>
      <c r="D121" t="s">
        <v>840</v>
      </c>
      <c r="F121" t="s">
        <v>568</v>
      </c>
      <c r="G121" t="s">
        <v>557</v>
      </c>
      <c r="H121" s="1" t="s">
        <v>557</v>
      </c>
      <c r="I121" s="1" t="s">
        <v>63</v>
      </c>
      <c r="J121" s="1">
        <v>3.75</v>
      </c>
      <c r="K121" s="7">
        <f t="shared" si="1"/>
        <v>53.75</v>
      </c>
      <c r="L121" t="s">
        <v>840</v>
      </c>
      <c r="M121" s="1" t="s">
        <v>557</v>
      </c>
      <c r="N121">
        <v>53.75</v>
      </c>
      <c r="O121">
        <v>1</v>
      </c>
      <c r="Q121">
        <v>3.5000000000000003E-2</v>
      </c>
      <c r="R121">
        <v>1.61E-2</v>
      </c>
      <c r="T121">
        <v>1.34E-2</v>
      </c>
      <c r="U121">
        <v>1.4E-3</v>
      </c>
      <c r="V121" t="s">
        <v>606</v>
      </c>
      <c r="W121">
        <v>0</v>
      </c>
      <c r="X121" t="s">
        <v>841</v>
      </c>
      <c r="Y121">
        <v>63.913179999999997</v>
      </c>
      <c r="Z121">
        <v>28.316279999999999</v>
      </c>
      <c r="AA121">
        <v>3.5192999999999999</v>
      </c>
      <c r="AB121">
        <v>1.9E-2</v>
      </c>
      <c r="AC121">
        <v>-0.49399999999999999</v>
      </c>
      <c r="AD121">
        <v>7.0999999999999994E-2</v>
      </c>
      <c r="AE121">
        <v>-0.48</v>
      </c>
      <c r="AF121">
        <v>18.812218254339605</v>
      </c>
      <c r="AG121">
        <v>0.30128917049048171</v>
      </c>
      <c r="AH121">
        <v>0.33113112148259105</v>
      </c>
      <c r="AI121">
        <v>9.9047539423764679</v>
      </c>
      <c r="AJ121">
        <v>0</v>
      </c>
      <c r="AK121">
        <v>20.60440172124197</v>
      </c>
      <c r="AL121">
        <v>18.339296872179343</v>
      </c>
      <c r="AM121">
        <v>24.16914319154731</v>
      </c>
    </row>
    <row r="122" spans="1:39">
      <c r="A122">
        <v>129</v>
      </c>
      <c r="B122" t="s">
        <v>775</v>
      </c>
      <c r="C122" t="s">
        <v>776</v>
      </c>
      <c r="D122" t="s">
        <v>777</v>
      </c>
      <c r="F122" t="s">
        <v>568</v>
      </c>
      <c r="G122" t="s">
        <v>48</v>
      </c>
      <c r="H122" s="1" t="s">
        <v>48</v>
      </c>
      <c r="I122" s="1" t="s">
        <v>63</v>
      </c>
      <c r="J122" s="1">
        <v>4</v>
      </c>
      <c r="K122" s="7">
        <f t="shared" si="1"/>
        <v>54</v>
      </c>
      <c r="L122" t="s">
        <v>777</v>
      </c>
      <c r="M122" s="1" t="s">
        <v>48</v>
      </c>
      <c r="N122">
        <v>54</v>
      </c>
      <c r="O122">
        <v>13</v>
      </c>
      <c r="P122" t="s">
        <v>604</v>
      </c>
      <c r="Q122">
        <v>6.0000000000000001E-3</v>
      </c>
      <c r="S122" t="s">
        <v>605</v>
      </c>
      <c r="T122">
        <v>2.3E-3</v>
      </c>
      <c r="V122" t="s">
        <v>641</v>
      </c>
      <c r="W122">
        <v>3</v>
      </c>
      <c r="X122" t="s">
        <v>777</v>
      </c>
      <c r="Y122">
        <v>68.413970000000006</v>
      </c>
      <c r="Z122">
        <v>17.864550000000001</v>
      </c>
      <c r="AA122">
        <v>3.5145</v>
      </c>
      <c r="AB122">
        <v>1.9300000000000001E-2</v>
      </c>
      <c r="AC122">
        <v>-1.5580000000000001</v>
      </c>
      <c r="AD122">
        <v>0.22500000000000001</v>
      </c>
      <c r="AE122">
        <v>-0.68</v>
      </c>
      <c r="AF122">
        <v>10.196239044281748</v>
      </c>
      <c r="AG122">
        <v>5.8358419523374026E-2</v>
      </c>
      <c r="AH122">
        <v>0.20892961308540392</v>
      </c>
      <c r="AI122">
        <v>258.01108870284315</v>
      </c>
      <c r="AJ122">
        <v>0</v>
      </c>
      <c r="AK122">
        <v>13.585637073452553</v>
      </c>
      <c r="AL122">
        <v>12.392036410998582</v>
      </c>
      <c r="AM122">
        <v>15.17404105358832</v>
      </c>
    </row>
    <row r="123" spans="1:39">
      <c r="A123">
        <v>42</v>
      </c>
      <c r="B123" t="s">
        <v>785</v>
      </c>
      <c r="C123" t="s">
        <v>786</v>
      </c>
      <c r="D123" t="s">
        <v>787</v>
      </c>
      <c r="F123" t="s">
        <v>568</v>
      </c>
      <c r="G123" t="s">
        <v>48</v>
      </c>
      <c r="H123" s="1" t="s">
        <v>48</v>
      </c>
      <c r="I123" s="1" t="s">
        <v>63</v>
      </c>
      <c r="J123" s="1">
        <v>4</v>
      </c>
      <c r="K123" s="7">
        <f t="shared" si="1"/>
        <v>54</v>
      </c>
      <c r="L123" t="s">
        <v>787</v>
      </c>
      <c r="M123" s="1" t="s">
        <v>48</v>
      </c>
      <c r="N123">
        <v>54</v>
      </c>
      <c r="O123">
        <v>1</v>
      </c>
      <c r="P123" t="s">
        <v>604</v>
      </c>
      <c r="Q123">
        <v>5.1999999999999998E-3</v>
      </c>
      <c r="S123" t="s">
        <v>605</v>
      </c>
      <c r="T123">
        <v>2E-3</v>
      </c>
      <c r="V123" t="s">
        <v>606</v>
      </c>
      <c r="W123">
        <v>0</v>
      </c>
      <c r="X123" t="s">
        <v>787</v>
      </c>
      <c r="Y123">
        <v>65.107640000000004</v>
      </c>
      <c r="Z123">
        <v>28.323260000000001</v>
      </c>
      <c r="AA123">
        <v>3.5145</v>
      </c>
      <c r="AB123">
        <v>1.9300000000000001E-2</v>
      </c>
      <c r="AC123">
        <v>-1.0369999999999999</v>
      </c>
      <c r="AD123">
        <v>0.123</v>
      </c>
      <c r="AE123">
        <v>-0.59</v>
      </c>
      <c r="AF123">
        <v>13.762267931259469</v>
      </c>
      <c r="AG123">
        <v>0.1303687560831501</v>
      </c>
      <c r="AH123">
        <v>0.25703957827688634</v>
      </c>
      <c r="AI123">
        <v>97.163481496244927</v>
      </c>
      <c r="AJ123">
        <v>0</v>
      </c>
      <c r="AK123">
        <v>16.659041445922693</v>
      </c>
      <c r="AL123">
        <v>15.014216737331449</v>
      </c>
      <c r="AM123">
        <v>19.058611387845954</v>
      </c>
    </row>
    <row r="124" spans="1:39">
      <c r="A124">
        <v>130</v>
      </c>
      <c r="B124" t="s">
        <v>788</v>
      </c>
      <c r="C124" t="s">
        <v>789</v>
      </c>
      <c r="D124" t="s">
        <v>790</v>
      </c>
      <c r="F124" t="s">
        <v>568</v>
      </c>
      <c r="G124" t="s">
        <v>48</v>
      </c>
      <c r="H124" s="1" t="s">
        <v>48</v>
      </c>
      <c r="I124" s="1" t="s">
        <v>63</v>
      </c>
      <c r="J124" s="1">
        <v>4</v>
      </c>
      <c r="K124" s="7">
        <f t="shared" si="1"/>
        <v>54</v>
      </c>
      <c r="L124" t="s">
        <v>790</v>
      </c>
      <c r="M124" s="1" t="s">
        <v>48</v>
      </c>
      <c r="N124">
        <v>54</v>
      </c>
      <c r="O124">
        <v>1</v>
      </c>
      <c r="Q124">
        <v>1.5699999999999999E-2</v>
      </c>
      <c r="R124">
        <v>8.8000000000000005E-3</v>
      </c>
      <c r="T124">
        <v>6.0000000000000001E-3</v>
      </c>
      <c r="U124">
        <v>2E-3</v>
      </c>
      <c r="V124" t="s">
        <v>606</v>
      </c>
      <c r="W124">
        <v>0</v>
      </c>
      <c r="X124" t="s">
        <v>791</v>
      </c>
      <c r="Y124">
        <v>68.423820000000006</v>
      </c>
      <c r="Z124">
        <v>17.84451</v>
      </c>
      <c r="AA124">
        <v>3.5145</v>
      </c>
      <c r="AB124">
        <v>1.9300000000000001E-2</v>
      </c>
      <c r="AC124">
        <v>-0.92100000000000004</v>
      </c>
      <c r="AD124">
        <v>6.2E-2</v>
      </c>
      <c r="AE124">
        <v>-0.57999999999999996</v>
      </c>
      <c r="AF124">
        <v>14.712619681082447</v>
      </c>
      <c r="AG124">
        <v>0.15591701859215612</v>
      </c>
      <c r="AH124">
        <v>0.2630267991895382</v>
      </c>
      <c r="AI124">
        <v>68.696657725066686</v>
      </c>
      <c r="AJ124">
        <v>0</v>
      </c>
      <c r="AK124">
        <v>17.432914841694778</v>
      </c>
      <c r="AL124">
        <v>15.669772123608832</v>
      </c>
      <c r="AM124">
        <v>20.05077920799619</v>
      </c>
    </row>
    <row r="125" spans="1:39">
      <c r="A125">
        <v>135</v>
      </c>
      <c r="B125" t="s">
        <v>792</v>
      </c>
      <c r="C125" t="s">
        <v>793</v>
      </c>
      <c r="D125" t="s">
        <v>794</v>
      </c>
      <c r="F125" t="s">
        <v>568</v>
      </c>
      <c r="G125" t="s">
        <v>48</v>
      </c>
      <c r="H125" s="1" t="s">
        <v>48</v>
      </c>
      <c r="I125" s="1" t="s">
        <v>63</v>
      </c>
      <c r="J125" s="1">
        <v>4</v>
      </c>
      <c r="K125" s="7">
        <f t="shared" si="1"/>
        <v>54</v>
      </c>
      <c r="L125" t="s">
        <v>794</v>
      </c>
      <c r="M125" s="1" t="s">
        <v>48</v>
      </c>
      <c r="N125">
        <v>54</v>
      </c>
      <c r="O125">
        <v>8</v>
      </c>
      <c r="Q125">
        <v>1.0999999999999999E-2</v>
      </c>
      <c r="R125">
        <v>3.0000000000000001E-3</v>
      </c>
      <c r="T125">
        <v>4.1999999999999997E-3</v>
      </c>
      <c r="U125">
        <v>2.2000000000000001E-3</v>
      </c>
      <c r="V125" t="s">
        <v>641</v>
      </c>
      <c r="W125">
        <v>1</v>
      </c>
      <c r="X125" t="s">
        <v>794</v>
      </c>
      <c r="Y125">
        <v>68.477459999999994</v>
      </c>
      <c r="Z125">
        <v>26.223780000000001</v>
      </c>
      <c r="AA125">
        <v>3.5145</v>
      </c>
      <c r="AB125">
        <v>1.9300000000000001E-2</v>
      </c>
      <c r="AC125">
        <v>-0.68400000000000005</v>
      </c>
      <c r="AD125">
        <v>0.16500000000000001</v>
      </c>
      <c r="AE125">
        <v>-0.55000000000000004</v>
      </c>
      <c r="AF125">
        <v>16.863200692448046</v>
      </c>
      <c r="AG125">
        <v>0.22474162758615931</v>
      </c>
      <c r="AH125">
        <v>0.28183829312644532</v>
      </c>
      <c r="AI125">
        <v>25.40546945109082</v>
      </c>
      <c r="AJ125">
        <v>0</v>
      </c>
      <c r="AK125">
        <v>19.12757919051931</v>
      </c>
      <c r="AL125">
        <v>17.099471229534164</v>
      </c>
      <c r="AM125">
        <v>22.241355649251936</v>
      </c>
    </row>
    <row r="126" spans="1:39">
      <c r="A126">
        <v>87</v>
      </c>
      <c r="B126" t="s">
        <v>815</v>
      </c>
      <c r="C126" t="s">
        <v>816</v>
      </c>
      <c r="D126" t="s">
        <v>817</v>
      </c>
      <c r="F126" t="s">
        <v>568</v>
      </c>
      <c r="G126" t="s">
        <v>48</v>
      </c>
      <c r="H126" s="1" t="s">
        <v>48</v>
      </c>
      <c r="I126" s="1" t="s">
        <v>63</v>
      </c>
      <c r="J126" s="1">
        <v>4</v>
      </c>
      <c r="K126" s="7">
        <f t="shared" si="1"/>
        <v>54</v>
      </c>
      <c r="L126" t="s">
        <v>817</v>
      </c>
      <c r="M126" s="1" t="s">
        <v>48</v>
      </c>
      <c r="N126">
        <v>54</v>
      </c>
      <c r="O126">
        <v>8</v>
      </c>
      <c r="P126" t="s">
        <v>604</v>
      </c>
      <c r="Q126">
        <v>5.0000000000000001E-3</v>
      </c>
      <c r="S126" t="s">
        <v>605</v>
      </c>
      <c r="T126">
        <v>1.9E-3</v>
      </c>
      <c r="V126" t="s">
        <v>641</v>
      </c>
      <c r="W126">
        <v>3</v>
      </c>
      <c r="X126" t="s">
        <v>818</v>
      </c>
      <c r="Y126">
        <v>67.623390000000001</v>
      </c>
      <c r="Z126">
        <v>24.44585</v>
      </c>
      <c r="AA126">
        <v>3.5145</v>
      </c>
      <c r="AB126">
        <v>1.9300000000000001E-2</v>
      </c>
      <c r="AC126">
        <v>-0.46700000000000003</v>
      </c>
      <c r="AD126">
        <v>0.14199999999999999</v>
      </c>
      <c r="AE126">
        <v>-0.51</v>
      </c>
      <c r="AF126">
        <v>19.10689023449444</v>
      </c>
      <c r="AG126">
        <v>0.31410403956061062</v>
      </c>
      <c r="AH126">
        <v>0.30902954325135895</v>
      </c>
      <c r="AI126">
        <v>1.6155463381974338</v>
      </c>
      <c r="AJ126">
        <v>0</v>
      </c>
      <c r="AK126">
        <v>20.823321703463986</v>
      </c>
      <c r="AL126">
        <v>18.52263124906861</v>
      </c>
      <c r="AM126">
        <v>24.456328245065208</v>
      </c>
    </row>
    <row r="127" spans="1:39">
      <c r="A127">
        <v>21</v>
      </c>
      <c r="B127" t="s">
        <v>830</v>
      </c>
      <c r="C127" t="s">
        <v>831</v>
      </c>
      <c r="D127" t="s">
        <v>832</v>
      </c>
      <c r="F127" t="s">
        <v>568</v>
      </c>
      <c r="G127" t="s">
        <v>48</v>
      </c>
      <c r="H127" s="1" t="s">
        <v>48</v>
      </c>
      <c r="I127" s="1" t="s">
        <v>63</v>
      </c>
      <c r="J127" s="1">
        <v>4</v>
      </c>
      <c r="K127" s="7">
        <f t="shared" si="1"/>
        <v>54</v>
      </c>
      <c r="L127" t="s">
        <v>832</v>
      </c>
      <c r="M127" s="1" t="s">
        <v>48</v>
      </c>
      <c r="N127">
        <v>54</v>
      </c>
      <c r="O127">
        <v>1</v>
      </c>
      <c r="P127" t="s">
        <v>604</v>
      </c>
      <c r="Q127">
        <v>8.9999999999999993E-3</v>
      </c>
      <c r="S127" t="s">
        <v>605</v>
      </c>
      <c r="T127">
        <v>3.3999999999999998E-3</v>
      </c>
      <c r="V127" t="s">
        <v>641</v>
      </c>
      <c r="W127">
        <v>2</v>
      </c>
      <c r="X127" t="s">
        <v>833</v>
      </c>
      <c r="Y127">
        <v>64.456900000000005</v>
      </c>
      <c r="Z127">
        <v>28.493410000000001</v>
      </c>
      <c r="AA127">
        <v>3.5145</v>
      </c>
      <c r="AB127">
        <v>1.9300000000000001E-2</v>
      </c>
      <c r="AC127">
        <v>-0.35099999999999998</v>
      </c>
      <c r="AD127">
        <v>6.6000000000000003E-2</v>
      </c>
      <c r="AE127">
        <v>-0.49</v>
      </c>
      <c r="AF127">
        <v>20.426314231958035</v>
      </c>
      <c r="AG127">
        <v>0.3756587609442788</v>
      </c>
      <c r="AH127">
        <v>0.32359365692962827</v>
      </c>
      <c r="AI127">
        <v>13.859680494014436</v>
      </c>
      <c r="AJ127">
        <v>0</v>
      </c>
      <c r="AK127">
        <v>21.790641145595416</v>
      </c>
      <c r="AL127">
        <v>19.331372117525987</v>
      </c>
      <c r="AM127">
        <v>25.729494552410099</v>
      </c>
    </row>
    <row r="128" spans="1:39">
      <c r="A128">
        <v>114</v>
      </c>
      <c r="B128" t="s">
        <v>795</v>
      </c>
      <c r="C128" t="s">
        <v>796</v>
      </c>
      <c r="D128" t="s">
        <v>797</v>
      </c>
      <c r="F128" t="s">
        <v>568</v>
      </c>
      <c r="G128" t="s">
        <v>335</v>
      </c>
      <c r="H128" s="1" t="s">
        <v>335</v>
      </c>
      <c r="I128" s="1" t="s">
        <v>63</v>
      </c>
      <c r="J128" s="1">
        <v>4.25</v>
      </c>
      <c r="K128" s="7">
        <f t="shared" si="1"/>
        <v>54.25</v>
      </c>
      <c r="L128" t="s">
        <v>797</v>
      </c>
      <c r="M128" s="1" t="s">
        <v>335</v>
      </c>
      <c r="N128">
        <v>54.25</v>
      </c>
      <c r="O128">
        <v>1</v>
      </c>
      <c r="P128" t="s">
        <v>604</v>
      </c>
      <c r="Q128">
        <v>6.0000000000000001E-3</v>
      </c>
      <c r="S128" t="s">
        <v>605</v>
      </c>
      <c r="T128">
        <v>2.3E-3</v>
      </c>
      <c r="V128" t="s">
        <v>641</v>
      </c>
      <c r="W128">
        <v>1</v>
      </c>
      <c r="X128" t="s">
        <v>798</v>
      </c>
      <c r="Y128">
        <v>68.205749999999995</v>
      </c>
      <c r="Z128">
        <v>22.885619999999999</v>
      </c>
      <c r="AA128">
        <v>3.5097</v>
      </c>
      <c r="AB128">
        <v>1.95E-2</v>
      </c>
      <c r="AC128">
        <v>-0.35199999999999998</v>
      </c>
      <c r="AD128">
        <v>8.5999999999999993E-2</v>
      </c>
      <c r="AE128">
        <v>-0.54</v>
      </c>
      <c r="AF128">
        <v>20.41455928396481</v>
      </c>
      <c r="AG128">
        <v>0.37507966695633821</v>
      </c>
      <c r="AH128">
        <v>0.28840315031266056</v>
      </c>
      <c r="AI128">
        <v>23.108828411583126</v>
      </c>
      <c r="AJ128">
        <v>0</v>
      </c>
      <c r="AK128">
        <v>21.782113097881862</v>
      </c>
      <c r="AL128">
        <v>19.324251488592459</v>
      </c>
      <c r="AM128">
        <v>25.718240587729412</v>
      </c>
    </row>
    <row r="129" spans="1:39">
      <c r="A129">
        <v>103</v>
      </c>
      <c r="B129" t="s">
        <v>778</v>
      </c>
      <c r="C129" t="s">
        <v>779</v>
      </c>
      <c r="D129" t="s">
        <v>780</v>
      </c>
      <c r="F129" t="s">
        <v>568</v>
      </c>
      <c r="G129" t="s">
        <v>343</v>
      </c>
      <c r="H129" s="1" t="s">
        <v>343</v>
      </c>
      <c r="I129" s="1" t="s">
        <v>63</v>
      </c>
      <c r="J129" s="1">
        <v>4.5</v>
      </c>
      <c r="K129" s="7">
        <f t="shared" si="1"/>
        <v>54.5</v>
      </c>
      <c r="L129" t="s">
        <v>780</v>
      </c>
      <c r="M129" s="1" t="s">
        <v>343</v>
      </c>
      <c r="N129">
        <v>54.5</v>
      </c>
      <c r="O129">
        <v>1</v>
      </c>
      <c r="P129" t="s">
        <v>604</v>
      </c>
      <c r="Q129">
        <v>1.5699999999999999E-2</v>
      </c>
      <c r="S129" t="s">
        <v>605</v>
      </c>
      <c r="T129">
        <v>6.0000000000000001E-3</v>
      </c>
      <c r="V129" t="s">
        <v>606</v>
      </c>
      <c r="W129">
        <v>0</v>
      </c>
      <c r="X129" t="s">
        <v>781</v>
      </c>
      <c r="Y129">
        <v>68.100650000000002</v>
      </c>
      <c r="Z129">
        <v>22.852329999999998</v>
      </c>
      <c r="AA129">
        <v>3.5047999999999999</v>
      </c>
      <c r="AB129">
        <v>1.9699999999999999E-2</v>
      </c>
      <c r="AC129">
        <v>-1.04</v>
      </c>
      <c r="AD129">
        <v>6.5000000000000002E-2</v>
      </c>
      <c r="AE129">
        <v>-0.66</v>
      </c>
      <c r="AF129">
        <v>13.738521846440612</v>
      </c>
      <c r="AG129">
        <v>0.12976677803366002</v>
      </c>
      <c r="AH129">
        <v>0.21877616239495523</v>
      </c>
      <c r="AI129">
        <v>68.591811949131696</v>
      </c>
      <c r="AJ129">
        <v>0</v>
      </c>
      <c r="AK129">
        <v>16.639489909180728</v>
      </c>
      <c r="AL129">
        <v>14.997631578728777</v>
      </c>
      <c r="AM129">
        <v>19.033613873271428</v>
      </c>
    </row>
    <row r="130" spans="1:39">
      <c r="A130">
        <v>207</v>
      </c>
      <c r="B130" t="s">
        <v>1235</v>
      </c>
      <c r="C130" t="s">
        <v>1236</v>
      </c>
      <c r="D130" t="s">
        <v>1237</v>
      </c>
      <c r="F130" t="s">
        <v>568</v>
      </c>
      <c r="G130" t="s">
        <v>1238</v>
      </c>
      <c r="H130" s="1" t="s">
        <v>343</v>
      </c>
      <c r="I130" s="1" t="s">
        <v>63</v>
      </c>
      <c r="J130" s="1">
        <v>4.5</v>
      </c>
      <c r="K130" s="7">
        <f t="shared" si="1"/>
        <v>54.5</v>
      </c>
      <c r="L130" t="s">
        <v>1237</v>
      </c>
      <c r="M130" s="1" t="s">
        <v>343</v>
      </c>
      <c r="N130">
        <v>54.5</v>
      </c>
      <c r="O130" t="s">
        <v>640</v>
      </c>
      <c r="P130" t="s">
        <v>604</v>
      </c>
      <c r="Q130">
        <v>8.0000000000000002E-3</v>
      </c>
      <c r="S130" t="s">
        <v>605</v>
      </c>
      <c r="T130">
        <v>3.0999999999999999E-3</v>
      </c>
      <c r="V130" t="s">
        <v>641</v>
      </c>
      <c r="W130">
        <v>1</v>
      </c>
      <c r="X130" t="s">
        <v>1239</v>
      </c>
      <c r="Y130">
        <v>76.597200000000001</v>
      </c>
      <c r="Z130">
        <v>24.538869999999999</v>
      </c>
      <c r="AA130">
        <v>3.5047999999999999</v>
      </c>
      <c r="AB130">
        <v>2.9499999999999998E-2</v>
      </c>
      <c r="AC130">
        <v>-1.046</v>
      </c>
      <c r="AD130">
        <v>0.13700000000000001</v>
      </c>
      <c r="AE130" t="e">
        <v>#N/A</v>
      </c>
      <c r="AF130">
        <v>13.69115252404735</v>
      </c>
      <c r="AG130">
        <v>0.12857114800504738</v>
      </c>
      <c r="AH130" t="e">
        <v>#N/A</v>
      </c>
      <c r="AI130" t="e">
        <v>#N/A</v>
      </c>
      <c r="AJ130" t="s">
        <v>643</v>
      </c>
      <c r="AK130">
        <v>16.60045564752707</v>
      </c>
      <c r="AL130">
        <v>14.964516202691804</v>
      </c>
      <c r="AM130">
        <v>18.983717162282701</v>
      </c>
    </row>
    <row r="131" spans="1:39">
      <c r="A131">
        <v>155</v>
      </c>
      <c r="B131" t="s">
        <v>686</v>
      </c>
      <c r="C131" t="s">
        <v>687</v>
      </c>
      <c r="D131" t="s">
        <v>688</v>
      </c>
      <c r="F131" t="s">
        <v>568</v>
      </c>
      <c r="G131" t="s">
        <v>689</v>
      </c>
      <c r="H131" s="1" t="s">
        <v>343</v>
      </c>
      <c r="I131" s="1" t="s">
        <v>63</v>
      </c>
      <c r="J131" s="1">
        <v>4.5</v>
      </c>
      <c r="K131" s="7">
        <f t="shared" si="1"/>
        <v>54.5</v>
      </c>
      <c r="L131" t="s">
        <v>688</v>
      </c>
      <c r="M131" s="1" t="s">
        <v>343</v>
      </c>
      <c r="N131">
        <v>54.5</v>
      </c>
      <c r="O131" t="s">
        <v>640</v>
      </c>
      <c r="P131" t="s">
        <v>604</v>
      </c>
      <c r="Q131">
        <v>0.01</v>
      </c>
      <c r="S131" t="s">
        <v>605</v>
      </c>
      <c r="T131">
        <v>3.8E-3</v>
      </c>
      <c r="V131" t="s">
        <v>641</v>
      </c>
      <c r="W131">
        <v>1</v>
      </c>
      <c r="X131" t="s">
        <v>690</v>
      </c>
      <c r="Y131">
        <v>69.822550000000007</v>
      </c>
      <c r="Z131">
        <v>22.798169999999999</v>
      </c>
      <c r="AA131">
        <v>3.5047999999999999</v>
      </c>
      <c r="AB131">
        <v>3.9399999999999998E-2</v>
      </c>
      <c r="AC131">
        <v>-1.125</v>
      </c>
      <c r="AD131">
        <v>0.13900000000000001</v>
      </c>
      <c r="AE131">
        <v>-1.06</v>
      </c>
      <c r="AF131">
        <v>13.082477867037365</v>
      </c>
      <c r="AG131">
        <v>0.11381867399749633</v>
      </c>
      <c r="AH131">
        <v>8.7096358995608011E-2</v>
      </c>
      <c r="AI131">
        <v>23.477970761174152</v>
      </c>
      <c r="AJ131" t="s">
        <v>643</v>
      </c>
      <c r="AK131">
        <v>16.094963964660248</v>
      </c>
      <c r="AL131">
        <v>14.535255856167112</v>
      </c>
      <c r="AM131">
        <v>18.338814379449513</v>
      </c>
    </row>
    <row r="132" spans="1:39">
      <c r="A132">
        <v>140</v>
      </c>
      <c r="B132" t="s">
        <v>754</v>
      </c>
      <c r="C132" t="s">
        <v>755</v>
      </c>
      <c r="D132" t="s">
        <v>756</v>
      </c>
      <c r="F132" t="s">
        <v>568</v>
      </c>
      <c r="G132" t="s">
        <v>689</v>
      </c>
      <c r="H132" s="1" t="s">
        <v>343</v>
      </c>
      <c r="I132" s="1" t="s">
        <v>63</v>
      </c>
      <c r="J132" s="1">
        <v>4.5</v>
      </c>
      <c r="K132" s="7">
        <f t="shared" ref="K132:K174" si="2">IF(I132="B",0+J132,IF(I132="A",J132+10,IF(I132="F",J132+20,IF(I132="G",J132+30,IF(I132="K",J132+40,IF(I132="M",J132+50,"Err"))))))</f>
        <v>54.5</v>
      </c>
      <c r="L132" t="s">
        <v>756</v>
      </c>
      <c r="M132" s="1" t="s">
        <v>343</v>
      </c>
      <c r="N132">
        <v>54.5</v>
      </c>
      <c r="O132" t="s">
        <v>640</v>
      </c>
      <c r="P132" t="s">
        <v>604</v>
      </c>
      <c r="Q132">
        <v>8.0000000000000002E-3</v>
      </c>
      <c r="S132" t="s">
        <v>605</v>
      </c>
      <c r="T132">
        <v>3.0999999999999999E-3</v>
      </c>
      <c r="V132" t="s">
        <v>641</v>
      </c>
      <c r="W132">
        <v>2</v>
      </c>
      <c r="X132" t="s">
        <v>757</v>
      </c>
      <c r="Y132">
        <v>68.920569999999998</v>
      </c>
      <c r="Z132">
        <v>24.185770000000002</v>
      </c>
      <c r="AA132">
        <v>3.5047999999999999</v>
      </c>
      <c r="AB132">
        <v>3.9399999999999998E-2</v>
      </c>
      <c r="AC132">
        <v>-0.69899999999999995</v>
      </c>
      <c r="AD132">
        <v>0.13700000000000001</v>
      </c>
      <c r="AE132">
        <v>-0.78</v>
      </c>
      <c r="AF132">
        <v>16.718218950234174</v>
      </c>
      <c r="AG132">
        <v>0.21960059966659298</v>
      </c>
      <c r="AH132">
        <v>0.16595869074375599</v>
      </c>
      <c r="AI132">
        <v>24.427032077452626</v>
      </c>
      <c r="AJ132" t="s">
        <v>643</v>
      </c>
      <c r="AK132">
        <v>19.015598922747774</v>
      </c>
      <c r="AL132">
        <v>17.005236678915498</v>
      </c>
      <c r="AM132">
        <v>22.095877561866473</v>
      </c>
    </row>
    <row r="133" spans="1:39">
      <c r="A133">
        <v>194</v>
      </c>
      <c r="B133" t="s">
        <v>699</v>
      </c>
      <c r="C133" t="s">
        <v>700</v>
      </c>
      <c r="D133" t="s">
        <v>701</v>
      </c>
      <c r="F133" t="s">
        <v>568</v>
      </c>
      <c r="G133" t="s">
        <v>360</v>
      </c>
      <c r="H133" s="1" t="s">
        <v>360</v>
      </c>
      <c r="I133" s="1" t="s">
        <v>63</v>
      </c>
      <c r="J133" s="1">
        <v>4.75</v>
      </c>
      <c r="K133" s="7">
        <f t="shared" si="2"/>
        <v>54.75</v>
      </c>
      <c r="L133" t="s">
        <v>701</v>
      </c>
      <c r="M133" s="1" t="s">
        <v>360</v>
      </c>
      <c r="N133">
        <v>54.75</v>
      </c>
      <c r="O133">
        <v>1</v>
      </c>
      <c r="P133" t="s">
        <v>604</v>
      </c>
      <c r="Q133">
        <v>1.3299999999999999E-2</v>
      </c>
      <c r="S133" t="s">
        <v>605</v>
      </c>
      <c r="T133">
        <v>5.1000000000000004E-3</v>
      </c>
      <c r="V133" t="s">
        <v>606</v>
      </c>
      <c r="W133">
        <v>0</v>
      </c>
      <c r="X133" t="s">
        <v>702</v>
      </c>
      <c r="Y133">
        <v>73.938959999999994</v>
      </c>
      <c r="Z133">
        <v>30.327480000000001</v>
      </c>
      <c r="AA133">
        <v>3.4998999999999998</v>
      </c>
      <c r="AB133">
        <v>1.9900000000000001E-2</v>
      </c>
      <c r="AC133">
        <v>-1.1220000000000001</v>
      </c>
      <c r="AD133">
        <v>3.5999999999999997E-2</v>
      </c>
      <c r="AE133">
        <v>-1.05</v>
      </c>
      <c r="AF133">
        <v>13.105090025211569</v>
      </c>
      <c r="AG133">
        <v>0.11434667002549963</v>
      </c>
      <c r="AH133">
        <v>8.9125093813374537E-2</v>
      </c>
      <c r="AI133">
        <v>22.057114742826013</v>
      </c>
      <c r="AJ133">
        <v>0</v>
      </c>
      <c r="AK133">
        <v>16.113875678963581</v>
      </c>
      <c r="AL133">
        <v>14.551329695722341</v>
      </c>
      <c r="AM133">
        <v>18.362899389410412</v>
      </c>
    </row>
    <row r="134" spans="1:39">
      <c r="A134">
        <v>176</v>
      </c>
      <c r="B134" t="s">
        <v>746</v>
      </c>
      <c r="C134" t="s">
        <v>747</v>
      </c>
      <c r="D134" t="s">
        <v>748</v>
      </c>
      <c r="F134" t="s">
        <v>568</v>
      </c>
      <c r="G134" t="s">
        <v>360</v>
      </c>
      <c r="H134" s="1" t="s">
        <v>360</v>
      </c>
      <c r="I134" s="1" t="s">
        <v>63</v>
      </c>
      <c r="J134" s="1">
        <v>4.75</v>
      </c>
      <c r="K134" s="7">
        <f t="shared" si="2"/>
        <v>54.75</v>
      </c>
      <c r="L134" t="s">
        <v>748</v>
      </c>
      <c r="M134" s="1" t="s">
        <v>360</v>
      </c>
      <c r="N134">
        <v>54.75</v>
      </c>
      <c r="O134">
        <v>1</v>
      </c>
      <c r="Q134">
        <v>3.7999999999999999E-2</v>
      </c>
      <c r="R134">
        <v>8.0000000000000002E-3</v>
      </c>
      <c r="T134">
        <v>1.4500000000000001E-2</v>
      </c>
      <c r="U134">
        <v>7.1999999999999998E-3</v>
      </c>
      <c r="V134" t="s">
        <v>641</v>
      </c>
      <c r="W134">
        <v>0</v>
      </c>
      <c r="X134" t="s">
        <v>749</v>
      </c>
      <c r="Y134">
        <v>70.587569999999999</v>
      </c>
      <c r="Z134">
        <v>25.342880000000001</v>
      </c>
      <c r="AA134">
        <v>3.4998999999999998</v>
      </c>
      <c r="AB134">
        <v>1.9900000000000001E-2</v>
      </c>
      <c r="AC134">
        <v>-0.89700000000000002</v>
      </c>
      <c r="AD134">
        <v>7.8E-2</v>
      </c>
      <c r="AE134">
        <v>-0.89</v>
      </c>
      <c r="AF134">
        <v>14.917292608663047</v>
      </c>
      <c r="AG134">
        <v>0.1617981388726881</v>
      </c>
      <c r="AH134">
        <v>0.12882495516931336</v>
      </c>
      <c r="AI134">
        <v>20.379210745631568</v>
      </c>
      <c r="AJ134">
        <v>0</v>
      </c>
      <c r="AK134">
        <v>17.597460890257661</v>
      </c>
      <c r="AL134">
        <v>15.80893743913267</v>
      </c>
      <c r="AM134">
        <v>20.262417272461956</v>
      </c>
    </row>
    <row r="135" spans="1:39">
      <c r="A135">
        <v>185</v>
      </c>
      <c r="B135" t="s">
        <v>770</v>
      </c>
      <c r="C135" t="s">
        <v>771</v>
      </c>
      <c r="D135" t="s">
        <v>772</v>
      </c>
      <c r="F135" t="s">
        <v>568</v>
      </c>
      <c r="G135" t="s">
        <v>773</v>
      </c>
      <c r="H135" s="1" t="s">
        <v>48</v>
      </c>
      <c r="I135" s="1" t="s">
        <v>63</v>
      </c>
      <c r="J135" s="1">
        <v>4</v>
      </c>
      <c r="K135" s="7">
        <f t="shared" si="2"/>
        <v>54</v>
      </c>
      <c r="L135" t="s">
        <v>772</v>
      </c>
      <c r="M135" s="1" t="s">
        <v>48</v>
      </c>
      <c r="N135">
        <v>54</v>
      </c>
      <c r="O135" t="s">
        <v>640</v>
      </c>
      <c r="P135" t="s">
        <v>604</v>
      </c>
      <c r="Q135">
        <v>1.4999999999999999E-2</v>
      </c>
      <c r="S135" t="s">
        <v>605</v>
      </c>
      <c r="T135">
        <v>5.7000000000000002E-3</v>
      </c>
      <c r="V135" t="s">
        <v>641</v>
      </c>
      <c r="W135">
        <v>2</v>
      </c>
      <c r="X135" t="s">
        <v>774</v>
      </c>
      <c r="Y135">
        <v>71.745699999999999</v>
      </c>
      <c r="Z135">
        <v>17.043849999999999</v>
      </c>
      <c r="AA135">
        <v>3.5145</v>
      </c>
      <c r="AB135">
        <v>5.7799999999999997E-2</v>
      </c>
      <c r="AC135">
        <v>-0.68400000000000005</v>
      </c>
      <c r="AD135">
        <v>0.16900000000000001</v>
      </c>
      <c r="AE135">
        <v>-0.71</v>
      </c>
      <c r="AF135">
        <v>16.863200692448046</v>
      </c>
      <c r="AG135">
        <v>0.22474162758615931</v>
      </c>
      <c r="AH135">
        <v>0.19498445997580449</v>
      </c>
      <c r="AI135">
        <v>13.240612311106808</v>
      </c>
      <c r="AJ135">
        <v>0</v>
      </c>
      <c r="AK135">
        <v>19.12757919051931</v>
      </c>
      <c r="AL135">
        <v>17.099471229534164</v>
      </c>
      <c r="AM135">
        <v>22.241355649251936</v>
      </c>
    </row>
    <row r="136" spans="1:39">
      <c r="A136">
        <v>20</v>
      </c>
      <c r="B136" t="s">
        <v>695</v>
      </c>
      <c r="C136" t="s">
        <v>696</v>
      </c>
      <c r="D136" t="s">
        <v>697</v>
      </c>
      <c r="F136" t="s">
        <v>568</v>
      </c>
      <c r="G136" t="s">
        <v>49</v>
      </c>
      <c r="H136" s="1" t="s">
        <v>49</v>
      </c>
      <c r="I136" s="1" t="s">
        <v>63</v>
      </c>
      <c r="J136" s="1">
        <v>5</v>
      </c>
      <c r="K136" s="7">
        <f t="shared" si="2"/>
        <v>55</v>
      </c>
      <c r="L136" t="s">
        <v>697</v>
      </c>
      <c r="M136" s="1" t="s">
        <v>49</v>
      </c>
      <c r="N136">
        <v>55</v>
      </c>
      <c r="O136">
        <v>1</v>
      </c>
      <c r="Q136">
        <v>2.0400000000000001E-2</v>
      </c>
      <c r="R136">
        <v>9.7999999999999997E-3</v>
      </c>
      <c r="T136">
        <v>7.7999999999999996E-3</v>
      </c>
      <c r="U136">
        <v>1.4E-3</v>
      </c>
      <c r="V136" t="s">
        <v>606</v>
      </c>
      <c r="W136">
        <v>0</v>
      </c>
      <c r="X136" t="s">
        <v>698</v>
      </c>
      <c r="Y136">
        <v>64.456469999999996</v>
      </c>
      <c r="Z136">
        <v>28.22551</v>
      </c>
      <c r="AA136">
        <v>3.4948000000000001</v>
      </c>
      <c r="AB136">
        <v>2.0199999999999999E-2</v>
      </c>
      <c r="AC136">
        <v>-1.129</v>
      </c>
      <c r="AD136">
        <v>8.1000000000000003E-2</v>
      </c>
      <c r="AE136">
        <v>-1.05</v>
      </c>
      <c r="AF136">
        <v>13.052389002900322</v>
      </c>
      <c r="AG136">
        <v>0.11311846982637998</v>
      </c>
      <c r="AH136">
        <v>8.9125093813374537E-2</v>
      </c>
      <c r="AI136">
        <v>21.21083855698517</v>
      </c>
      <c r="AJ136">
        <v>0</v>
      </c>
      <c r="AK136">
        <v>16.069782867169277</v>
      </c>
      <c r="AL136">
        <v>14.513851686602973</v>
      </c>
      <c r="AM136">
        <v>18.3067501659865</v>
      </c>
    </row>
    <row r="137" spans="1:39">
      <c r="A137">
        <v>91</v>
      </c>
      <c r="B137" t="s">
        <v>707</v>
      </c>
      <c r="C137" t="s">
        <v>708</v>
      </c>
      <c r="D137" t="s">
        <v>709</v>
      </c>
      <c r="F137" t="s">
        <v>568</v>
      </c>
      <c r="G137" t="s">
        <v>49</v>
      </c>
      <c r="H137" s="1" t="s">
        <v>49</v>
      </c>
      <c r="I137" s="1" t="s">
        <v>63</v>
      </c>
      <c r="J137" s="1">
        <v>5</v>
      </c>
      <c r="K137" s="7">
        <f t="shared" si="2"/>
        <v>55</v>
      </c>
      <c r="L137" t="s">
        <v>709</v>
      </c>
      <c r="M137" s="1" t="s">
        <v>49</v>
      </c>
      <c r="N137">
        <v>55</v>
      </c>
      <c r="O137">
        <v>1</v>
      </c>
      <c r="Q137">
        <v>0.27629999999999999</v>
      </c>
      <c r="R137">
        <v>0.1241</v>
      </c>
      <c r="T137">
        <v>0.10580000000000001</v>
      </c>
      <c r="U137">
        <v>1.5E-3</v>
      </c>
      <c r="V137" t="s">
        <v>606</v>
      </c>
      <c r="W137">
        <v>0</v>
      </c>
      <c r="X137" t="s">
        <v>709</v>
      </c>
      <c r="Y137">
        <v>67.715469999999996</v>
      </c>
      <c r="Z137">
        <v>24.696529999999999</v>
      </c>
      <c r="AA137">
        <v>3.4948000000000001</v>
      </c>
      <c r="AB137">
        <v>2.0199999999999999E-2</v>
      </c>
      <c r="AC137">
        <v>-1.022</v>
      </c>
      <c r="AD137">
        <v>0.113</v>
      </c>
      <c r="AE137">
        <v>-1.05</v>
      </c>
      <c r="AF137">
        <v>13.881615427989086</v>
      </c>
      <c r="AG137">
        <v>0.13342079426464951</v>
      </c>
      <c r="AH137">
        <v>8.9125093813374537E-2</v>
      </c>
      <c r="AI137">
        <v>33.199997568153691</v>
      </c>
      <c r="AJ137">
        <v>0</v>
      </c>
      <c r="AK137">
        <v>16.757144268216649</v>
      </c>
      <c r="AL137">
        <v>15.097418047248405</v>
      </c>
      <c r="AM137">
        <v>19.184092275634345</v>
      </c>
    </row>
    <row r="138" spans="1:39">
      <c r="A138">
        <v>180</v>
      </c>
      <c r="B138" t="s">
        <v>758</v>
      </c>
      <c r="C138" t="s">
        <v>759</v>
      </c>
      <c r="D138" t="s">
        <v>760</v>
      </c>
      <c r="F138" t="s">
        <v>568</v>
      </c>
      <c r="G138" t="s">
        <v>49</v>
      </c>
      <c r="H138" s="1" t="s">
        <v>49</v>
      </c>
      <c r="I138" s="1" t="s">
        <v>63</v>
      </c>
      <c r="J138" s="1">
        <v>5</v>
      </c>
      <c r="K138" s="7">
        <f t="shared" si="2"/>
        <v>55</v>
      </c>
      <c r="L138" t="s">
        <v>760</v>
      </c>
      <c r="M138" s="1" t="s">
        <v>49</v>
      </c>
      <c r="N138">
        <v>55</v>
      </c>
      <c r="O138">
        <v>1</v>
      </c>
      <c r="P138" t="s">
        <v>604</v>
      </c>
      <c r="Q138">
        <v>1.8E-3</v>
      </c>
      <c r="S138" t="s">
        <v>605</v>
      </c>
      <c r="T138">
        <v>4.4999999999999997E-3</v>
      </c>
      <c r="V138" t="s">
        <v>606</v>
      </c>
      <c r="W138">
        <v>0</v>
      </c>
      <c r="X138" t="s">
        <v>761</v>
      </c>
      <c r="Y138">
        <v>70.834310000000002</v>
      </c>
      <c r="Z138">
        <v>29.66835</v>
      </c>
      <c r="AA138">
        <v>3.4948000000000001</v>
      </c>
      <c r="AB138">
        <v>2.0199999999999999E-2</v>
      </c>
      <c r="AC138">
        <v>-0.61699999999999999</v>
      </c>
      <c r="AD138">
        <v>9.4E-2</v>
      </c>
      <c r="AE138">
        <v>-0.74</v>
      </c>
      <c r="AF138">
        <v>17.52629061223573</v>
      </c>
      <c r="AG138">
        <v>0.24921462309867451</v>
      </c>
      <c r="AH138">
        <v>0.18197008586099833</v>
      </c>
      <c r="AI138">
        <v>26.982580878109729</v>
      </c>
      <c r="AJ138">
        <v>0</v>
      </c>
      <c r="AK138">
        <v>19.635863692628448</v>
      </c>
      <c r="AL138">
        <v>17.526802014144014</v>
      </c>
      <c r="AM138">
        <v>22.902941021731092</v>
      </c>
    </row>
    <row r="139" spans="1:39">
      <c r="A139">
        <v>83</v>
      </c>
      <c r="B139" t="s">
        <v>762</v>
      </c>
      <c r="C139" t="s">
        <v>763</v>
      </c>
      <c r="D139" t="s">
        <v>764</v>
      </c>
      <c r="F139" t="s">
        <v>568</v>
      </c>
      <c r="G139" t="s">
        <v>49</v>
      </c>
      <c r="H139" s="1" t="s">
        <v>49</v>
      </c>
      <c r="I139" s="1" t="s">
        <v>63</v>
      </c>
      <c r="J139" s="1">
        <v>5</v>
      </c>
      <c r="K139" s="7">
        <f t="shared" si="2"/>
        <v>55</v>
      </c>
      <c r="L139" t="s">
        <v>764</v>
      </c>
      <c r="M139" s="1" t="s">
        <v>49</v>
      </c>
      <c r="N139">
        <v>55</v>
      </c>
      <c r="O139">
        <v>1</v>
      </c>
      <c r="P139" t="s">
        <v>604</v>
      </c>
      <c r="Q139">
        <v>8.8999999999999999E-3</v>
      </c>
      <c r="S139" t="s">
        <v>605</v>
      </c>
      <c r="T139">
        <v>3.3999999999999998E-3</v>
      </c>
      <c r="V139" t="s">
        <v>606</v>
      </c>
      <c r="W139">
        <v>0</v>
      </c>
      <c r="X139" t="s">
        <v>765</v>
      </c>
      <c r="Y139">
        <v>67.497950000000003</v>
      </c>
      <c r="Z139">
        <v>24.55218</v>
      </c>
      <c r="AA139">
        <v>3.4948000000000001</v>
      </c>
      <c r="AB139">
        <v>2.0199999999999999E-2</v>
      </c>
      <c r="AC139">
        <v>-0.61299999999999999</v>
      </c>
      <c r="AD139">
        <v>7.1999999999999995E-2</v>
      </c>
      <c r="AE139">
        <v>-0.74</v>
      </c>
      <c r="AF139">
        <v>17.566692884719394</v>
      </c>
      <c r="AG139">
        <v>0.25075726347265337</v>
      </c>
      <c r="AH139">
        <v>0.18197008586099833</v>
      </c>
      <c r="AI139">
        <v>27.431778708638166</v>
      </c>
      <c r="AJ139">
        <v>0</v>
      </c>
      <c r="AK139">
        <v>19.666632782792924</v>
      </c>
      <c r="AL139">
        <v>17.55264950455031</v>
      </c>
      <c r="AM139">
        <v>22.943055448551423</v>
      </c>
    </row>
    <row r="140" spans="1:39">
      <c r="A140">
        <v>71</v>
      </c>
      <c r="B140" t="s">
        <v>766</v>
      </c>
      <c r="C140" t="s">
        <v>767</v>
      </c>
      <c r="D140" t="s">
        <v>768</v>
      </c>
      <c r="F140" t="s">
        <v>568</v>
      </c>
      <c r="G140" t="s">
        <v>49</v>
      </c>
      <c r="H140" s="1" t="s">
        <v>49</v>
      </c>
      <c r="I140" s="1" t="s">
        <v>63</v>
      </c>
      <c r="J140" s="1">
        <v>5</v>
      </c>
      <c r="K140" s="7">
        <f t="shared" si="2"/>
        <v>55</v>
      </c>
      <c r="L140" t="s">
        <v>768</v>
      </c>
      <c r="M140" s="1" t="s">
        <v>49</v>
      </c>
      <c r="N140">
        <v>55</v>
      </c>
      <c r="O140">
        <v>1</v>
      </c>
      <c r="P140" t="s">
        <v>604</v>
      </c>
      <c r="Q140">
        <v>9.4000000000000004E-3</v>
      </c>
      <c r="S140" t="s">
        <v>605</v>
      </c>
      <c r="T140">
        <v>3.5999999999999999E-3</v>
      </c>
      <c r="V140" t="s">
        <v>606</v>
      </c>
      <c r="W140">
        <v>0</v>
      </c>
      <c r="X140" t="s">
        <v>769</v>
      </c>
      <c r="Y140">
        <v>66.738860000000003</v>
      </c>
      <c r="Z140">
        <v>26.107890000000001</v>
      </c>
      <c r="AA140">
        <v>3.4948000000000001</v>
      </c>
      <c r="AB140">
        <v>2.0199999999999999E-2</v>
      </c>
      <c r="AC140">
        <v>-0.57699999999999996</v>
      </c>
      <c r="AD140">
        <v>0.08</v>
      </c>
      <c r="AE140">
        <v>-0.73</v>
      </c>
      <c r="AF140">
        <v>17.934530364176794</v>
      </c>
      <c r="AG140">
        <v>0.26507790021292071</v>
      </c>
      <c r="AH140">
        <v>0.18620871366628672</v>
      </c>
      <c r="AI140">
        <v>29.753210842278154</v>
      </c>
      <c r="AJ140">
        <v>0</v>
      </c>
      <c r="AK140">
        <v>19.945733346036903</v>
      </c>
      <c r="AL140">
        <v>17.786999007125512</v>
      </c>
      <c r="AM140">
        <v>23.307261815546703</v>
      </c>
    </row>
    <row r="141" spans="1:39">
      <c r="A141">
        <v>4</v>
      </c>
      <c r="B141" t="s">
        <v>782</v>
      </c>
      <c r="C141" t="s">
        <v>783</v>
      </c>
      <c r="D141" t="s">
        <v>784</v>
      </c>
      <c r="F141" t="s">
        <v>568</v>
      </c>
      <c r="G141" t="s">
        <v>49</v>
      </c>
      <c r="H141" s="1" t="s">
        <v>49</v>
      </c>
      <c r="I141" s="1" t="s">
        <v>63</v>
      </c>
      <c r="J141" s="1">
        <v>5</v>
      </c>
      <c r="K141" s="7">
        <f t="shared" si="2"/>
        <v>55</v>
      </c>
      <c r="L141" t="s">
        <v>784</v>
      </c>
      <c r="M141" s="1" t="s">
        <v>49</v>
      </c>
      <c r="N141">
        <v>55</v>
      </c>
      <c r="O141">
        <v>1</v>
      </c>
      <c r="Q141">
        <v>3.6499999999999998E-2</v>
      </c>
      <c r="R141">
        <v>5.0000000000000001E-3</v>
      </c>
      <c r="T141">
        <v>1.6799999999999999E-2</v>
      </c>
      <c r="U141">
        <v>2.0999999999999999E-3</v>
      </c>
      <c r="V141" t="s">
        <v>641</v>
      </c>
      <c r="W141">
        <v>1</v>
      </c>
      <c r="X141" t="s">
        <v>784</v>
      </c>
      <c r="Y141">
        <v>63.560789999999997</v>
      </c>
      <c r="Z141">
        <v>28.46613</v>
      </c>
      <c r="AA141">
        <v>3.4948000000000001</v>
      </c>
      <c r="AB141">
        <v>2.0199999999999999E-2</v>
      </c>
      <c r="AC141">
        <v>-8.2000000000000003E-2</v>
      </c>
      <c r="AD141">
        <v>9.7000000000000003E-2</v>
      </c>
      <c r="AE141">
        <v>-0.64</v>
      </c>
      <c r="AF141">
        <v>23.847343571038625</v>
      </c>
      <c r="AG141">
        <v>0.56888374117845442</v>
      </c>
      <c r="AH141">
        <v>0.22908676527677729</v>
      </c>
      <c r="AI141">
        <v>59.730477653972081</v>
      </c>
      <c r="AJ141">
        <v>0</v>
      </c>
      <c r="AK141">
        <v>24.210290950795397</v>
      </c>
      <c r="AL141">
        <v>21.345320534472428</v>
      </c>
      <c r="AM141">
        <v>28.94284739357424</v>
      </c>
    </row>
    <row r="142" spans="1:39">
      <c r="A142">
        <v>44</v>
      </c>
      <c r="B142" t="s">
        <v>691</v>
      </c>
      <c r="C142" t="s">
        <v>692</v>
      </c>
      <c r="D142" t="s">
        <v>693</v>
      </c>
      <c r="F142" t="s">
        <v>568</v>
      </c>
      <c r="G142" t="s">
        <v>389</v>
      </c>
      <c r="H142" s="1" t="s">
        <v>389</v>
      </c>
      <c r="I142" s="1" t="s">
        <v>63</v>
      </c>
      <c r="J142" s="1">
        <v>5.25</v>
      </c>
      <c r="K142" s="7">
        <f t="shared" si="2"/>
        <v>55.25</v>
      </c>
      <c r="L142" t="s">
        <v>693</v>
      </c>
      <c r="M142" s="1" t="s">
        <v>389</v>
      </c>
      <c r="N142">
        <v>55.25</v>
      </c>
      <c r="O142">
        <v>1</v>
      </c>
      <c r="P142" t="s">
        <v>604</v>
      </c>
      <c r="Q142">
        <v>7.1000000000000004E-3</v>
      </c>
      <c r="S142" t="s">
        <v>605</v>
      </c>
      <c r="T142">
        <v>2.7000000000000001E-3</v>
      </c>
      <c r="V142" t="s">
        <v>606</v>
      </c>
      <c r="W142">
        <v>0</v>
      </c>
      <c r="X142" t="s">
        <v>694</v>
      </c>
      <c r="Y142">
        <v>65.283140000000003</v>
      </c>
      <c r="Z142">
        <v>27.039010000000001</v>
      </c>
      <c r="AA142">
        <v>3.4901</v>
      </c>
      <c r="AB142">
        <v>0.02</v>
      </c>
      <c r="AC142">
        <v>-1.2050000000000001</v>
      </c>
      <c r="AD142">
        <v>0.11899999999999999</v>
      </c>
      <c r="AE142">
        <v>-1.05</v>
      </c>
      <c r="AF142">
        <v>12.493669369810213</v>
      </c>
      <c r="AG142">
        <v>0.10060359998122383</v>
      </c>
      <c r="AH142">
        <v>8.9125093813374537E-2</v>
      </c>
      <c r="AI142">
        <v>11.409637597453354</v>
      </c>
      <c r="AJ142">
        <v>0</v>
      </c>
      <c r="AK142">
        <v>15.598757576758397</v>
      </c>
      <c r="AL142">
        <v>14.113108515234583</v>
      </c>
      <c r="AM142">
        <v>17.708071004817914</v>
      </c>
    </row>
    <row r="143" spans="1:39">
      <c r="A143">
        <v>45</v>
      </c>
      <c r="B143" t="s">
        <v>710</v>
      </c>
      <c r="C143" t="s">
        <v>711</v>
      </c>
      <c r="D143" t="s">
        <v>712</v>
      </c>
      <c r="F143" t="s">
        <v>568</v>
      </c>
      <c r="G143" t="s">
        <v>389</v>
      </c>
      <c r="H143" s="1" t="s">
        <v>389</v>
      </c>
      <c r="I143" s="1" t="s">
        <v>63</v>
      </c>
      <c r="J143" s="1">
        <v>5.25</v>
      </c>
      <c r="K143" s="7">
        <f t="shared" si="2"/>
        <v>55.25</v>
      </c>
      <c r="L143" t="s">
        <v>712</v>
      </c>
      <c r="M143" s="1" t="s">
        <v>389</v>
      </c>
      <c r="N143">
        <v>55.25</v>
      </c>
      <c r="O143">
        <v>1</v>
      </c>
      <c r="P143" t="s">
        <v>604</v>
      </c>
      <c r="Q143">
        <v>4.7000000000000002E-3</v>
      </c>
      <c r="S143" t="s">
        <v>605</v>
      </c>
      <c r="T143">
        <v>1.8E-3</v>
      </c>
      <c r="V143" t="s">
        <v>606</v>
      </c>
      <c r="W143">
        <v>0</v>
      </c>
      <c r="X143" t="s">
        <v>713</v>
      </c>
      <c r="Y143">
        <v>65.288929999999993</v>
      </c>
      <c r="Z143">
        <v>27.84357</v>
      </c>
      <c r="AA143">
        <v>3.4901</v>
      </c>
      <c r="AB143">
        <v>0.02</v>
      </c>
      <c r="AC143">
        <v>-0.97299999999999998</v>
      </c>
      <c r="AD143">
        <v>0.106</v>
      </c>
      <c r="AE143">
        <v>-1.05</v>
      </c>
      <c r="AF143">
        <v>14.278744044782673</v>
      </c>
      <c r="AG143">
        <v>0.1438975904274335</v>
      </c>
      <c r="AH143">
        <v>8.9125093813374537E-2</v>
      </c>
      <c r="AI143">
        <v>38.063525908503884</v>
      </c>
      <c r="AJ143">
        <v>0</v>
      </c>
      <c r="AK143">
        <v>17.081657460003363</v>
      </c>
      <c r="AL143">
        <v>15.372435546863075</v>
      </c>
      <c r="AM143">
        <v>19.599782623169379</v>
      </c>
    </row>
    <row r="144" spans="1:39">
      <c r="A144">
        <v>38</v>
      </c>
      <c r="B144" t="s">
        <v>714</v>
      </c>
      <c r="C144" t="s">
        <v>715</v>
      </c>
      <c r="D144" t="s">
        <v>716</v>
      </c>
      <c r="F144" t="s">
        <v>568</v>
      </c>
      <c r="G144" t="s">
        <v>389</v>
      </c>
      <c r="H144" s="1" t="s">
        <v>389</v>
      </c>
      <c r="I144" s="1" t="s">
        <v>63</v>
      </c>
      <c r="J144" s="1">
        <v>5.25</v>
      </c>
      <c r="K144" s="7">
        <f t="shared" si="2"/>
        <v>55.25</v>
      </c>
      <c r="L144" t="s">
        <v>716</v>
      </c>
      <c r="M144" s="1" t="s">
        <v>389</v>
      </c>
      <c r="N144">
        <v>55.25</v>
      </c>
      <c r="O144">
        <v>1</v>
      </c>
      <c r="P144" t="s">
        <v>604</v>
      </c>
      <c r="Q144">
        <v>3.9199999999999999E-2</v>
      </c>
      <c r="S144" t="s">
        <v>605</v>
      </c>
      <c r="T144">
        <v>1.4999999999999999E-2</v>
      </c>
      <c r="V144" t="s">
        <v>606</v>
      </c>
      <c r="W144">
        <v>0</v>
      </c>
      <c r="X144" t="s">
        <v>716</v>
      </c>
      <c r="Y144">
        <v>64.897729999999996</v>
      </c>
      <c r="Z144">
        <v>28.456060000000001</v>
      </c>
      <c r="AA144">
        <v>3.4901</v>
      </c>
      <c r="AB144">
        <v>0.02</v>
      </c>
      <c r="AC144">
        <v>-0.95899999999999996</v>
      </c>
      <c r="AD144">
        <v>5.8000000000000003E-2</v>
      </c>
      <c r="AE144">
        <v>-1.05</v>
      </c>
      <c r="AF144">
        <v>14.394282063805816</v>
      </c>
      <c r="AG144">
        <v>0.14703933222625215</v>
      </c>
      <c r="AH144">
        <v>8.9125093813374537E-2</v>
      </c>
      <c r="AI144">
        <v>39.386902494744668</v>
      </c>
      <c r="AJ144">
        <v>0</v>
      </c>
      <c r="AK144">
        <v>17.175524516175102</v>
      </c>
      <c r="AL144">
        <v>15.451928177498182</v>
      </c>
      <c r="AM144">
        <v>19.720197254096849</v>
      </c>
    </row>
    <row r="145" spans="1:39">
      <c r="A145">
        <v>145</v>
      </c>
      <c r="B145" t="s">
        <v>742</v>
      </c>
      <c r="C145" t="s">
        <v>743</v>
      </c>
      <c r="D145" t="s">
        <v>744</v>
      </c>
      <c r="F145" t="s">
        <v>568</v>
      </c>
      <c r="G145" t="s">
        <v>389</v>
      </c>
      <c r="H145" s="1" t="s">
        <v>389</v>
      </c>
      <c r="I145" s="1" t="s">
        <v>63</v>
      </c>
      <c r="J145" s="1">
        <v>5.25</v>
      </c>
      <c r="K145" s="7">
        <f t="shared" si="2"/>
        <v>55.25</v>
      </c>
      <c r="L145" t="s">
        <v>744</v>
      </c>
      <c r="M145" s="1" t="s">
        <v>389</v>
      </c>
      <c r="N145">
        <v>55.25</v>
      </c>
      <c r="O145">
        <v>1</v>
      </c>
      <c r="P145" t="s">
        <v>604</v>
      </c>
      <c r="Q145">
        <v>1.41E-2</v>
      </c>
      <c r="S145" t="s">
        <v>605</v>
      </c>
      <c r="T145">
        <v>5.4000000000000003E-3</v>
      </c>
      <c r="V145" t="s">
        <v>606</v>
      </c>
      <c r="W145">
        <v>0</v>
      </c>
      <c r="X145" t="s">
        <v>745</v>
      </c>
      <c r="Y145">
        <v>69.089669999999998</v>
      </c>
      <c r="Z145">
        <v>23.854610000000001</v>
      </c>
      <c r="AA145">
        <v>3.4901</v>
      </c>
      <c r="AB145">
        <v>0.02</v>
      </c>
      <c r="AC145">
        <v>-1.8069999999999999</v>
      </c>
      <c r="AD145">
        <v>6.9000000000000006E-2</v>
      </c>
      <c r="AE145">
        <v>-0.95</v>
      </c>
      <c r="AF145">
        <v>8.8346634223890916</v>
      </c>
      <c r="AG145">
        <v>3.9744178228701792E-2</v>
      </c>
      <c r="AH145">
        <v>0.11220184543019632</v>
      </c>
      <c r="AI145">
        <v>182.31014058096247</v>
      </c>
      <c r="AJ145">
        <v>0</v>
      </c>
      <c r="AK145">
        <v>12.323952299026663</v>
      </c>
      <c r="AL145">
        <v>11.305835985259989</v>
      </c>
      <c r="AM145">
        <v>13.607904561864308</v>
      </c>
    </row>
    <row r="146" spans="1:39">
      <c r="A146">
        <v>168</v>
      </c>
      <c r="B146" t="s">
        <v>669</v>
      </c>
      <c r="C146" t="s">
        <v>670</v>
      </c>
      <c r="D146" t="s">
        <v>671</v>
      </c>
      <c r="F146" t="s">
        <v>568</v>
      </c>
      <c r="G146" t="s">
        <v>407</v>
      </c>
      <c r="H146" s="1" t="s">
        <v>407</v>
      </c>
      <c r="I146" s="1" t="s">
        <v>63</v>
      </c>
      <c r="J146" s="1">
        <v>5.5</v>
      </c>
      <c r="K146" s="7">
        <f t="shared" si="2"/>
        <v>55.5</v>
      </c>
      <c r="L146" t="s">
        <v>671</v>
      </c>
      <c r="M146" s="1" t="s">
        <v>407</v>
      </c>
      <c r="N146">
        <v>55.5</v>
      </c>
      <c r="O146">
        <v>1</v>
      </c>
      <c r="P146" t="s">
        <v>604</v>
      </c>
      <c r="Q146">
        <v>1.41E-2</v>
      </c>
      <c r="S146" t="s">
        <v>605</v>
      </c>
      <c r="T146">
        <v>5.4000000000000003E-3</v>
      </c>
      <c r="V146" t="s">
        <v>606</v>
      </c>
      <c r="W146">
        <v>0</v>
      </c>
      <c r="X146" t="s">
        <v>671</v>
      </c>
      <c r="Y146">
        <v>70.294939999999997</v>
      </c>
      <c r="Z146">
        <v>25.919899999999998</v>
      </c>
      <c r="AA146">
        <v>3.4853999999999998</v>
      </c>
      <c r="AB146">
        <v>1.9900000000000001E-2</v>
      </c>
      <c r="AC146">
        <v>-1.3180000000000001</v>
      </c>
      <c r="AD146">
        <v>0.113</v>
      </c>
      <c r="AE146">
        <v>-1.1499999999999999</v>
      </c>
      <c r="AF146">
        <v>11.706848784340004</v>
      </c>
      <c r="AG146">
        <v>8.450910877745331E-2</v>
      </c>
      <c r="AH146">
        <v>7.0794578438413788E-2</v>
      </c>
      <c r="AI146">
        <v>16.228464052502826</v>
      </c>
      <c r="AJ146">
        <v>0</v>
      </c>
      <c r="AK146">
        <v>14.923820220206952</v>
      </c>
      <c r="AL146">
        <v>13.537631268638105</v>
      </c>
      <c r="AM146">
        <v>16.853932673872325</v>
      </c>
    </row>
    <row r="147" spans="1:39">
      <c r="A147">
        <v>18</v>
      </c>
      <c r="B147" t="s">
        <v>677</v>
      </c>
      <c r="C147" t="s">
        <v>678</v>
      </c>
      <c r="D147" t="s">
        <v>679</v>
      </c>
      <c r="F147" t="s">
        <v>568</v>
      </c>
      <c r="G147" t="s">
        <v>407</v>
      </c>
      <c r="H147" s="1" t="s">
        <v>407</v>
      </c>
      <c r="I147" s="1" t="s">
        <v>63</v>
      </c>
      <c r="J147" s="1">
        <v>5.5</v>
      </c>
      <c r="K147" s="7">
        <f t="shared" si="2"/>
        <v>55.5</v>
      </c>
      <c r="L147" t="s">
        <v>679</v>
      </c>
      <c r="M147" s="1" t="s">
        <v>407</v>
      </c>
      <c r="N147">
        <v>55.5</v>
      </c>
      <c r="O147">
        <v>1</v>
      </c>
      <c r="P147" t="s">
        <v>604</v>
      </c>
      <c r="Q147">
        <v>6.4999999999999997E-3</v>
      </c>
      <c r="S147" t="s">
        <v>605</v>
      </c>
      <c r="T147">
        <v>2.5000000000000001E-3</v>
      </c>
      <c r="V147" t="s">
        <v>606</v>
      </c>
      <c r="W147">
        <v>0</v>
      </c>
      <c r="X147" t="s">
        <v>680</v>
      </c>
      <c r="Y147">
        <v>64.162980000000005</v>
      </c>
      <c r="Z147">
        <v>28.980319999999999</v>
      </c>
      <c r="AA147">
        <v>3.4853999999999998</v>
      </c>
      <c r="AB147">
        <v>1.9900000000000001E-2</v>
      </c>
      <c r="AC147">
        <v>-1.258</v>
      </c>
      <c r="AD147">
        <v>7.6999999999999999E-2</v>
      </c>
      <c r="AE147">
        <v>-1.0900000000000001</v>
      </c>
      <c r="AF147">
        <v>12.118252815609154</v>
      </c>
      <c r="AG147">
        <v>9.2705077587160928E-2</v>
      </c>
      <c r="AH147">
        <v>8.1283051616409904E-2</v>
      </c>
      <c r="AI147">
        <v>12.320820248504816</v>
      </c>
      <c r="AJ147">
        <v>0</v>
      </c>
      <c r="AK147">
        <v>15.27847502731422</v>
      </c>
      <c r="AL147">
        <v>13.840210032602846</v>
      </c>
      <c r="AM147">
        <v>17.302197087798532</v>
      </c>
    </row>
    <row r="148" spans="1:39">
      <c r="A148">
        <v>16</v>
      </c>
      <c r="B148" t="s">
        <v>703</v>
      </c>
      <c r="C148" t="s">
        <v>704</v>
      </c>
      <c r="D148" t="s">
        <v>705</v>
      </c>
      <c r="F148" t="s">
        <v>568</v>
      </c>
      <c r="G148" t="s">
        <v>407</v>
      </c>
      <c r="H148" s="1" t="s">
        <v>407</v>
      </c>
      <c r="I148" s="1" t="s">
        <v>63</v>
      </c>
      <c r="J148" s="1">
        <v>5.5</v>
      </c>
      <c r="K148" s="7">
        <f t="shared" si="2"/>
        <v>55.5</v>
      </c>
      <c r="L148" t="s">
        <v>705</v>
      </c>
      <c r="M148" s="1" t="s">
        <v>407</v>
      </c>
      <c r="N148">
        <v>55.5</v>
      </c>
      <c r="O148">
        <v>1</v>
      </c>
      <c r="Q148">
        <v>3.2899999999999999E-2</v>
      </c>
      <c r="R148">
        <v>1.52E-2</v>
      </c>
      <c r="T148">
        <v>1.26E-2</v>
      </c>
      <c r="U148">
        <v>1.4E-3</v>
      </c>
      <c r="V148" t="s">
        <v>606</v>
      </c>
      <c r="W148">
        <v>0</v>
      </c>
      <c r="X148" t="s">
        <v>706</v>
      </c>
      <c r="Y148">
        <v>63.991639999999997</v>
      </c>
      <c r="Z148">
        <v>27.771550000000001</v>
      </c>
      <c r="AA148">
        <v>3.4853999999999998</v>
      </c>
      <c r="AB148">
        <v>1.9900000000000001E-2</v>
      </c>
      <c r="AC148">
        <v>-1.0960000000000001</v>
      </c>
      <c r="AD148">
        <v>9.7000000000000003E-2</v>
      </c>
      <c r="AE148">
        <v>-1.05</v>
      </c>
      <c r="AF148">
        <v>13.302706481669855</v>
      </c>
      <c r="AG148">
        <v>0.11902646120602328</v>
      </c>
      <c r="AH148">
        <v>8.9125093813374537E-2</v>
      </c>
      <c r="AI148">
        <v>25.121613370402041</v>
      </c>
      <c r="AJ148">
        <v>0</v>
      </c>
      <c r="AK148">
        <v>16.278710834054646</v>
      </c>
      <c r="AL148">
        <v>14.691383000281908</v>
      </c>
      <c r="AM148">
        <v>18.572965615685938</v>
      </c>
    </row>
    <row r="149" spans="1:39">
      <c r="A149">
        <v>105</v>
      </c>
      <c r="B149" t="s">
        <v>717</v>
      </c>
      <c r="C149" t="s">
        <v>718</v>
      </c>
      <c r="D149" t="s">
        <v>719</v>
      </c>
      <c r="F149" t="s">
        <v>568</v>
      </c>
      <c r="G149" t="s">
        <v>407</v>
      </c>
      <c r="H149" s="1" t="s">
        <v>407</v>
      </c>
      <c r="I149" s="1" t="s">
        <v>63</v>
      </c>
      <c r="J149" s="1">
        <v>5.5</v>
      </c>
      <c r="K149" s="7">
        <f t="shared" si="2"/>
        <v>55.5</v>
      </c>
      <c r="L149" t="s">
        <v>719</v>
      </c>
      <c r="M149" s="1" t="s">
        <v>407</v>
      </c>
      <c r="N149">
        <v>55.5</v>
      </c>
      <c r="O149">
        <v>10</v>
      </c>
      <c r="P149" t="s">
        <v>604</v>
      </c>
      <c r="Q149">
        <v>1.83E-2</v>
      </c>
      <c r="S149" t="s">
        <v>605</v>
      </c>
      <c r="T149">
        <v>7.0000000000000001E-3</v>
      </c>
      <c r="V149" t="s">
        <v>606</v>
      </c>
      <c r="W149">
        <v>1</v>
      </c>
      <c r="X149" t="s">
        <v>720</v>
      </c>
      <c r="Y149">
        <v>68.126040000000003</v>
      </c>
      <c r="Z149">
        <v>17.52525</v>
      </c>
      <c r="AA149">
        <v>3.4853999999999998</v>
      </c>
      <c r="AB149">
        <v>1.9900000000000001E-2</v>
      </c>
      <c r="AC149">
        <v>-0.92600000000000005</v>
      </c>
      <c r="AD149">
        <v>0.107</v>
      </c>
      <c r="AE149">
        <v>-1.04</v>
      </c>
      <c r="AF149">
        <v>14.670334240469318</v>
      </c>
      <c r="AG149">
        <v>0.15471895438339894</v>
      </c>
      <c r="AH149">
        <v>9.120108393559094E-2</v>
      </c>
      <c r="AI149">
        <v>41.053709741605743</v>
      </c>
      <c r="AJ149">
        <v>0</v>
      </c>
      <c r="AK149">
        <v>17.398828555004748</v>
      </c>
      <c r="AL149">
        <v>15.640933905781594</v>
      </c>
      <c r="AM149">
        <v>20.006966950113956</v>
      </c>
    </row>
    <row r="150" spans="1:39">
      <c r="A150">
        <v>6</v>
      </c>
      <c r="B150" t="s">
        <v>721</v>
      </c>
      <c r="C150" t="s">
        <v>722</v>
      </c>
      <c r="D150" t="s">
        <v>723</v>
      </c>
      <c r="F150" t="s">
        <v>568</v>
      </c>
      <c r="G150" t="s">
        <v>407</v>
      </c>
      <c r="H150" s="1" t="s">
        <v>407</v>
      </c>
      <c r="I150" s="1" t="s">
        <v>63</v>
      </c>
      <c r="J150" s="1">
        <v>5.5</v>
      </c>
      <c r="K150" s="7">
        <f t="shared" si="2"/>
        <v>55.5</v>
      </c>
      <c r="L150" t="s">
        <v>723</v>
      </c>
      <c r="M150" s="1" t="s">
        <v>407</v>
      </c>
      <c r="N150">
        <v>55.5</v>
      </c>
      <c r="O150">
        <v>1</v>
      </c>
      <c r="Q150">
        <v>3.5299999999999998E-2</v>
      </c>
      <c r="R150">
        <v>1.7399999999999999E-2</v>
      </c>
      <c r="T150">
        <v>1.35E-2</v>
      </c>
      <c r="U150">
        <v>2.8E-3</v>
      </c>
      <c r="V150" t="s">
        <v>606</v>
      </c>
      <c r="W150">
        <v>0</v>
      </c>
      <c r="X150" t="s">
        <v>724</v>
      </c>
      <c r="Y150">
        <v>63.573369999999997</v>
      </c>
      <c r="Z150">
        <v>28.102689999999999</v>
      </c>
      <c r="AA150">
        <v>3.4853999999999998</v>
      </c>
      <c r="AB150">
        <v>1.9900000000000001E-2</v>
      </c>
      <c r="AC150">
        <v>-0.90100000000000002</v>
      </c>
      <c r="AD150">
        <v>8.8999999999999996E-2</v>
      </c>
      <c r="AE150">
        <v>-1.04</v>
      </c>
      <c r="AF150">
        <v>14.882983787722825</v>
      </c>
      <c r="AG150">
        <v>0.16080276853723674</v>
      </c>
      <c r="AH150">
        <v>9.120108393559094E-2</v>
      </c>
      <c r="AI150">
        <v>43.283884497006213</v>
      </c>
      <c r="AJ150">
        <v>0</v>
      </c>
      <c r="AK150">
        <v>17.569929087189067</v>
      </c>
      <c r="AL150">
        <v>15.785657685344745</v>
      </c>
      <c r="AM150">
        <v>20.226989765576402</v>
      </c>
    </row>
    <row r="151" spans="1:39">
      <c r="A151">
        <v>192</v>
      </c>
      <c r="B151" t="s">
        <v>733</v>
      </c>
      <c r="C151" t="s">
        <v>734</v>
      </c>
      <c r="D151" t="s">
        <v>735</v>
      </c>
      <c r="F151" t="s">
        <v>568</v>
      </c>
      <c r="G151" t="s">
        <v>407</v>
      </c>
      <c r="H151" s="1" t="s">
        <v>407</v>
      </c>
      <c r="I151" s="1" t="s">
        <v>63</v>
      </c>
      <c r="J151" s="1">
        <v>5.5</v>
      </c>
      <c r="K151" s="7">
        <f t="shared" si="2"/>
        <v>55.5</v>
      </c>
      <c r="L151" t="s">
        <v>735</v>
      </c>
      <c r="M151" s="1" t="s">
        <v>407</v>
      </c>
      <c r="N151">
        <v>55.5</v>
      </c>
      <c r="O151">
        <v>16</v>
      </c>
      <c r="P151" t="s">
        <v>604</v>
      </c>
      <c r="Q151">
        <v>1.0999999999999999E-2</v>
      </c>
      <c r="S151" t="s">
        <v>605</v>
      </c>
      <c r="T151">
        <v>4.1999999999999997E-3</v>
      </c>
      <c r="V151" t="s">
        <v>641</v>
      </c>
      <c r="W151">
        <v>0</v>
      </c>
      <c r="X151" t="s">
        <v>736</v>
      </c>
      <c r="Y151">
        <v>73.59845</v>
      </c>
      <c r="Z151">
        <v>17.16208</v>
      </c>
      <c r="AA151">
        <v>3.4853999999999998</v>
      </c>
      <c r="AB151">
        <v>1.9900000000000001E-2</v>
      </c>
      <c r="AC151">
        <v>-1.825</v>
      </c>
      <c r="AD151">
        <v>0.10100000000000001</v>
      </c>
      <c r="AE151">
        <v>-1</v>
      </c>
      <c r="AF151">
        <v>8.7435945091604452</v>
      </c>
      <c r="AG151">
        <v>3.8655698182278514E-2</v>
      </c>
      <c r="AH151">
        <v>0.1</v>
      </c>
      <c r="AI151">
        <v>158.69407280773018</v>
      </c>
      <c r="AJ151">
        <v>0</v>
      </c>
      <c r="AK151">
        <v>12.237424028736514</v>
      </c>
      <c r="AL151">
        <v>11.231109999458937</v>
      </c>
      <c r="AM151">
        <v>13.501165305789254</v>
      </c>
    </row>
    <row r="152" spans="1:39">
      <c r="A152">
        <v>196</v>
      </c>
      <c r="B152" t="s">
        <v>737</v>
      </c>
      <c r="C152" t="s">
        <v>738</v>
      </c>
      <c r="D152" t="s">
        <v>739</v>
      </c>
      <c r="F152" t="s">
        <v>568</v>
      </c>
      <c r="G152" t="s">
        <v>407</v>
      </c>
      <c r="H152" s="1" t="s">
        <v>407</v>
      </c>
      <c r="I152" s="1" t="s">
        <v>63</v>
      </c>
      <c r="J152" s="1">
        <v>5.5</v>
      </c>
      <c r="K152" s="7">
        <f t="shared" si="2"/>
        <v>55.5</v>
      </c>
      <c r="L152" t="s">
        <v>739</v>
      </c>
      <c r="M152" s="1" t="s">
        <v>407</v>
      </c>
      <c r="N152">
        <v>55.5</v>
      </c>
      <c r="O152">
        <v>1</v>
      </c>
      <c r="P152" t="s">
        <v>604</v>
      </c>
      <c r="Q152">
        <v>2.3E-2</v>
      </c>
      <c r="S152" t="s">
        <v>605</v>
      </c>
      <c r="T152">
        <v>8.8000000000000005E-3</v>
      </c>
      <c r="V152" t="s">
        <v>641</v>
      </c>
      <c r="W152">
        <v>0</v>
      </c>
      <c r="X152" t="s">
        <v>740</v>
      </c>
      <c r="Y152">
        <v>73.950040000000001</v>
      </c>
      <c r="Z152">
        <v>30.468060000000001</v>
      </c>
      <c r="AA152">
        <v>3.4853999999999998</v>
      </c>
      <c r="AB152">
        <v>1.9900000000000001E-2</v>
      </c>
      <c r="AC152">
        <v>-1.8069999999999999</v>
      </c>
      <c r="AD152">
        <v>7.4999999999999997E-2</v>
      </c>
      <c r="AE152">
        <v>-1</v>
      </c>
      <c r="AF152">
        <v>8.8346634223890916</v>
      </c>
      <c r="AG152">
        <v>3.9744178228701792E-2</v>
      </c>
      <c r="AH152">
        <v>0.1</v>
      </c>
      <c r="AI152">
        <v>151.60917763745246</v>
      </c>
      <c r="AJ152">
        <v>0</v>
      </c>
      <c r="AK152">
        <v>12.323952299026663</v>
      </c>
      <c r="AL152">
        <v>11.305835985259989</v>
      </c>
      <c r="AM152">
        <v>13.607904561864308</v>
      </c>
    </row>
    <row r="153" spans="1:39">
      <c r="A153">
        <v>48</v>
      </c>
      <c r="B153" t="s">
        <v>657</v>
      </c>
      <c r="C153" t="s">
        <v>658</v>
      </c>
      <c r="D153" t="s">
        <v>659</v>
      </c>
      <c r="F153" t="s">
        <v>568</v>
      </c>
      <c r="G153" t="s">
        <v>436</v>
      </c>
      <c r="H153" s="1" t="s">
        <v>436</v>
      </c>
      <c r="I153" s="1" t="s">
        <v>63</v>
      </c>
      <c r="J153" s="1">
        <v>5.75</v>
      </c>
      <c r="K153" s="7">
        <f t="shared" si="2"/>
        <v>55.75</v>
      </c>
      <c r="L153" t="s">
        <v>659</v>
      </c>
      <c r="M153" s="1" t="s">
        <v>436</v>
      </c>
      <c r="N153">
        <v>55.75</v>
      </c>
      <c r="O153">
        <v>1</v>
      </c>
      <c r="P153" t="s">
        <v>604</v>
      </c>
      <c r="Q153">
        <v>1.0200000000000001E-2</v>
      </c>
      <c r="S153" t="s">
        <v>605</v>
      </c>
      <c r="T153">
        <v>3.8999999999999998E-3</v>
      </c>
      <c r="V153" t="s">
        <v>606</v>
      </c>
      <c r="W153">
        <v>0</v>
      </c>
      <c r="X153" t="s">
        <v>660</v>
      </c>
      <c r="Y153">
        <v>65.442980000000006</v>
      </c>
      <c r="Z153">
        <v>26.99156</v>
      </c>
      <c r="AA153">
        <v>3.4805000000000001</v>
      </c>
      <c r="AB153">
        <v>1.9699999999999999E-2</v>
      </c>
      <c r="AC153">
        <v>-1.5289999999999999</v>
      </c>
      <c r="AD153">
        <v>7.3999999999999996E-2</v>
      </c>
      <c r="AE153">
        <v>-1.2</v>
      </c>
      <c r="AF153">
        <v>10.367881115608437</v>
      </c>
      <c r="AG153">
        <v>6.1028616073988927E-2</v>
      </c>
      <c r="AH153">
        <v>6.3095734448019317E-2</v>
      </c>
      <c r="AI153">
        <v>3.3871296893317862</v>
      </c>
      <c r="AJ153">
        <v>0</v>
      </c>
      <c r="AK153">
        <v>13.740736413001034</v>
      </c>
      <c r="AL153">
        <v>12.525142651009823</v>
      </c>
      <c r="AM153">
        <v>15.367784247553004</v>
      </c>
    </row>
    <row r="154" spans="1:39">
      <c r="A154">
        <v>63</v>
      </c>
      <c r="B154" t="s">
        <v>661</v>
      </c>
      <c r="C154" t="s">
        <v>662</v>
      </c>
      <c r="D154" t="s">
        <v>663</v>
      </c>
      <c r="F154" t="s">
        <v>568</v>
      </c>
      <c r="G154" t="s">
        <v>436</v>
      </c>
      <c r="H154" s="1" t="s">
        <v>436</v>
      </c>
      <c r="I154" s="1" t="s">
        <v>63</v>
      </c>
      <c r="J154" s="1">
        <v>5.75</v>
      </c>
      <c r="K154" s="7">
        <f t="shared" si="2"/>
        <v>55.75</v>
      </c>
      <c r="L154" t="s">
        <v>663</v>
      </c>
      <c r="M154" s="1" t="s">
        <v>436</v>
      </c>
      <c r="N154">
        <v>55.75</v>
      </c>
      <c r="O154">
        <v>1</v>
      </c>
      <c r="P154" t="s">
        <v>604</v>
      </c>
      <c r="Q154">
        <v>7.7999999999999996E-3</v>
      </c>
      <c r="S154" t="s">
        <v>605</v>
      </c>
      <c r="T154">
        <v>3.0000000000000001E-3</v>
      </c>
      <c r="V154" t="s">
        <v>606</v>
      </c>
      <c r="W154">
        <v>0</v>
      </c>
      <c r="X154" t="s">
        <v>664</v>
      </c>
      <c r="Y154">
        <v>66.110259999999997</v>
      </c>
      <c r="Z154">
        <v>26.830660000000002</v>
      </c>
      <c r="AA154">
        <v>3.4805000000000001</v>
      </c>
      <c r="AB154">
        <v>1.9699999999999999E-2</v>
      </c>
      <c r="AC154">
        <v>-1.5169999999999999</v>
      </c>
      <c r="AD154">
        <v>6.8000000000000005E-2</v>
      </c>
      <c r="AE154">
        <v>-1.2</v>
      </c>
      <c r="AF154">
        <v>10.439747834196709</v>
      </c>
      <c r="AG154">
        <v>6.2168948465902936E-2</v>
      </c>
      <c r="AH154">
        <v>6.3095734448019317E-2</v>
      </c>
      <c r="AI154">
        <v>1.4907538328795829</v>
      </c>
      <c r="AJ154">
        <v>0</v>
      </c>
      <c r="AK154">
        <v>13.805432239299018</v>
      </c>
      <c r="AL154">
        <v>12.580638429995979</v>
      </c>
      <c r="AM154">
        <v>15.448675635870101</v>
      </c>
    </row>
    <row r="155" spans="1:39">
      <c r="A155">
        <v>197</v>
      </c>
      <c r="B155" t="s">
        <v>649</v>
      </c>
      <c r="C155" t="s">
        <v>650</v>
      </c>
      <c r="D155" t="s">
        <v>651</v>
      </c>
      <c r="F155" t="s">
        <v>568</v>
      </c>
      <c r="G155" t="s">
        <v>50</v>
      </c>
      <c r="H155" s="1" t="s">
        <v>50</v>
      </c>
      <c r="I155" s="1" t="s">
        <v>63</v>
      </c>
      <c r="J155" s="1">
        <v>6</v>
      </c>
      <c r="K155" s="7">
        <f t="shared" si="2"/>
        <v>56</v>
      </c>
      <c r="L155" t="s">
        <v>651</v>
      </c>
      <c r="M155" s="1" t="s">
        <v>50</v>
      </c>
      <c r="N155">
        <v>56</v>
      </c>
      <c r="O155">
        <v>1</v>
      </c>
      <c r="P155" t="s">
        <v>604</v>
      </c>
      <c r="Q155">
        <v>7.1000000000000004E-3</v>
      </c>
      <c r="S155" t="s">
        <v>605</v>
      </c>
      <c r="T155">
        <v>2.7000000000000001E-3</v>
      </c>
      <c r="V155" t="s">
        <v>606</v>
      </c>
      <c r="W155">
        <v>0</v>
      </c>
      <c r="X155" t="s">
        <v>652</v>
      </c>
      <c r="Y155">
        <v>73.957070000000002</v>
      </c>
      <c r="Z155">
        <v>30.32779</v>
      </c>
      <c r="AA155">
        <v>3.4756999999999998</v>
      </c>
      <c r="AB155">
        <v>1.9599999999999999E-2</v>
      </c>
      <c r="AC155">
        <v>-1.6950000000000001</v>
      </c>
      <c r="AD155">
        <v>6.8000000000000005E-2</v>
      </c>
      <c r="AE155">
        <v>-1.28</v>
      </c>
      <c r="AF155">
        <v>9.4230177386950391</v>
      </c>
      <c r="AG155">
        <v>4.7240395153287748E-2</v>
      </c>
      <c r="AH155">
        <v>5.2480746024977244E-2</v>
      </c>
      <c r="AI155">
        <v>11.092944618023138</v>
      </c>
      <c r="AJ155">
        <v>0</v>
      </c>
      <c r="AK155">
        <v>12.87626804100635</v>
      </c>
      <c r="AL155">
        <v>11.782099358482499</v>
      </c>
      <c r="AM155">
        <v>14.291284164551316</v>
      </c>
    </row>
    <row r="156" spans="1:39">
      <c r="A156">
        <v>118</v>
      </c>
      <c r="B156" t="s">
        <v>665</v>
      </c>
      <c r="C156" t="s">
        <v>666</v>
      </c>
      <c r="D156" t="s">
        <v>667</v>
      </c>
      <c r="F156" t="s">
        <v>568</v>
      </c>
      <c r="G156" t="s">
        <v>50</v>
      </c>
      <c r="H156" s="1" t="s">
        <v>50</v>
      </c>
      <c r="I156" s="1" t="s">
        <v>63</v>
      </c>
      <c r="J156" s="1">
        <v>6</v>
      </c>
      <c r="K156" s="7">
        <f t="shared" si="2"/>
        <v>56</v>
      </c>
      <c r="L156" t="s">
        <v>667</v>
      </c>
      <c r="M156" s="1" t="s">
        <v>50</v>
      </c>
      <c r="N156">
        <v>56</v>
      </c>
      <c r="O156">
        <v>1</v>
      </c>
      <c r="P156" t="s">
        <v>604</v>
      </c>
      <c r="Q156">
        <v>6.7999999999999996E-3</v>
      </c>
      <c r="S156" t="s">
        <v>605</v>
      </c>
      <c r="T156">
        <v>2.5999999999999999E-3</v>
      </c>
      <c r="V156" t="s">
        <v>606</v>
      </c>
      <c r="W156">
        <v>0</v>
      </c>
      <c r="X156" t="s">
        <v>668</v>
      </c>
      <c r="Y156">
        <v>68.289400000000001</v>
      </c>
      <c r="Z156">
        <v>22.780190000000001</v>
      </c>
      <c r="AA156">
        <v>3.4756999999999998</v>
      </c>
      <c r="AB156">
        <v>1.9599999999999999E-2</v>
      </c>
      <c r="AC156">
        <v>-1.31</v>
      </c>
      <c r="AD156">
        <v>7.0999999999999994E-2</v>
      </c>
      <c r="AE156">
        <v>-1.1599999999999999</v>
      </c>
      <c r="AF156">
        <v>11.760885143149402</v>
      </c>
      <c r="AG156">
        <v>8.555857087079935E-2</v>
      </c>
      <c r="AH156">
        <v>6.9183097091893644E-2</v>
      </c>
      <c r="AI156">
        <v>19.139489606054838</v>
      </c>
      <c r="AJ156">
        <v>0</v>
      </c>
      <c r="AK156">
        <v>14.970627648773918</v>
      </c>
      <c r="AL156">
        <v>13.57758970602284</v>
      </c>
      <c r="AM156">
        <v>16.913023594057918</v>
      </c>
    </row>
    <row r="157" spans="1:39">
      <c r="A157">
        <v>101</v>
      </c>
      <c r="B157" t="s">
        <v>725</v>
      </c>
      <c r="C157" t="s">
        <v>726</v>
      </c>
      <c r="D157" t="s">
        <v>727</v>
      </c>
      <c r="F157" t="s">
        <v>568</v>
      </c>
      <c r="G157" t="s">
        <v>50</v>
      </c>
      <c r="H157" s="1" t="s">
        <v>50</v>
      </c>
      <c r="I157" s="1" t="s">
        <v>63</v>
      </c>
      <c r="J157" s="1">
        <v>6</v>
      </c>
      <c r="K157" s="7">
        <f t="shared" si="2"/>
        <v>56</v>
      </c>
      <c r="L157" t="s">
        <v>727</v>
      </c>
      <c r="M157" s="1" t="s">
        <v>50</v>
      </c>
      <c r="N157">
        <v>56</v>
      </c>
      <c r="O157">
        <v>1</v>
      </c>
      <c r="P157" t="s">
        <v>604</v>
      </c>
      <c r="Q157">
        <v>2.35E-2</v>
      </c>
      <c r="S157" t="s">
        <v>605</v>
      </c>
      <c r="T157">
        <v>8.9999999999999993E-3</v>
      </c>
      <c r="V157" t="s">
        <v>606</v>
      </c>
      <c r="W157">
        <v>0</v>
      </c>
      <c r="X157" t="s">
        <v>728</v>
      </c>
      <c r="Y157">
        <v>68.066950000000006</v>
      </c>
      <c r="Z157">
        <v>18.212900000000001</v>
      </c>
      <c r="AA157">
        <v>3.4756999999999998</v>
      </c>
      <c r="AB157">
        <v>1.9599999999999999E-2</v>
      </c>
      <c r="AC157">
        <v>-0.82699999999999996</v>
      </c>
      <c r="AD157">
        <v>7.0999999999999994E-2</v>
      </c>
      <c r="AE157">
        <v>-1.03</v>
      </c>
      <c r="AF157">
        <v>15.530663451594901</v>
      </c>
      <c r="AG157">
        <v>0.18024927298356927</v>
      </c>
      <c r="AH157">
        <v>9.3325430079699068E-2</v>
      </c>
      <c r="AI157">
        <v>48.224240500428422</v>
      </c>
      <c r="AJ157">
        <v>0</v>
      </c>
      <c r="AK157">
        <v>18.086311594185968</v>
      </c>
      <c r="AL157">
        <v>16.221935894111269</v>
      </c>
      <c r="AM157">
        <v>20.892540596392969</v>
      </c>
    </row>
    <row r="158" spans="1:39">
      <c r="A158">
        <v>39</v>
      </c>
      <c r="B158" t="s">
        <v>628</v>
      </c>
      <c r="C158" t="s">
        <v>629</v>
      </c>
      <c r="D158" t="s">
        <v>630</v>
      </c>
      <c r="F158" t="s">
        <v>568</v>
      </c>
      <c r="G158" t="s">
        <v>470</v>
      </c>
      <c r="H158" s="1" t="s">
        <v>470</v>
      </c>
      <c r="I158" s="1" t="s">
        <v>63</v>
      </c>
      <c r="J158" s="1">
        <v>6.5</v>
      </c>
      <c r="K158" s="7">
        <f t="shared" si="2"/>
        <v>56.5</v>
      </c>
      <c r="L158" t="s">
        <v>630</v>
      </c>
      <c r="M158" s="1" t="s">
        <v>470</v>
      </c>
      <c r="N158">
        <v>56.5</v>
      </c>
      <c r="O158">
        <v>1</v>
      </c>
      <c r="P158" t="s">
        <v>604</v>
      </c>
      <c r="Q158">
        <v>4.4000000000000003E-3</v>
      </c>
      <c r="S158" t="s">
        <v>605</v>
      </c>
      <c r="T158">
        <v>1.6999999999999999E-3</v>
      </c>
      <c r="V158" t="s">
        <v>606</v>
      </c>
      <c r="W158">
        <v>0</v>
      </c>
      <c r="X158" t="s">
        <v>631</v>
      </c>
      <c r="Y158">
        <v>65.067130000000006</v>
      </c>
      <c r="Z158">
        <v>28.35904</v>
      </c>
      <c r="AA158">
        <v>3.4676</v>
      </c>
      <c r="AB158">
        <v>2.07E-2</v>
      </c>
      <c r="AC158">
        <v>-1.87</v>
      </c>
      <c r="AD158">
        <v>8.2000000000000003E-2</v>
      </c>
      <c r="AE158">
        <v>-1.39</v>
      </c>
      <c r="AF158">
        <v>8.5200081200091233</v>
      </c>
      <c r="AG158">
        <v>3.6063138660816403E-2</v>
      </c>
      <c r="AH158">
        <v>4.0738027780411273E-2</v>
      </c>
      <c r="AI158">
        <v>12.96306781160528</v>
      </c>
      <c r="AJ158">
        <v>0</v>
      </c>
      <c r="AK158">
        <v>12.02375196372749</v>
      </c>
      <c r="AL158">
        <v>11.046448720338978</v>
      </c>
      <c r="AM158">
        <v>13.237965798673562</v>
      </c>
    </row>
    <row r="159" spans="1:39">
      <c r="A159">
        <v>62</v>
      </c>
      <c r="B159" t="s">
        <v>632</v>
      </c>
      <c r="C159" t="s">
        <v>633</v>
      </c>
      <c r="D159" t="s">
        <v>634</v>
      </c>
      <c r="F159" t="s">
        <v>568</v>
      </c>
      <c r="G159" t="s">
        <v>470</v>
      </c>
      <c r="H159" s="1" t="s">
        <v>470</v>
      </c>
      <c r="I159" s="1" t="s">
        <v>63</v>
      </c>
      <c r="J159" s="1">
        <v>6.5</v>
      </c>
      <c r="K159" s="7">
        <f t="shared" si="2"/>
        <v>56.5</v>
      </c>
      <c r="L159" t="s">
        <v>634</v>
      </c>
      <c r="M159" s="1" t="s">
        <v>470</v>
      </c>
      <c r="N159">
        <v>56.5</v>
      </c>
      <c r="O159">
        <v>1</v>
      </c>
      <c r="P159" t="s">
        <v>604</v>
      </c>
      <c r="Q159">
        <v>3.7000000000000002E-3</v>
      </c>
      <c r="S159" t="s">
        <v>605</v>
      </c>
      <c r="T159">
        <v>1.4E-3</v>
      </c>
      <c r="V159" t="s">
        <v>606</v>
      </c>
      <c r="W159">
        <v>0</v>
      </c>
      <c r="X159" t="s">
        <v>635</v>
      </c>
      <c r="Y159">
        <v>66.08708</v>
      </c>
      <c r="Z159">
        <v>26.514220000000002</v>
      </c>
      <c r="AA159">
        <v>3.4676</v>
      </c>
      <c r="AB159">
        <v>2.07E-2</v>
      </c>
      <c r="AC159">
        <v>-1.806</v>
      </c>
      <c r="AD159">
        <v>9.6000000000000002E-2</v>
      </c>
      <c r="AE159">
        <v>-1.37</v>
      </c>
      <c r="AF159">
        <v>8.8397505275096719</v>
      </c>
      <c r="AG159">
        <v>3.980554016509958E-2</v>
      </c>
      <c r="AH159">
        <v>4.2657951880159237E-2</v>
      </c>
      <c r="AI159">
        <v>7.16586611619599</v>
      </c>
      <c r="AJ159">
        <v>0</v>
      </c>
      <c r="AK159">
        <v>12.328777324622362</v>
      </c>
      <c r="AL159">
        <v>11.310001976521377</v>
      </c>
      <c r="AM159">
        <v>13.613859202376943</v>
      </c>
    </row>
    <row r="160" spans="1:39">
      <c r="A160">
        <v>166</v>
      </c>
      <c r="B160" t="s">
        <v>636</v>
      </c>
      <c r="C160" t="s">
        <v>637</v>
      </c>
      <c r="D160" t="s">
        <v>638</v>
      </c>
      <c r="F160" t="s">
        <v>568</v>
      </c>
      <c r="G160" t="s">
        <v>639</v>
      </c>
      <c r="H160" s="1" t="s">
        <v>50</v>
      </c>
      <c r="I160" s="1" t="s">
        <v>63</v>
      </c>
      <c r="J160" s="1">
        <v>6</v>
      </c>
      <c r="K160" s="7">
        <f t="shared" si="2"/>
        <v>56</v>
      </c>
      <c r="L160" t="s">
        <v>638</v>
      </c>
      <c r="M160" s="1" t="s">
        <v>50</v>
      </c>
      <c r="N160">
        <v>56</v>
      </c>
      <c r="O160" t="s">
        <v>640</v>
      </c>
      <c r="P160" t="s">
        <v>604</v>
      </c>
      <c r="Q160">
        <v>7.0000000000000001E-3</v>
      </c>
      <c r="S160" t="s">
        <v>605</v>
      </c>
      <c r="T160">
        <v>2.7000000000000001E-3</v>
      </c>
      <c r="V160" t="s">
        <v>641</v>
      </c>
      <c r="W160">
        <v>1</v>
      </c>
      <c r="X160" t="s">
        <v>642</v>
      </c>
      <c r="Y160">
        <v>70.206280000000007</v>
      </c>
      <c r="Z160">
        <v>25.855329999999999</v>
      </c>
      <c r="AA160">
        <v>3.4756999999999998</v>
      </c>
      <c r="AB160">
        <v>4.07E-2</v>
      </c>
      <c r="AC160">
        <v>-1.7250000000000001</v>
      </c>
      <c r="AD160">
        <v>9.5000000000000001E-2</v>
      </c>
      <c r="AE160">
        <v>-1.37</v>
      </c>
      <c r="AF160">
        <v>9.2616850552678915</v>
      </c>
      <c r="AG160">
        <v>4.5103840393288533E-2</v>
      </c>
      <c r="AH160">
        <v>4.2657951880159237E-2</v>
      </c>
      <c r="AI160">
        <v>5.422794360307388</v>
      </c>
      <c r="AJ160" t="s">
        <v>643</v>
      </c>
      <c r="AK160">
        <v>12.725944025284189</v>
      </c>
      <c r="AL160">
        <v>11.652595765616471</v>
      </c>
      <c r="AM160">
        <v>14.104940378000409</v>
      </c>
    </row>
    <row r="161" spans="1:39">
      <c r="A161">
        <v>27</v>
      </c>
      <c r="B161" t="s">
        <v>681</v>
      </c>
      <c r="C161" t="s">
        <v>682</v>
      </c>
      <c r="D161" t="s">
        <v>683</v>
      </c>
      <c r="F161" t="s">
        <v>568</v>
      </c>
      <c r="G161" t="s">
        <v>684</v>
      </c>
      <c r="H161" s="1" t="s">
        <v>50</v>
      </c>
      <c r="I161" s="1" t="s">
        <v>63</v>
      </c>
      <c r="J161" s="1">
        <v>6</v>
      </c>
      <c r="K161" s="7">
        <f t="shared" si="2"/>
        <v>56</v>
      </c>
      <c r="L161" t="s">
        <v>683</v>
      </c>
      <c r="M161" s="1" t="s">
        <v>50</v>
      </c>
      <c r="N161">
        <v>56</v>
      </c>
      <c r="O161" t="s">
        <v>640</v>
      </c>
      <c r="P161" t="s">
        <v>604</v>
      </c>
      <c r="Q161">
        <v>8.9999999999999993E-3</v>
      </c>
      <c r="S161" t="s">
        <v>605</v>
      </c>
      <c r="T161">
        <v>3.3999999999999998E-3</v>
      </c>
      <c r="V161" t="s">
        <v>641</v>
      </c>
      <c r="W161">
        <v>1</v>
      </c>
      <c r="X161" t="s">
        <v>685</v>
      </c>
      <c r="Y161">
        <v>64.631609999999995</v>
      </c>
      <c r="Z161">
        <v>28.282920000000001</v>
      </c>
      <c r="AA161">
        <v>3.4756999999999998</v>
      </c>
      <c r="AB161">
        <v>8.5699999999999998E-2</v>
      </c>
      <c r="AC161">
        <v>-1.135</v>
      </c>
      <c r="AD161">
        <v>0.30199999999999999</v>
      </c>
      <c r="AE161">
        <v>-1.0900000000000001</v>
      </c>
      <c r="AF161">
        <v>13.007385411568489</v>
      </c>
      <c r="AG161">
        <v>0.11207623204129719</v>
      </c>
      <c r="AH161">
        <v>8.1283051616409904E-2</v>
      </c>
      <c r="AI161">
        <v>27.475210277894419</v>
      </c>
      <c r="AJ161">
        <v>0</v>
      </c>
      <c r="AK161">
        <v>16.032085070387147</v>
      </c>
      <c r="AL161">
        <v>14.481804516099837</v>
      </c>
      <c r="AM161">
        <v>18.258758931728153</v>
      </c>
    </row>
    <row r="162" spans="1:39">
      <c r="A162">
        <v>161</v>
      </c>
      <c r="B162" t="s">
        <v>729</v>
      </c>
      <c r="C162" t="s">
        <v>730</v>
      </c>
      <c r="D162" t="s">
        <v>731</v>
      </c>
      <c r="F162" t="s">
        <v>568</v>
      </c>
      <c r="G162" t="s">
        <v>51</v>
      </c>
      <c r="H162" s="1" t="s">
        <v>51</v>
      </c>
      <c r="I162" s="1" t="s">
        <v>63</v>
      </c>
      <c r="J162" s="1">
        <v>7</v>
      </c>
      <c r="K162" s="7">
        <f t="shared" si="2"/>
        <v>57</v>
      </c>
      <c r="L162" t="s">
        <v>731</v>
      </c>
      <c r="M162" s="1" t="s">
        <v>51</v>
      </c>
      <c r="N162">
        <v>57</v>
      </c>
      <c r="O162">
        <v>1</v>
      </c>
      <c r="Q162">
        <v>8.9999999999999993E-3</v>
      </c>
      <c r="R162">
        <v>2.3999999999999998E-3</v>
      </c>
      <c r="T162">
        <v>2E-3</v>
      </c>
      <c r="U162">
        <v>5.0000000000000001E-4</v>
      </c>
      <c r="V162" t="s">
        <v>675</v>
      </c>
      <c r="W162">
        <v>1</v>
      </c>
      <c r="X162" t="s">
        <v>732</v>
      </c>
      <c r="Y162">
        <v>69.947850000000003</v>
      </c>
      <c r="Z162">
        <v>26.027989999999999</v>
      </c>
      <c r="AA162">
        <v>3.4594</v>
      </c>
      <c r="AB162">
        <v>2.5600000000000001E-2</v>
      </c>
      <c r="AC162">
        <v>-0.75600000000000001</v>
      </c>
      <c r="AD162">
        <v>0.11600000000000001</v>
      </c>
      <c r="AE162">
        <v>-1.02</v>
      </c>
      <c r="AF162">
        <v>16.178565393714578</v>
      </c>
      <c r="AG162">
        <v>0.20111456396286537</v>
      </c>
      <c r="AH162">
        <v>9.5499258602143561E-2</v>
      </c>
      <c r="AI162">
        <v>52.5149960697143</v>
      </c>
      <c r="AJ162">
        <v>0</v>
      </c>
      <c r="AK162">
        <v>18.596020174593171</v>
      </c>
      <c r="AL162">
        <v>16.651857312571188</v>
      </c>
      <c r="AM162">
        <v>21.55168618870934</v>
      </c>
    </row>
    <row r="163" spans="1:39">
      <c r="A163">
        <v>181</v>
      </c>
      <c r="B163" t="s">
        <v>672</v>
      </c>
      <c r="C163" t="s">
        <v>673</v>
      </c>
      <c r="D163" t="s">
        <v>674</v>
      </c>
      <c r="F163" t="s">
        <v>568</v>
      </c>
      <c r="G163" t="s">
        <v>488</v>
      </c>
      <c r="H163" s="1" t="s">
        <v>488</v>
      </c>
      <c r="I163" s="1" t="s">
        <v>63</v>
      </c>
      <c r="J163" s="1">
        <v>7.25</v>
      </c>
      <c r="K163" s="7">
        <f t="shared" si="2"/>
        <v>57.25</v>
      </c>
      <c r="L163" t="s">
        <v>674</v>
      </c>
      <c r="M163" s="1" t="s">
        <v>488</v>
      </c>
      <c r="N163">
        <v>57.25</v>
      </c>
      <c r="O163">
        <v>1</v>
      </c>
      <c r="Q163">
        <v>1.1599999999999999E-2</v>
      </c>
      <c r="R163">
        <v>1.2999999999999999E-3</v>
      </c>
      <c r="T163">
        <v>4.8999999999999998E-3</v>
      </c>
      <c r="U163">
        <v>4.0000000000000002E-4</v>
      </c>
      <c r="V163" t="s">
        <v>675</v>
      </c>
      <c r="W163">
        <v>0</v>
      </c>
      <c r="X163" t="s">
        <v>676</v>
      </c>
      <c r="Y163">
        <v>71.113050000000001</v>
      </c>
      <c r="Z163">
        <v>25.204560000000001</v>
      </c>
      <c r="AA163">
        <v>3.4529000000000001</v>
      </c>
      <c r="AB163">
        <v>3.1399999999999997E-2</v>
      </c>
      <c r="AC163">
        <v>-1.2030000000000001</v>
      </c>
      <c r="AD163">
        <v>0.154</v>
      </c>
      <c r="AE163">
        <v>-1.1499999999999999</v>
      </c>
      <c r="AF163">
        <v>12.508061521432817</v>
      </c>
      <c r="AG163">
        <v>0.10091448814018725</v>
      </c>
      <c r="AH163">
        <v>7.0794578438413788E-2</v>
      </c>
      <c r="AI163">
        <v>29.846962767062568</v>
      </c>
      <c r="AJ163">
        <v>0</v>
      </c>
      <c r="AK163">
        <v>15.610974296907099</v>
      </c>
      <c r="AL163">
        <v>14.123511269930951</v>
      </c>
      <c r="AM163">
        <v>17.723572034714746</v>
      </c>
    </row>
    <row r="164" spans="1:39">
      <c r="A164">
        <v>59</v>
      </c>
      <c r="B164" t="s">
        <v>608</v>
      </c>
      <c r="C164" t="s">
        <v>609</v>
      </c>
      <c r="D164" t="s">
        <v>741</v>
      </c>
      <c r="F164" t="s">
        <v>568</v>
      </c>
      <c r="G164" t="s">
        <v>488</v>
      </c>
      <c r="H164" s="1" t="s">
        <v>488</v>
      </c>
      <c r="I164" s="1" t="s">
        <v>63</v>
      </c>
      <c r="J164" s="1">
        <v>7.25</v>
      </c>
      <c r="K164" s="7">
        <f t="shared" si="2"/>
        <v>57.25</v>
      </c>
      <c r="L164" t="s">
        <v>741</v>
      </c>
      <c r="M164" s="1" t="s">
        <v>488</v>
      </c>
      <c r="N164">
        <v>57.25</v>
      </c>
      <c r="O164">
        <v>1</v>
      </c>
      <c r="P164" t="s">
        <v>604</v>
      </c>
      <c r="Q164">
        <v>4.4000000000000003E-3</v>
      </c>
      <c r="S164" t="s">
        <v>605</v>
      </c>
      <c r="T164">
        <v>1.6999999999999999E-3</v>
      </c>
      <c r="V164" t="s">
        <v>606</v>
      </c>
      <c r="W164">
        <v>0</v>
      </c>
      <c r="X164" t="s">
        <v>611</v>
      </c>
      <c r="Y164">
        <v>65.897440000000003</v>
      </c>
      <c r="Z164">
        <v>25.050850000000001</v>
      </c>
      <c r="AA164">
        <v>3.4529000000000001</v>
      </c>
      <c r="AB164">
        <v>3.1399999999999997E-2</v>
      </c>
      <c r="AC164">
        <v>-0.57899999999999996</v>
      </c>
      <c r="AD164">
        <v>0.16200000000000001</v>
      </c>
      <c r="AE164">
        <v>-0.99</v>
      </c>
      <c r="AF164">
        <v>17.913894354365109</v>
      </c>
      <c r="AG164">
        <v>0.26426127237386754</v>
      </c>
      <c r="AH164">
        <v>0.10232929922807538</v>
      </c>
      <c r="AI164">
        <v>61.277224502535695</v>
      </c>
      <c r="AJ164">
        <v>0</v>
      </c>
      <c r="AK164">
        <v>19.930124362394068</v>
      </c>
      <c r="AL164">
        <v>17.773897889144347</v>
      </c>
      <c r="AM164">
        <v>23.286877292522313</v>
      </c>
    </row>
    <row r="165" spans="1:39">
      <c r="A165">
        <v>106</v>
      </c>
      <c r="B165" t="s">
        <v>624</v>
      </c>
      <c r="C165" t="s">
        <v>625</v>
      </c>
      <c r="D165" t="s">
        <v>626</v>
      </c>
      <c r="F165" t="s">
        <v>568</v>
      </c>
      <c r="G165" t="s">
        <v>494</v>
      </c>
      <c r="H165" s="1" t="s">
        <v>494</v>
      </c>
      <c r="I165" s="1" t="s">
        <v>63</v>
      </c>
      <c r="J165" s="1">
        <v>7.5</v>
      </c>
      <c r="K165" s="7">
        <f t="shared" si="2"/>
        <v>57.5</v>
      </c>
      <c r="L165" t="s">
        <v>626</v>
      </c>
      <c r="M165" s="1" t="s">
        <v>494</v>
      </c>
      <c r="N165">
        <v>57.5</v>
      </c>
      <c r="O165">
        <v>10</v>
      </c>
      <c r="P165" t="s">
        <v>604</v>
      </c>
      <c r="Q165">
        <v>1.83E-2</v>
      </c>
      <c r="S165" t="s">
        <v>605</v>
      </c>
      <c r="T165">
        <v>7.0000000000000001E-3</v>
      </c>
      <c r="V165" t="s">
        <v>606</v>
      </c>
      <c r="W165">
        <v>1</v>
      </c>
      <c r="X165" t="s">
        <v>627</v>
      </c>
      <c r="Y165">
        <v>68.126289999999997</v>
      </c>
      <c r="Z165">
        <v>17.52497</v>
      </c>
      <c r="AA165">
        <v>3.4464000000000001</v>
      </c>
      <c r="AB165">
        <v>3.73E-2</v>
      </c>
      <c r="AC165">
        <v>-1.845</v>
      </c>
      <c r="AD165">
        <v>0.124</v>
      </c>
      <c r="AE165">
        <v>-1.43</v>
      </c>
      <c r="AF165">
        <v>8.6435074104559781</v>
      </c>
      <c r="AG165">
        <v>3.7481203010403509E-2</v>
      </c>
      <c r="AH165">
        <v>3.7153522909717254E-2</v>
      </c>
      <c r="AI165">
        <v>0.87425182322803763</v>
      </c>
      <c r="AJ165">
        <v>0</v>
      </c>
      <c r="AK165">
        <v>12.141993853021486</v>
      </c>
      <c r="AL165">
        <v>11.148660251900212</v>
      </c>
      <c r="AM165">
        <v>13.383547810843735</v>
      </c>
    </row>
    <row r="166" spans="1:39">
      <c r="A166">
        <v>81</v>
      </c>
      <c r="B166" t="s">
        <v>653</v>
      </c>
      <c r="C166" t="s">
        <v>654</v>
      </c>
      <c r="D166" t="s">
        <v>655</v>
      </c>
      <c r="F166" t="s">
        <v>568</v>
      </c>
      <c r="G166" t="s">
        <v>494</v>
      </c>
      <c r="H166" s="1" t="s">
        <v>494</v>
      </c>
      <c r="I166" s="1" t="s">
        <v>63</v>
      </c>
      <c r="J166" s="1">
        <v>7.5</v>
      </c>
      <c r="K166" s="7">
        <f t="shared" si="2"/>
        <v>57.5</v>
      </c>
      <c r="L166" t="s">
        <v>655</v>
      </c>
      <c r="M166" s="1" t="s">
        <v>494</v>
      </c>
      <c r="N166">
        <v>57.5</v>
      </c>
      <c r="O166">
        <v>6</v>
      </c>
      <c r="P166" t="s">
        <v>604</v>
      </c>
      <c r="Q166">
        <v>0.01</v>
      </c>
      <c r="S166" t="s">
        <v>605</v>
      </c>
      <c r="T166">
        <v>3.8E-3</v>
      </c>
      <c r="V166" t="s">
        <v>641</v>
      </c>
      <c r="W166">
        <v>3</v>
      </c>
      <c r="X166" t="s">
        <v>656</v>
      </c>
      <c r="Y166">
        <v>67.423159999999996</v>
      </c>
      <c r="Z166">
        <v>26.549520000000001</v>
      </c>
      <c r="AA166">
        <v>3.4464000000000001</v>
      </c>
      <c r="AB166">
        <v>3.73E-2</v>
      </c>
      <c r="AC166">
        <v>-2.8220000000000001</v>
      </c>
      <c r="AD166">
        <v>0.111</v>
      </c>
      <c r="AE166">
        <v>-1.26</v>
      </c>
      <c r="AF166">
        <v>4.9253830180418969</v>
      </c>
      <c r="AG166">
        <v>8.302779831838707E-3</v>
      </c>
      <c r="AH166">
        <v>5.4954087385762435E-2</v>
      </c>
      <c r="AI166">
        <v>561.87576328387934</v>
      </c>
      <c r="AJ166">
        <v>0</v>
      </c>
      <c r="AK166">
        <v>8.2832354951596816</v>
      </c>
      <c r="AL166">
        <v>7.7786222371679434</v>
      </c>
      <c r="AM166">
        <v>8.7285329302304007</v>
      </c>
    </row>
    <row r="167" spans="1:39">
      <c r="A167">
        <v>75</v>
      </c>
      <c r="B167" t="s">
        <v>644</v>
      </c>
      <c r="C167" t="s">
        <v>645</v>
      </c>
      <c r="D167" t="s">
        <v>646</v>
      </c>
      <c r="F167" t="s">
        <v>568</v>
      </c>
      <c r="G167" t="s">
        <v>647</v>
      </c>
      <c r="H167" s="1" t="s">
        <v>51</v>
      </c>
      <c r="I167" s="1" t="s">
        <v>63</v>
      </c>
      <c r="J167" s="1">
        <v>7</v>
      </c>
      <c r="K167" s="7">
        <f t="shared" si="2"/>
        <v>57</v>
      </c>
      <c r="L167" t="s">
        <v>646</v>
      </c>
      <c r="M167" s="1" t="s">
        <v>51</v>
      </c>
      <c r="N167">
        <v>57</v>
      </c>
      <c r="O167" t="s">
        <v>640</v>
      </c>
      <c r="P167" t="s">
        <v>604</v>
      </c>
      <c r="Q167">
        <v>7.7999999999999996E-3</v>
      </c>
      <c r="S167" t="s">
        <v>605</v>
      </c>
      <c r="T167">
        <v>3.0000000000000001E-3</v>
      </c>
      <c r="V167" t="s">
        <v>606</v>
      </c>
      <c r="W167">
        <v>0</v>
      </c>
      <c r="X167" t="s">
        <v>648</v>
      </c>
      <c r="Y167">
        <v>67.17765</v>
      </c>
      <c r="Z167">
        <v>27.23442</v>
      </c>
      <c r="AA167">
        <v>3.4594</v>
      </c>
      <c r="AB167">
        <v>7.2400000000000006E-2</v>
      </c>
      <c r="AC167">
        <v>-1.575</v>
      </c>
      <c r="AD167">
        <v>0.25</v>
      </c>
      <c r="AE167">
        <v>-1.34</v>
      </c>
      <c r="AF167">
        <v>10.096945420608151</v>
      </c>
      <c r="AG167">
        <v>5.6847781607179383E-2</v>
      </c>
      <c r="AH167">
        <v>4.5708818961487478E-2</v>
      </c>
      <c r="AI167">
        <v>19.594366448039462</v>
      </c>
      <c r="AJ167" t="s">
        <v>643</v>
      </c>
      <c r="AK167">
        <v>13.495531979998985</v>
      </c>
      <c r="AL167">
        <v>12.314667232892422</v>
      </c>
      <c r="AM167">
        <v>15.061605032914642</v>
      </c>
    </row>
    <row r="168" spans="1:39">
      <c r="A168">
        <v>92</v>
      </c>
      <c r="B168" t="s">
        <v>620</v>
      </c>
      <c r="C168" t="s">
        <v>621</v>
      </c>
      <c r="D168" t="s">
        <v>622</v>
      </c>
      <c r="F168" t="s">
        <v>568</v>
      </c>
      <c r="G168" t="s">
        <v>526</v>
      </c>
      <c r="H168" s="1" t="s">
        <v>526</v>
      </c>
      <c r="I168" s="1" t="s">
        <v>63</v>
      </c>
      <c r="J168" s="1">
        <v>8.25</v>
      </c>
      <c r="K168" s="7">
        <f t="shared" si="2"/>
        <v>58.25</v>
      </c>
      <c r="L168" t="s">
        <v>622</v>
      </c>
      <c r="M168" s="1" t="s">
        <v>526</v>
      </c>
      <c r="N168">
        <v>58.25</v>
      </c>
      <c r="O168">
        <v>1</v>
      </c>
      <c r="P168" t="s">
        <v>604</v>
      </c>
      <c r="Q168">
        <v>6.7999999999999996E-3</v>
      </c>
      <c r="S168" t="s">
        <v>605</v>
      </c>
      <c r="T168">
        <v>2.5999999999999999E-3</v>
      </c>
      <c r="V168" t="s">
        <v>606</v>
      </c>
      <c r="W168">
        <v>0</v>
      </c>
      <c r="X168" t="s">
        <v>623</v>
      </c>
      <c r="Y168">
        <v>67.738280000000003</v>
      </c>
      <c r="Z168">
        <v>25.944299999999998</v>
      </c>
      <c r="AA168">
        <v>3.4203999999999999</v>
      </c>
      <c r="AB168">
        <v>4.6600000000000003E-2</v>
      </c>
      <c r="AC168">
        <v>-2.2719999999999998</v>
      </c>
      <c r="AD168">
        <v>0.19800000000000001</v>
      </c>
      <c r="AE168">
        <v>-1.61</v>
      </c>
      <c r="AF168">
        <v>6.7598959102721095</v>
      </c>
      <c r="AG168">
        <v>1.9396506741731968E-2</v>
      </c>
      <c r="AH168">
        <v>2.4547089156850287E-2</v>
      </c>
      <c r="AI168">
        <v>26.554175366210345</v>
      </c>
      <c r="AJ168">
        <v>0</v>
      </c>
      <c r="AK168">
        <v>10.273064353520386</v>
      </c>
      <c r="AL168">
        <v>9.5258267995991979</v>
      </c>
      <c r="AM168">
        <v>11.103023390119139</v>
      </c>
    </row>
    <row r="169" spans="1:39">
      <c r="A169">
        <v>76</v>
      </c>
      <c r="B169" t="s">
        <v>1190</v>
      </c>
      <c r="C169" t="s">
        <v>1191</v>
      </c>
      <c r="D169" t="s">
        <v>1192</v>
      </c>
      <c r="F169" t="s">
        <v>568</v>
      </c>
      <c r="G169" t="s">
        <v>526</v>
      </c>
      <c r="H169" s="1" t="s">
        <v>526</v>
      </c>
      <c r="I169" s="1" t="s">
        <v>63</v>
      </c>
      <c r="J169" s="1">
        <v>8.25</v>
      </c>
      <c r="K169" s="7">
        <f t="shared" si="2"/>
        <v>58.25</v>
      </c>
      <c r="L169" t="s">
        <v>1192</v>
      </c>
      <c r="M169" s="1" t="s">
        <v>526</v>
      </c>
      <c r="N169">
        <v>58.25</v>
      </c>
      <c r="O169">
        <v>1</v>
      </c>
      <c r="P169" t="s">
        <v>604</v>
      </c>
      <c r="Q169">
        <v>4.1999999999999997E-3</v>
      </c>
      <c r="S169" t="s">
        <v>605</v>
      </c>
      <c r="T169">
        <v>1.6000000000000001E-3</v>
      </c>
      <c r="V169" t="s">
        <v>606</v>
      </c>
      <c r="W169">
        <v>0</v>
      </c>
      <c r="X169" t="s">
        <v>1193</v>
      </c>
      <c r="Y169">
        <v>67.252840000000006</v>
      </c>
      <c r="Z169">
        <v>27.91761</v>
      </c>
      <c r="AA169" t="e">
        <v>#N/A</v>
      </c>
      <c r="AB169" t="e">
        <v>#N/A</v>
      </c>
      <c r="AC169" t="e">
        <v>#N/A</v>
      </c>
      <c r="AD169" t="e">
        <v>#N/A</v>
      </c>
      <c r="AE169">
        <v>-1.54</v>
      </c>
      <c r="AF169" t="e">
        <v>#N/A</v>
      </c>
      <c r="AG169" t="e">
        <v>#N/A</v>
      </c>
      <c r="AH169">
        <v>2.8840315031266047E-2</v>
      </c>
      <c r="AI169" t="e">
        <v>#N/A</v>
      </c>
      <c r="AJ169" t="e">
        <v>#N/A</v>
      </c>
      <c r="AK169" t="e">
        <v>#N/A</v>
      </c>
      <c r="AL169" t="e">
        <v>#N/A</v>
      </c>
      <c r="AM169" t="e">
        <v>#N/A</v>
      </c>
    </row>
    <row r="170" spans="1:39">
      <c r="A170">
        <v>85</v>
      </c>
      <c r="B170" t="s">
        <v>612</v>
      </c>
      <c r="C170" t="s">
        <v>613</v>
      </c>
      <c r="D170" t="s">
        <v>614</v>
      </c>
      <c r="F170" t="s">
        <v>568</v>
      </c>
      <c r="G170" t="s">
        <v>535</v>
      </c>
      <c r="H170" s="1" t="s">
        <v>535</v>
      </c>
      <c r="I170" s="1" t="s">
        <v>63</v>
      </c>
      <c r="J170" s="1">
        <v>8.5</v>
      </c>
      <c r="K170" s="7">
        <f t="shared" si="2"/>
        <v>58.5</v>
      </c>
      <c r="L170" t="s">
        <v>614</v>
      </c>
      <c r="M170" s="1" t="s">
        <v>535</v>
      </c>
      <c r="N170">
        <v>58.5</v>
      </c>
      <c r="O170">
        <v>1</v>
      </c>
      <c r="P170" t="s">
        <v>604</v>
      </c>
      <c r="Q170">
        <v>6.3E-3</v>
      </c>
      <c r="S170" t="s">
        <v>605</v>
      </c>
      <c r="T170">
        <v>2.3999999999999998E-3</v>
      </c>
      <c r="V170" t="s">
        <v>606</v>
      </c>
      <c r="W170">
        <v>0</v>
      </c>
      <c r="X170" t="s">
        <v>615</v>
      </c>
      <c r="Y170">
        <v>67.530180000000001</v>
      </c>
      <c r="Z170">
        <v>26.139109999999999</v>
      </c>
      <c r="AA170">
        <v>3.4074</v>
      </c>
      <c r="AB170">
        <v>4.3299999999999998E-2</v>
      </c>
      <c r="AC170">
        <v>-2.468</v>
      </c>
      <c r="AD170">
        <v>0.17899999999999999</v>
      </c>
      <c r="AE170">
        <v>-1.69</v>
      </c>
      <c r="AF170">
        <v>6.03865208611235</v>
      </c>
      <c r="AG170">
        <v>1.4335192251546025E-2</v>
      </c>
      <c r="AH170">
        <v>2.0417379446695288E-2</v>
      </c>
      <c r="AI170">
        <v>42.428361534483841</v>
      </c>
      <c r="AJ170">
        <v>0</v>
      </c>
      <c r="AK170">
        <v>9.5143693905186986</v>
      </c>
      <c r="AL170">
        <v>8.8622231396347591</v>
      </c>
      <c r="AM170">
        <v>10.190635189201782</v>
      </c>
    </row>
    <row r="171" spans="1:39">
      <c r="A171">
        <v>172</v>
      </c>
      <c r="B171" t="s">
        <v>616</v>
      </c>
      <c r="C171" t="s">
        <v>617</v>
      </c>
      <c r="D171" t="s">
        <v>618</v>
      </c>
      <c r="F171" t="s">
        <v>568</v>
      </c>
      <c r="G171" t="s">
        <v>535</v>
      </c>
      <c r="H171" s="1" t="s">
        <v>535</v>
      </c>
      <c r="I171" s="1" t="s">
        <v>63</v>
      </c>
      <c r="J171" s="1">
        <v>8.5</v>
      </c>
      <c r="K171" s="7">
        <f t="shared" si="2"/>
        <v>58.5</v>
      </c>
      <c r="L171" t="s">
        <v>618</v>
      </c>
      <c r="M171" s="1" t="s">
        <v>535</v>
      </c>
      <c r="N171">
        <v>58.5</v>
      </c>
      <c r="O171">
        <v>1</v>
      </c>
      <c r="P171" t="s">
        <v>604</v>
      </c>
      <c r="Q171">
        <v>6.2700000000000006E-2</v>
      </c>
      <c r="S171" t="s">
        <v>605</v>
      </c>
      <c r="T171">
        <v>2.4E-2</v>
      </c>
      <c r="V171" t="s">
        <v>606</v>
      </c>
      <c r="W171">
        <v>1</v>
      </c>
      <c r="X171" t="s">
        <v>619</v>
      </c>
      <c r="Y171">
        <v>70.437070000000006</v>
      </c>
      <c r="Z171">
        <v>23.030940000000001</v>
      </c>
      <c r="AA171">
        <v>3.4074</v>
      </c>
      <c r="AB171">
        <v>4.3299999999999998E-2</v>
      </c>
      <c r="AC171">
        <v>-2.262</v>
      </c>
      <c r="AD171">
        <v>0.182</v>
      </c>
      <c r="AE171">
        <v>-1.63</v>
      </c>
      <c r="AF171">
        <v>6.7989212152473026</v>
      </c>
      <c r="AG171">
        <v>1.969806298193497E-2</v>
      </c>
      <c r="AH171">
        <v>2.3442288153199219E-2</v>
      </c>
      <c r="AI171">
        <v>19.008088128756956</v>
      </c>
      <c r="AJ171">
        <v>0</v>
      </c>
      <c r="AK171">
        <v>10.313355988982007</v>
      </c>
      <c r="AL171">
        <v>9.5609859682733287</v>
      </c>
      <c r="AM171">
        <v>11.151704547030201</v>
      </c>
    </row>
    <row r="172" spans="1:39">
      <c r="A172">
        <v>113</v>
      </c>
      <c r="B172" t="s">
        <v>795</v>
      </c>
      <c r="C172" t="s">
        <v>796</v>
      </c>
      <c r="D172" t="s">
        <v>1232</v>
      </c>
      <c r="F172" t="s">
        <v>568</v>
      </c>
      <c r="G172" t="s">
        <v>1233</v>
      </c>
      <c r="H172" s="1" t="s">
        <v>535</v>
      </c>
      <c r="I172" s="1" t="s">
        <v>63</v>
      </c>
      <c r="J172" s="1">
        <v>8.5</v>
      </c>
      <c r="K172" s="7">
        <f t="shared" si="2"/>
        <v>58.5</v>
      </c>
      <c r="L172" t="s">
        <v>1232</v>
      </c>
      <c r="M172" s="1" t="s">
        <v>535</v>
      </c>
      <c r="N172">
        <v>58.5</v>
      </c>
      <c r="O172" t="s">
        <v>640</v>
      </c>
      <c r="Q172">
        <v>5.0000000000000001E-3</v>
      </c>
      <c r="R172">
        <v>3.0000000000000001E-3</v>
      </c>
      <c r="T172">
        <v>1.9E-3</v>
      </c>
      <c r="U172">
        <v>1.4E-3</v>
      </c>
      <c r="V172" t="s">
        <v>641</v>
      </c>
      <c r="W172">
        <v>1</v>
      </c>
      <c r="X172" t="s">
        <v>1234</v>
      </c>
      <c r="Y172">
        <v>68.205749999999995</v>
      </c>
      <c r="Z172">
        <v>22.885619999999999</v>
      </c>
      <c r="AA172">
        <v>3.4074</v>
      </c>
      <c r="AB172">
        <v>7.7299999999999994E-2</v>
      </c>
      <c r="AC172">
        <v>-2.391</v>
      </c>
      <c r="AD172">
        <v>0.223</v>
      </c>
      <c r="AE172" t="e">
        <v>#N/A</v>
      </c>
      <c r="AF172">
        <v>6.3123345574107255</v>
      </c>
      <c r="AG172">
        <v>1.6143344759347186E-2</v>
      </c>
      <c r="AH172" t="e">
        <v>#N/A</v>
      </c>
      <c r="AI172" t="e">
        <v>#N/A</v>
      </c>
      <c r="AJ172" t="s">
        <v>643</v>
      </c>
      <c r="AK172">
        <v>9.8055059752789191</v>
      </c>
      <c r="AL172">
        <v>9.1172251706151339</v>
      </c>
      <c r="AM172">
        <v>10.539772935565056</v>
      </c>
    </row>
    <row r="173" spans="1:39">
      <c r="A173">
        <v>33</v>
      </c>
      <c r="B173" t="s">
        <v>601</v>
      </c>
      <c r="C173" t="s">
        <v>602</v>
      </c>
      <c r="D173" t="s">
        <v>603</v>
      </c>
      <c r="F173" t="s">
        <v>568</v>
      </c>
      <c r="G173" t="s">
        <v>53</v>
      </c>
      <c r="H173" s="1" t="s">
        <v>53</v>
      </c>
      <c r="I173" s="1" t="s">
        <v>63</v>
      </c>
      <c r="J173" s="1">
        <v>9</v>
      </c>
      <c r="K173" s="7">
        <f t="shared" si="2"/>
        <v>59</v>
      </c>
      <c r="L173" t="s">
        <v>603</v>
      </c>
      <c r="M173" s="1" t="s">
        <v>53</v>
      </c>
      <c r="N173">
        <v>59</v>
      </c>
      <c r="O173">
        <v>1</v>
      </c>
      <c r="P173" t="s">
        <v>604</v>
      </c>
      <c r="Q173">
        <v>5.4999999999999997E-3</v>
      </c>
      <c r="S173" t="s">
        <v>605</v>
      </c>
      <c r="T173">
        <v>2.0999999999999999E-3</v>
      </c>
      <c r="V173" t="s">
        <v>606</v>
      </c>
      <c r="W173">
        <v>0</v>
      </c>
      <c r="X173" t="s">
        <v>607</v>
      </c>
      <c r="Y173">
        <v>64.755290000000002</v>
      </c>
      <c r="Z173">
        <v>28.046859999999999</v>
      </c>
      <c r="AA173">
        <v>3.3801999999999999</v>
      </c>
      <c r="AB173">
        <v>5.6099999999999997E-2</v>
      </c>
      <c r="AC173">
        <v>-2.9729999999999999</v>
      </c>
      <c r="AD173">
        <v>0.23799999999999999</v>
      </c>
      <c r="AE173">
        <v>-1.93</v>
      </c>
      <c r="AF173">
        <v>4.5153353308078534</v>
      </c>
      <c r="AG173">
        <v>6.5773889098418338E-3</v>
      </c>
      <c r="AH173">
        <v>1.1748975549395293E-2</v>
      </c>
      <c r="AI173">
        <v>78.62674247245964</v>
      </c>
      <c r="AJ173">
        <v>0</v>
      </c>
      <c r="AK173">
        <v>7.8078238840143612</v>
      </c>
      <c r="AL173">
        <v>7.3577102450188798</v>
      </c>
      <c r="AM173">
        <v>8.1705492982732117</v>
      </c>
    </row>
    <row r="174" spans="1:39">
      <c r="A174">
        <v>60</v>
      </c>
      <c r="B174" t="s">
        <v>608</v>
      </c>
      <c r="C174" t="s">
        <v>609</v>
      </c>
      <c r="D174" t="s">
        <v>610</v>
      </c>
      <c r="F174" t="s">
        <v>568</v>
      </c>
      <c r="G174" t="s">
        <v>549</v>
      </c>
      <c r="H174" s="1" t="s">
        <v>549</v>
      </c>
      <c r="I174" s="1" t="s">
        <v>63</v>
      </c>
      <c r="J174" s="1">
        <v>9.25</v>
      </c>
      <c r="K174" s="7">
        <f t="shared" si="2"/>
        <v>59.25</v>
      </c>
      <c r="L174" t="s">
        <v>610</v>
      </c>
      <c r="M174" s="1" t="s">
        <v>549</v>
      </c>
      <c r="N174">
        <v>59.25</v>
      </c>
      <c r="O174">
        <v>1</v>
      </c>
      <c r="P174" t="s">
        <v>604</v>
      </c>
      <c r="Q174">
        <v>4.4000000000000003E-3</v>
      </c>
      <c r="S174" t="s">
        <v>605</v>
      </c>
      <c r="T174">
        <v>1.6999999999999999E-3</v>
      </c>
      <c r="V174" t="s">
        <v>606</v>
      </c>
      <c r="W174">
        <v>0</v>
      </c>
      <c r="X174" t="s">
        <v>611</v>
      </c>
      <c r="Y174">
        <v>65.897440000000003</v>
      </c>
      <c r="Z174">
        <v>25.050850000000001</v>
      </c>
      <c r="AA174">
        <v>3.3711000000000002</v>
      </c>
      <c r="AB174">
        <v>5.2200000000000003E-2</v>
      </c>
      <c r="AC174">
        <v>-2.077</v>
      </c>
      <c r="AD174">
        <v>0.161</v>
      </c>
      <c r="AE174">
        <v>-1.7</v>
      </c>
      <c r="AF174">
        <v>7.562928745207091</v>
      </c>
      <c r="AG174">
        <v>2.6204357858064596E-2</v>
      </c>
      <c r="AH174">
        <v>1.9952623149688792E-2</v>
      </c>
      <c r="AI174">
        <v>23.857614608372419</v>
      </c>
      <c r="AJ174">
        <v>0</v>
      </c>
      <c r="AK174">
        <v>11.087918081442167</v>
      </c>
      <c r="AL174">
        <v>10.235349594076377</v>
      </c>
      <c r="AM174">
        <v>12.091808337233118</v>
      </c>
    </row>
    <row r="181" spans="1:39" s="13" customFormat="1">
      <c r="A181" s="13">
        <v>61</v>
      </c>
      <c r="B181" s="13" t="s">
        <v>997</v>
      </c>
      <c r="C181" s="13" t="s">
        <v>998</v>
      </c>
      <c r="D181" s="13" t="s">
        <v>999</v>
      </c>
      <c r="E181" s="13" t="s">
        <v>1246</v>
      </c>
      <c r="F181" s="13" t="s">
        <v>568</v>
      </c>
      <c r="G181" s="13" t="s">
        <v>1000</v>
      </c>
      <c r="H181" s="13" t="s">
        <v>1000</v>
      </c>
      <c r="L181"/>
      <c r="M181"/>
      <c r="N181"/>
      <c r="O181" s="13">
        <v>1</v>
      </c>
      <c r="Q181" s="13">
        <v>0.1217</v>
      </c>
      <c r="R181" s="13">
        <v>9.4999999999999998E-3</v>
      </c>
      <c r="T181" s="13">
        <v>6.2899999999999998E-2</v>
      </c>
      <c r="U181" s="13">
        <v>4.3E-3</v>
      </c>
      <c r="V181" s="13" t="s">
        <v>675</v>
      </c>
      <c r="W181" s="13">
        <v>1</v>
      </c>
      <c r="X181" s="13" t="s">
        <v>999</v>
      </c>
      <c r="Y181" s="13">
        <v>65.913300000000007</v>
      </c>
      <c r="Z181" s="13">
        <v>24.937249999999999</v>
      </c>
      <c r="AA181" s="13">
        <v>3.5771999999999999</v>
      </c>
      <c r="AB181" s="13">
        <v>4.9099999999999998E-2</v>
      </c>
      <c r="AC181" s="13">
        <v>-0.251</v>
      </c>
      <c r="AD181" s="13">
        <v>0.219</v>
      </c>
      <c r="AE181" s="13">
        <v>-0.05</v>
      </c>
      <c r="AF181" s="13">
        <v>21.636649441843421</v>
      </c>
      <c r="AG181" s="13">
        <v>0.4383222550029896</v>
      </c>
      <c r="AH181" s="13">
        <v>0.89125093813374545</v>
      </c>
      <c r="AI181" s="13">
        <v>103.33234919309918</v>
      </c>
      <c r="AJ181" s="13">
        <v>0</v>
      </c>
      <c r="AK181" s="13">
        <v>22.660527153649106</v>
      </c>
      <c r="AL181" s="13">
        <v>20.056847888685237</v>
      </c>
      <c r="AM181" s="13">
        <v>26.880123189234261</v>
      </c>
    </row>
    <row r="182" spans="1:39" s="13" customFormat="1">
      <c r="A182" s="13">
        <v>163</v>
      </c>
      <c r="B182" s="13" t="s">
        <v>1009</v>
      </c>
      <c r="C182" s="13" t="s">
        <v>1010</v>
      </c>
      <c r="D182" s="13" t="s">
        <v>1011</v>
      </c>
      <c r="E182" s="13" t="s">
        <v>1246</v>
      </c>
      <c r="F182" s="13" t="s">
        <v>568</v>
      </c>
      <c r="G182" s="13" t="s">
        <v>1000</v>
      </c>
      <c r="H182" s="13" t="s">
        <v>1000</v>
      </c>
      <c r="L182"/>
      <c r="M182"/>
      <c r="N182"/>
      <c r="O182" s="13">
        <v>1</v>
      </c>
      <c r="Q182" s="13">
        <v>0.13500000000000001</v>
      </c>
      <c r="R182" s="13">
        <v>6.0600000000000001E-2</v>
      </c>
      <c r="T182" s="13">
        <v>5.1700000000000003E-2</v>
      </c>
      <c r="U182" s="13">
        <v>8.0000000000000004E-4</v>
      </c>
      <c r="V182" s="13" t="s">
        <v>606</v>
      </c>
      <c r="W182" s="13">
        <v>1</v>
      </c>
      <c r="X182" s="13" t="s">
        <v>1011</v>
      </c>
      <c r="Y182" s="13">
        <v>70.033339999999995</v>
      </c>
      <c r="Z182" s="13">
        <v>26.09038</v>
      </c>
      <c r="AA182" s="13">
        <v>3.5771999999999999</v>
      </c>
      <c r="AB182" s="13">
        <v>4.9099999999999998E-2</v>
      </c>
      <c r="AC182" s="13">
        <v>-4.7E-2</v>
      </c>
      <c r="AD182" s="13">
        <v>0.15</v>
      </c>
      <c r="AE182" s="13">
        <v>-0.05</v>
      </c>
      <c r="AF182" s="13">
        <v>24.332683582275834</v>
      </c>
      <c r="AG182" s="13">
        <v>0.60044539953224407</v>
      </c>
      <c r="AH182" s="13">
        <v>0.89125093813374545</v>
      </c>
      <c r="AI182" s="13">
        <v>48.431637385854444</v>
      </c>
      <c r="AJ182" s="13">
        <v>0</v>
      </c>
      <c r="AK182" s="13">
        <v>24.544263721550738</v>
      </c>
      <c r="AL182" s="13">
        <v>21.622339437543179</v>
      </c>
      <c r="AM182" s="13">
        <v>29.389436197960638</v>
      </c>
    </row>
    <row r="183" spans="1:39" s="13" customFormat="1">
      <c r="A183" s="13">
        <v>146</v>
      </c>
      <c r="B183" s="13" t="s">
        <v>750</v>
      </c>
      <c r="C183" s="13" t="s">
        <v>751</v>
      </c>
      <c r="D183" s="13" t="s">
        <v>752</v>
      </c>
      <c r="E183" s="13" t="s">
        <v>1246</v>
      </c>
      <c r="F183" s="13" t="s">
        <v>568</v>
      </c>
      <c r="G183" s="13" t="s">
        <v>753</v>
      </c>
      <c r="H183" s="13" t="s">
        <v>753</v>
      </c>
      <c r="L183"/>
      <c r="M183"/>
      <c r="N183"/>
      <c r="O183" s="13">
        <v>1</v>
      </c>
      <c r="P183" s="13" t="s">
        <v>604</v>
      </c>
      <c r="Q183" s="13">
        <v>6.0000000000000001E-3</v>
      </c>
      <c r="S183" s="13" t="s">
        <v>605</v>
      </c>
      <c r="T183" s="13">
        <v>2.3E-3</v>
      </c>
      <c r="V183" s="13" t="s">
        <v>606</v>
      </c>
      <c r="W183" s="13">
        <v>0</v>
      </c>
      <c r="X183" s="13" t="s">
        <v>752</v>
      </c>
      <c r="Y183" s="13">
        <v>69.486249999999998</v>
      </c>
      <c r="Z183" s="13">
        <v>25.773029999999999</v>
      </c>
      <c r="AA183" s="13">
        <v>3.5047999999999999</v>
      </c>
      <c r="AB183" s="13">
        <v>2.9499999999999998E-2</v>
      </c>
      <c r="AC183" s="13">
        <v>-2.0790000000000002</v>
      </c>
      <c r="AD183" s="13">
        <v>0.13600000000000001</v>
      </c>
      <c r="AE183" s="13">
        <v>-0.87</v>
      </c>
      <c r="AF183" s="13">
        <v>7.5542266120247854</v>
      </c>
      <c r="AG183" s="13">
        <v>2.6123629860316674E-2</v>
      </c>
      <c r="AH183" s="13">
        <v>0.13489628825916533</v>
      </c>
      <c r="AI183" s="13">
        <v>416.37651038717519</v>
      </c>
      <c r="AJ183" s="13">
        <v>0</v>
      </c>
      <c r="AK183" s="13">
        <v>11.079240980983448</v>
      </c>
      <c r="AL183" s="13">
        <v>10.227810687566247</v>
      </c>
      <c r="AM183" s="13">
        <v>12.081232845894514</v>
      </c>
    </row>
    <row r="186" spans="1:39" s="13" customFormat="1">
      <c r="A186" s="13">
        <v>8</v>
      </c>
      <c r="B186" s="13" t="s">
        <v>1163</v>
      </c>
      <c r="C186" s="13" t="s">
        <v>1164</v>
      </c>
      <c r="D186" s="13" t="s">
        <v>1165</v>
      </c>
      <c r="E186" s="13" t="s">
        <v>1245</v>
      </c>
      <c r="F186" s="13" t="s">
        <v>568</v>
      </c>
      <c r="G186" s="13" t="s">
        <v>1166</v>
      </c>
      <c r="H186" s="13" t="s">
        <v>1166</v>
      </c>
      <c r="L186"/>
      <c r="M186"/>
      <c r="N186"/>
      <c r="O186" s="13" t="s">
        <v>1167</v>
      </c>
      <c r="Q186" s="13">
        <v>0.30170000000000002</v>
      </c>
      <c r="R186" s="13">
        <v>5.5500000000000001E-2</v>
      </c>
      <c r="T186" s="13">
        <v>0.13769999999999999</v>
      </c>
      <c r="U186" s="13">
        <v>1.4200000000000001E-2</v>
      </c>
      <c r="V186" s="13" t="s">
        <v>606</v>
      </c>
      <c r="W186" s="13">
        <v>2</v>
      </c>
      <c r="X186" s="13" t="s">
        <v>1168</v>
      </c>
      <c r="Y186" s="13">
        <v>63.61</v>
      </c>
      <c r="Z186" s="13">
        <v>28.099920000000001</v>
      </c>
      <c r="AA186" s="13" t="e">
        <v>#N/A</v>
      </c>
      <c r="AB186" s="13" t="e">
        <v>#N/A</v>
      </c>
      <c r="AC186" s="13" t="e">
        <v>#N/A</v>
      </c>
      <c r="AD186" s="13" t="e">
        <v>#N/A</v>
      </c>
      <c r="AE186" s="13">
        <v>-0.09</v>
      </c>
      <c r="AF186" s="13" t="e">
        <v>#N/A</v>
      </c>
      <c r="AG186" s="13" t="e">
        <v>#N/A</v>
      </c>
      <c r="AH186" s="13">
        <v>0.81283051616409918</v>
      </c>
      <c r="AI186" s="13" t="e">
        <v>#N/A</v>
      </c>
      <c r="AJ186" s="13" t="e">
        <v>#N/A</v>
      </c>
      <c r="AK186" s="13" t="e">
        <v>#N/A</v>
      </c>
      <c r="AL186" s="13" t="e">
        <v>#N/A</v>
      </c>
      <c r="AM186" s="13" t="e">
        <v>#N/A</v>
      </c>
    </row>
    <row r="187" spans="1:39" s="13" customFormat="1">
      <c r="A187" s="13">
        <v>9</v>
      </c>
      <c r="B187" s="13" t="s">
        <v>1169</v>
      </c>
      <c r="C187" s="13" t="s">
        <v>1170</v>
      </c>
      <c r="D187" s="13" t="s">
        <v>1171</v>
      </c>
      <c r="E187" s="13" t="s">
        <v>1245</v>
      </c>
      <c r="F187" s="13" t="s">
        <v>568</v>
      </c>
      <c r="G187" s="13" t="s">
        <v>1172</v>
      </c>
      <c r="H187" s="13" t="s">
        <v>1172</v>
      </c>
      <c r="L187"/>
      <c r="M187"/>
      <c r="N187"/>
      <c r="O187" s="13" t="s">
        <v>1167</v>
      </c>
      <c r="P187" s="13" t="s">
        <v>604</v>
      </c>
      <c r="Q187" s="13">
        <v>3.1300000000000001E-2</v>
      </c>
      <c r="S187" s="13" t="s">
        <v>605</v>
      </c>
      <c r="T187" s="13">
        <v>1.2E-2</v>
      </c>
      <c r="V187" s="13" t="s">
        <v>606</v>
      </c>
      <c r="W187" s="13">
        <v>1</v>
      </c>
      <c r="X187" s="13" t="s">
        <v>1173</v>
      </c>
      <c r="Y187" s="13">
        <v>63.627270000000003</v>
      </c>
      <c r="Z187" s="13">
        <v>28.087420000000002</v>
      </c>
      <c r="AA187" s="13" t="e">
        <v>#N/A</v>
      </c>
      <c r="AB187" s="13" t="e">
        <v>#N/A</v>
      </c>
      <c r="AC187" s="13" t="e">
        <v>#N/A</v>
      </c>
      <c r="AD187" s="13" t="e">
        <v>#N/A</v>
      </c>
      <c r="AE187" s="13">
        <v>0.16</v>
      </c>
      <c r="AF187" s="13" t="e">
        <v>#N/A</v>
      </c>
      <c r="AG187" s="13" t="e">
        <v>#N/A</v>
      </c>
      <c r="AH187" s="13">
        <v>1.4454397707459274</v>
      </c>
      <c r="AI187" s="13" t="e">
        <v>#N/A</v>
      </c>
      <c r="AJ187" s="13" t="e">
        <v>#N/A</v>
      </c>
      <c r="AK187" s="13" t="e">
        <v>#N/A</v>
      </c>
      <c r="AL187" s="13" t="e">
        <v>#N/A</v>
      </c>
      <c r="AM187" s="13" t="e">
        <v>#N/A</v>
      </c>
    </row>
    <row r="188" spans="1:39" s="13" customFormat="1">
      <c r="A188" s="13">
        <v>31</v>
      </c>
      <c r="B188" s="13" t="s">
        <v>1179</v>
      </c>
      <c r="C188" s="13" t="s">
        <v>1180</v>
      </c>
      <c r="D188" s="13" t="s">
        <v>1181</v>
      </c>
      <c r="E188" s="13" t="s">
        <v>1245</v>
      </c>
      <c r="F188" s="13" t="s">
        <v>568</v>
      </c>
      <c r="G188" s="13" t="s">
        <v>1182</v>
      </c>
      <c r="H188" s="13" t="s">
        <v>1182</v>
      </c>
      <c r="L188"/>
      <c r="M188"/>
      <c r="N188"/>
      <c r="O188" s="13" t="s">
        <v>1167</v>
      </c>
      <c r="P188" s="13" t="s">
        <v>604</v>
      </c>
      <c r="Q188" s="13">
        <v>3.4000000000000002E-2</v>
      </c>
      <c r="S188" s="13" t="s">
        <v>605</v>
      </c>
      <c r="T188" s="13">
        <v>1.2999999999999999E-2</v>
      </c>
      <c r="V188" s="13" t="s">
        <v>606</v>
      </c>
      <c r="W188" s="13">
        <v>1</v>
      </c>
      <c r="X188" s="13" t="s">
        <v>1183</v>
      </c>
      <c r="Y188" s="13">
        <v>64.677099999999996</v>
      </c>
      <c r="Z188" s="13">
        <v>28.313849999999999</v>
      </c>
      <c r="AA188" s="13" t="e">
        <v>#N/A</v>
      </c>
      <c r="AB188" s="13" t="e">
        <v>#N/A</v>
      </c>
      <c r="AC188" s="13" t="e">
        <v>#N/A</v>
      </c>
      <c r="AD188" s="13" t="e">
        <v>#N/A</v>
      </c>
      <c r="AE188" s="13">
        <v>0.06</v>
      </c>
      <c r="AF188" s="13" t="e">
        <v>#N/A</v>
      </c>
      <c r="AG188" s="13" t="e">
        <v>#N/A</v>
      </c>
      <c r="AH188" s="13">
        <v>1.1481536214968828</v>
      </c>
      <c r="AI188" s="13" t="e">
        <v>#N/A</v>
      </c>
      <c r="AJ188" s="13" t="e">
        <v>#N/A</v>
      </c>
      <c r="AK188" s="13" t="e">
        <v>#N/A</v>
      </c>
      <c r="AL188" s="13" t="e">
        <v>#N/A</v>
      </c>
      <c r="AM188" s="13" t="e">
        <v>#N/A</v>
      </c>
    </row>
    <row r="189" spans="1:39" s="13" customFormat="1">
      <c r="A189" s="13">
        <v>72</v>
      </c>
      <c r="B189" s="13" t="s">
        <v>1184</v>
      </c>
      <c r="C189" s="13" t="s">
        <v>1185</v>
      </c>
      <c r="D189" s="13" t="s">
        <v>1186</v>
      </c>
      <c r="E189" s="13" t="s">
        <v>1245</v>
      </c>
      <c r="F189" s="13" t="s">
        <v>568</v>
      </c>
      <c r="G189" s="13" t="s">
        <v>1187</v>
      </c>
      <c r="H189" s="13" t="s">
        <v>1187</v>
      </c>
      <c r="L189"/>
      <c r="M189"/>
      <c r="N189"/>
      <c r="O189" s="13" t="s">
        <v>1188</v>
      </c>
      <c r="Q189" s="13">
        <v>8.8000000000000005E-3</v>
      </c>
      <c r="R189" s="13">
        <v>1.9E-3</v>
      </c>
      <c r="T189" s="13">
        <v>3.3999999999999998E-3</v>
      </c>
      <c r="U189" s="13">
        <v>1.6999999999999999E-3</v>
      </c>
      <c r="V189" s="13" t="s">
        <v>641</v>
      </c>
      <c r="W189" s="13">
        <v>1</v>
      </c>
      <c r="X189" s="13" t="s">
        <v>1189</v>
      </c>
      <c r="Y189" s="13">
        <v>66.76164</v>
      </c>
      <c r="Z189" s="13">
        <v>25.706219999999998</v>
      </c>
      <c r="AA189" s="13" t="e">
        <v>#N/A</v>
      </c>
      <c r="AB189" s="13" t="e">
        <v>#N/A</v>
      </c>
      <c r="AC189" s="13" t="e">
        <v>#N/A</v>
      </c>
      <c r="AD189" s="13" t="e">
        <v>#N/A</v>
      </c>
      <c r="AE189" s="13">
        <v>0.09</v>
      </c>
      <c r="AF189" s="13" t="e">
        <v>#N/A</v>
      </c>
      <c r="AG189" s="13" t="e">
        <v>#N/A</v>
      </c>
      <c r="AH189" s="13">
        <v>1.2302687708123816</v>
      </c>
      <c r="AI189" s="13" t="e">
        <v>#N/A</v>
      </c>
      <c r="AJ189" s="13" t="e">
        <v>#N/A</v>
      </c>
      <c r="AK189" s="13" t="e">
        <v>#N/A</v>
      </c>
      <c r="AL189" s="13" t="e">
        <v>#N/A</v>
      </c>
      <c r="AM189" s="13" t="e">
        <v>#N/A</v>
      </c>
    </row>
    <row r="190" spans="1:39" s="13" customFormat="1">
      <c r="A190" s="13">
        <v>90</v>
      </c>
      <c r="B190" s="13" t="s">
        <v>1194</v>
      </c>
      <c r="C190" s="13" t="s">
        <v>1195</v>
      </c>
      <c r="D190" s="13" t="s">
        <v>1196</v>
      </c>
      <c r="E190" s="13" t="s">
        <v>1245</v>
      </c>
      <c r="F190" s="13" t="s">
        <v>568</v>
      </c>
      <c r="G190" s="13" t="s">
        <v>1197</v>
      </c>
      <c r="H190" s="13" t="s">
        <v>1197</v>
      </c>
      <c r="L190"/>
      <c r="M190"/>
      <c r="N190"/>
      <c r="O190" s="13" t="s">
        <v>1167</v>
      </c>
      <c r="P190" s="13" t="s">
        <v>604</v>
      </c>
      <c r="Q190" s="13">
        <v>8.0000000000000002E-3</v>
      </c>
      <c r="S190" s="13" t="s">
        <v>605</v>
      </c>
      <c r="T190" s="13">
        <v>3.0999999999999999E-3</v>
      </c>
      <c r="V190" s="13" t="s">
        <v>641</v>
      </c>
      <c r="W190" s="13">
        <v>1</v>
      </c>
      <c r="X190" s="13" t="s">
        <v>1198</v>
      </c>
      <c r="Y190" s="13">
        <v>67.714070000000007</v>
      </c>
      <c r="Z190" s="13">
        <v>24.706189999999999</v>
      </c>
      <c r="AA190" s="13" t="e">
        <v>#N/A</v>
      </c>
      <c r="AB190" s="13" t="e">
        <v>#N/A</v>
      </c>
      <c r="AC190" s="13" t="e">
        <v>#N/A</v>
      </c>
      <c r="AD190" s="13" t="e">
        <v>#N/A</v>
      </c>
      <c r="AE190" s="13">
        <v>-0.21</v>
      </c>
      <c r="AF190" s="13" t="e">
        <v>#N/A</v>
      </c>
      <c r="AG190" s="13" t="e">
        <v>#N/A</v>
      </c>
      <c r="AH190" s="13">
        <v>0.61659500186148219</v>
      </c>
      <c r="AI190" s="13" t="e">
        <v>#N/A</v>
      </c>
      <c r="AJ190" s="13" t="e">
        <v>#N/A</v>
      </c>
      <c r="AK190" s="13" t="e">
        <v>#N/A</v>
      </c>
      <c r="AL190" s="13" t="e">
        <v>#N/A</v>
      </c>
      <c r="AM190" s="13" t="e">
        <v>#N/A</v>
      </c>
    </row>
    <row r="191" spans="1:39" s="13" customFormat="1">
      <c r="A191" s="13">
        <v>104</v>
      </c>
      <c r="B191" s="13" t="s">
        <v>624</v>
      </c>
      <c r="C191" s="13" t="s">
        <v>1199</v>
      </c>
      <c r="D191" s="13" t="s">
        <v>1200</v>
      </c>
      <c r="E191" s="13" t="s">
        <v>1245</v>
      </c>
      <c r="F191" s="13" t="s">
        <v>568</v>
      </c>
      <c r="G191" s="13" t="s">
        <v>1201</v>
      </c>
      <c r="H191" s="13" t="s">
        <v>1201</v>
      </c>
      <c r="L191"/>
      <c r="M191"/>
      <c r="N191"/>
      <c r="O191" s="13" t="s">
        <v>1202</v>
      </c>
      <c r="Q191" s="13">
        <v>1.3447</v>
      </c>
      <c r="R191" s="13">
        <v>9.0700000000000003E-2</v>
      </c>
      <c r="T191" s="13">
        <v>0.46439999999999998</v>
      </c>
      <c r="U191" s="13">
        <v>2.3900000000000001E-2</v>
      </c>
      <c r="V191" s="13" t="s">
        <v>675</v>
      </c>
      <c r="W191" s="13">
        <v>3</v>
      </c>
      <c r="X191" s="13" t="s">
        <v>1203</v>
      </c>
      <c r="Y191" s="13">
        <v>68.126289999999997</v>
      </c>
      <c r="Z191" s="13">
        <v>17.52806</v>
      </c>
      <c r="AA191" s="13" t="e">
        <v>#N/A</v>
      </c>
      <c r="AB191" s="13" t="e">
        <v>#N/A</v>
      </c>
      <c r="AC191" s="13" t="e">
        <v>#N/A</v>
      </c>
      <c r="AD191" s="13" t="e">
        <v>#N/A</v>
      </c>
      <c r="AE191" s="13">
        <v>0.28999999999999998</v>
      </c>
      <c r="AF191" s="13" t="e">
        <v>#N/A</v>
      </c>
      <c r="AG191" s="13" t="e">
        <v>#N/A</v>
      </c>
      <c r="AH191" s="13">
        <v>1.9498445997580454</v>
      </c>
      <c r="AI191" s="13" t="e">
        <v>#N/A</v>
      </c>
      <c r="AJ191" s="13" t="e">
        <v>#N/A</v>
      </c>
      <c r="AK191" s="13" t="e">
        <v>#N/A</v>
      </c>
      <c r="AL191" s="13" t="e">
        <v>#N/A</v>
      </c>
      <c r="AM191" s="13" t="e">
        <v>#N/A</v>
      </c>
    </row>
    <row r="192" spans="1:39" s="13" customFormat="1">
      <c r="A192" s="13">
        <v>111</v>
      </c>
      <c r="B192" s="13" t="s">
        <v>1204</v>
      </c>
      <c r="C192" s="13" t="s">
        <v>1205</v>
      </c>
      <c r="D192" s="13" t="s">
        <v>1206</v>
      </c>
      <c r="E192" s="13" t="s">
        <v>1245</v>
      </c>
      <c r="F192" s="13" t="s">
        <v>568</v>
      </c>
      <c r="G192" s="13" t="s">
        <v>1207</v>
      </c>
      <c r="H192" s="13" t="s">
        <v>1207</v>
      </c>
      <c r="L192"/>
      <c r="M192"/>
      <c r="N192"/>
      <c r="O192" s="13" t="s">
        <v>1208</v>
      </c>
      <c r="Q192" s="13">
        <v>0.34720000000000001</v>
      </c>
      <c r="R192" s="13">
        <v>3.4299999999999997E-2</v>
      </c>
      <c r="T192" s="13">
        <v>0.12809999999999999</v>
      </c>
      <c r="U192" s="13">
        <v>7.3000000000000001E-3</v>
      </c>
      <c r="V192" s="13" t="s">
        <v>675</v>
      </c>
      <c r="W192" s="13">
        <v>4</v>
      </c>
      <c r="X192" s="13" t="s">
        <v>1209</v>
      </c>
      <c r="Y192" s="13">
        <v>68.179320000000004</v>
      </c>
      <c r="Z192" s="13">
        <v>25.875309999999999</v>
      </c>
      <c r="AA192" s="13" t="e">
        <v>#N/A</v>
      </c>
      <c r="AB192" s="13" t="e">
        <v>#N/A</v>
      </c>
      <c r="AC192" s="13" t="e">
        <v>#N/A</v>
      </c>
      <c r="AD192" s="13" t="e">
        <v>#N/A</v>
      </c>
      <c r="AE192" s="13">
        <v>0.03</v>
      </c>
      <c r="AF192" s="13" t="e">
        <v>#N/A</v>
      </c>
      <c r="AG192" s="13" t="e">
        <v>#N/A</v>
      </c>
      <c r="AH192" s="13">
        <v>1.0715193052376064</v>
      </c>
      <c r="AI192" s="13" t="e">
        <v>#N/A</v>
      </c>
      <c r="AJ192" s="13" t="e">
        <v>#N/A</v>
      </c>
      <c r="AK192" s="13" t="e">
        <v>#N/A</v>
      </c>
      <c r="AL192" s="13" t="e">
        <v>#N/A</v>
      </c>
      <c r="AM192" s="13" t="e">
        <v>#N/A</v>
      </c>
    </row>
    <row r="193" spans="1:39" s="13" customFormat="1">
      <c r="A193" s="13">
        <v>164</v>
      </c>
      <c r="B193" s="13" t="s">
        <v>1210</v>
      </c>
      <c r="C193" s="13" t="s">
        <v>1211</v>
      </c>
      <c r="D193" s="13" t="s">
        <v>1212</v>
      </c>
      <c r="E193" s="13" t="s">
        <v>1245</v>
      </c>
      <c r="F193" s="13" t="s">
        <v>568</v>
      </c>
      <c r="G193" s="13" t="s">
        <v>1213</v>
      </c>
      <c r="H193" s="13" t="s">
        <v>1213</v>
      </c>
      <c r="L193"/>
      <c r="M193"/>
      <c r="N193"/>
      <c r="O193" s="13" t="s">
        <v>1167</v>
      </c>
      <c r="P193" s="13" t="s">
        <v>604</v>
      </c>
      <c r="Q193" s="13">
        <v>4.1999999999999997E-3</v>
      </c>
      <c r="S193" s="13" t="s">
        <v>605</v>
      </c>
      <c r="T193" s="13">
        <v>1.6000000000000001E-3</v>
      </c>
      <c r="V193" s="13" t="s">
        <v>606</v>
      </c>
      <c r="W193" s="13">
        <v>0</v>
      </c>
      <c r="X193" s="13" t="s">
        <v>1214</v>
      </c>
      <c r="Y193" s="13">
        <v>70.165800000000004</v>
      </c>
      <c r="Z193" s="13">
        <v>25.318370000000002</v>
      </c>
      <c r="AA193" s="13" t="e">
        <v>#N/A</v>
      </c>
      <c r="AB193" s="13" t="e">
        <v>#N/A</v>
      </c>
      <c r="AC193" s="13" t="e">
        <v>#N/A</v>
      </c>
      <c r="AD193" s="13" t="e">
        <v>#N/A</v>
      </c>
      <c r="AE193" s="13">
        <v>-0.79</v>
      </c>
      <c r="AF193" s="13" t="e">
        <v>#N/A</v>
      </c>
      <c r="AG193" s="13" t="e">
        <v>#N/A</v>
      </c>
      <c r="AH193" s="13">
        <v>0.16218100973589297</v>
      </c>
      <c r="AI193" s="13" t="e">
        <v>#N/A</v>
      </c>
      <c r="AJ193" s="13" t="e">
        <v>#N/A</v>
      </c>
      <c r="AK193" s="13" t="e">
        <v>#N/A</v>
      </c>
      <c r="AL193" s="13" t="e">
        <v>#N/A</v>
      </c>
      <c r="AM193" s="13" t="e">
        <v>#N/A</v>
      </c>
    </row>
    <row r="194" spans="1:39" s="13" customFormat="1">
      <c r="A194" s="13">
        <v>169</v>
      </c>
      <c r="B194" s="13" t="s">
        <v>1215</v>
      </c>
      <c r="C194" s="13" t="s">
        <v>1216</v>
      </c>
      <c r="D194" s="13" t="s">
        <v>1217</v>
      </c>
      <c r="E194" s="13" t="s">
        <v>1245</v>
      </c>
      <c r="F194" s="13" t="s">
        <v>568</v>
      </c>
      <c r="G194" s="13" t="s">
        <v>1218</v>
      </c>
      <c r="H194" s="13" t="s">
        <v>1218</v>
      </c>
      <c r="L194"/>
      <c r="M194"/>
      <c r="N194"/>
      <c r="O194" s="13" t="s">
        <v>1167</v>
      </c>
      <c r="Q194" s="13">
        <v>8.9999999999999993E-3</v>
      </c>
      <c r="R194" s="13">
        <v>2.8999999999999998E-3</v>
      </c>
      <c r="T194" s="13">
        <v>3.3999999999999998E-3</v>
      </c>
      <c r="U194" s="13">
        <v>1.9E-3</v>
      </c>
      <c r="V194" s="13" t="s">
        <v>641</v>
      </c>
      <c r="W194" s="13">
        <v>1</v>
      </c>
      <c r="X194" s="13" t="s">
        <v>1219</v>
      </c>
      <c r="Y194" s="13">
        <v>70.320030000000003</v>
      </c>
      <c r="Z194" s="13">
        <v>28.666689999999999</v>
      </c>
      <c r="AA194" s="13" t="e">
        <v>#N/A</v>
      </c>
      <c r="AB194" s="13" t="e">
        <v>#N/A</v>
      </c>
      <c r="AC194" s="13" t="e">
        <v>#N/A</v>
      </c>
      <c r="AD194" s="13" t="e">
        <v>#N/A</v>
      </c>
      <c r="AE194" s="13">
        <v>0.04</v>
      </c>
      <c r="AF194" s="13" t="e">
        <v>#N/A</v>
      </c>
      <c r="AG194" s="13" t="e">
        <v>#N/A</v>
      </c>
      <c r="AH194" s="13">
        <v>1.0964781961431851</v>
      </c>
      <c r="AI194" s="13" t="e">
        <v>#N/A</v>
      </c>
      <c r="AJ194" s="13" t="e">
        <v>#N/A</v>
      </c>
      <c r="AK194" s="13" t="e">
        <v>#N/A</v>
      </c>
      <c r="AL194" s="13" t="e">
        <v>#N/A</v>
      </c>
      <c r="AM194" s="13" t="e">
        <v>#N/A</v>
      </c>
    </row>
    <row r="195" spans="1:39" s="13" customFormat="1">
      <c r="A195" s="13">
        <v>183</v>
      </c>
      <c r="B195" s="13" t="s">
        <v>1220</v>
      </c>
      <c r="C195" s="13" t="s">
        <v>1221</v>
      </c>
      <c r="D195" s="13" t="s">
        <v>1222</v>
      </c>
      <c r="E195" s="13" t="s">
        <v>1245</v>
      </c>
      <c r="F195" s="13" t="s">
        <v>568</v>
      </c>
      <c r="G195" s="13" t="s">
        <v>1223</v>
      </c>
      <c r="H195" s="13" t="s">
        <v>1223</v>
      </c>
      <c r="L195"/>
      <c r="M195"/>
      <c r="N195"/>
      <c r="O195" s="13" t="s">
        <v>1224</v>
      </c>
      <c r="Q195" s="13">
        <v>0.2107</v>
      </c>
      <c r="R195" s="13">
        <v>1.8800000000000001E-2</v>
      </c>
      <c r="T195" s="13">
        <v>6.93E-2</v>
      </c>
      <c r="U195" s="13">
        <v>4.7000000000000002E-3</v>
      </c>
      <c r="V195" s="13" t="s">
        <v>675</v>
      </c>
      <c r="W195" s="13">
        <v>1</v>
      </c>
      <c r="X195" s="13" t="s">
        <v>1225</v>
      </c>
      <c r="Y195" s="13">
        <v>71.721100000000007</v>
      </c>
      <c r="Z195" s="13">
        <v>17.000029999999999</v>
      </c>
      <c r="AA195" s="13" t="e">
        <v>#N/A</v>
      </c>
      <c r="AB195" s="13" t="e">
        <v>#N/A</v>
      </c>
      <c r="AC195" s="13" t="e">
        <v>#N/A</v>
      </c>
      <c r="AD195" s="13" t="e">
        <v>#N/A</v>
      </c>
      <c r="AE195" s="13">
        <v>0.21</v>
      </c>
      <c r="AF195" s="13" t="e">
        <v>#N/A</v>
      </c>
      <c r="AG195" s="13" t="e">
        <v>#N/A</v>
      </c>
      <c r="AH195" s="13">
        <v>1.62181009735893</v>
      </c>
      <c r="AI195" s="13" t="e">
        <v>#N/A</v>
      </c>
      <c r="AJ195" s="13" t="e">
        <v>#N/A</v>
      </c>
      <c r="AK195" s="13" t="e">
        <v>#N/A</v>
      </c>
      <c r="AL195" s="13" t="e">
        <v>#N/A</v>
      </c>
      <c r="AM195" s="13" t="e">
        <v>#N/A</v>
      </c>
    </row>
    <row r="196" spans="1:39" s="13" customFormat="1">
      <c r="A196" s="13">
        <v>191</v>
      </c>
      <c r="B196" s="13" t="s">
        <v>1226</v>
      </c>
      <c r="C196" s="13" t="s">
        <v>1227</v>
      </c>
      <c r="D196" s="13" t="s">
        <v>1228</v>
      </c>
      <c r="E196" s="13" t="s">
        <v>1245</v>
      </c>
      <c r="F196" s="13" t="s">
        <v>568</v>
      </c>
      <c r="G196" s="13" t="s">
        <v>1229</v>
      </c>
      <c r="H196" s="13" t="s">
        <v>1229</v>
      </c>
      <c r="L196"/>
      <c r="M196"/>
      <c r="N196"/>
      <c r="O196" s="13" t="s">
        <v>1230</v>
      </c>
      <c r="P196" s="13" t="s">
        <v>604</v>
      </c>
      <c r="Q196" s="13">
        <v>1.0999999999999999E-2</v>
      </c>
      <c r="S196" s="13" t="s">
        <v>605</v>
      </c>
      <c r="T196" s="13">
        <v>4.1999999999999997E-3</v>
      </c>
      <c r="V196" s="13" t="s">
        <v>641</v>
      </c>
      <c r="W196" s="13">
        <v>2</v>
      </c>
      <c r="X196" s="13" t="s">
        <v>1231</v>
      </c>
      <c r="Y196" s="13">
        <v>73.598680000000002</v>
      </c>
      <c r="Z196" s="13">
        <v>17.164850000000001</v>
      </c>
      <c r="AA196" s="13" t="e">
        <v>#N/A</v>
      </c>
      <c r="AB196" s="13" t="e">
        <v>#N/A</v>
      </c>
      <c r="AC196" s="13" t="e">
        <v>#N/A</v>
      </c>
      <c r="AD196" s="13" t="e">
        <v>#N/A</v>
      </c>
      <c r="AE196" s="13">
        <v>-0.14000000000000001</v>
      </c>
      <c r="AF196" s="13" t="e">
        <v>#N/A</v>
      </c>
      <c r="AG196" s="13" t="e">
        <v>#N/A</v>
      </c>
      <c r="AH196" s="13">
        <v>0.72443596007499</v>
      </c>
      <c r="AI196" s="13" t="e">
        <v>#N/A</v>
      </c>
      <c r="AJ196" s="13" t="e">
        <v>#N/A</v>
      </c>
      <c r="AK196" s="13" t="e">
        <v>#N/A</v>
      </c>
      <c r="AL196" s="13" t="e">
        <v>#N/A</v>
      </c>
      <c r="AM196" s="13" t="e">
        <v>#N/A</v>
      </c>
    </row>
  </sheetData>
  <sortState ref="A3:AG188">
    <sortCondition ref="G3:G1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5"/>
  <sheetViews>
    <sheetView topLeftCell="J46" workbookViewId="0">
      <selection activeCell="L2" sqref="L2:N77"/>
    </sheetView>
  </sheetViews>
  <sheetFormatPr baseColWidth="10" defaultRowHeight="15" x14ac:dyDescent="0"/>
  <cols>
    <col min="8" max="8" width="14.6640625" bestFit="1" customWidth="1"/>
    <col min="9" max="11" width="14.6640625" customWidth="1"/>
    <col min="12" max="12" width="19.6640625" bestFit="1" customWidth="1"/>
    <col min="13" max="13" width="10.1640625" bestFit="1" customWidth="1"/>
    <col min="14" max="14" width="14.6640625" customWidth="1"/>
  </cols>
  <sheetData>
    <row r="1" spans="1:40">
      <c r="A1" t="s">
        <v>564</v>
      </c>
      <c r="B1" t="s">
        <v>565</v>
      </c>
      <c r="C1" t="s">
        <v>566</v>
      </c>
      <c r="D1" t="s">
        <v>78</v>
      </c>
      <c r="E1" t="s">
        <v>567</v>
      </c>
      <c r="F1" t="s">
        <v>568</v>
      </c>
      <c r="G1" t="s">
        <v>569</v>
      </c>
      <c r="H1" t="s">
        <v>83</v>
      </c>
      <c r="I1" t="s">
        <v>69</v>
      </c>
      <c r="J1" t="s">
        <v>71</v>
      </c>
      <c r="K1" t="s">
        <v>72</v>
      </c>
      <c r="L1" s="12" t="s">
        <v>1250</v>
      </c>
      <c r="M1" s="12" t="s">
        <v>83</v>
      </c>
      <c r="N1" s="12" t="s">
        <v>72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573</v>
      </c>
      <c r="V1" t="s">
        <v>576</v>
      </c>
      <c r="W1" t="s">
        <v>577</v>
      </c>
      <c r="X1" t="s">
        <v>578</v>
      </c>
      <c r="Y1" t="s">
        <v>579</v>
      </c>
      <c r="Z1" t="s">
        <v>580</v>
      </c>
      <c r="AA1" t="s">
        <v>581</v>
      </c>
      <c r="AB1" t="s">
        <v>573</v>
      </c>
      <c r="AC1" t="s">
        <v>582</v>
      </c>
      <c r="AD1" t="s">
        <v>573</v>
      </c>
      <c r="AE1" t="s">
        <v>583</v>
      </c>
      <c r="AF1" t="s">
        <v>584</v>
      </c>
      <c r="AG1" t="s">
        <v>585</v>
      </c>
      <c r="AH1" t="s">
        <v>586</v>
      </c>
      <c r="AK1" t="s">
        <v>587</v>
      </c>
      <c r="AL1" t="s">
        <v>588</v>
      </c>
      <c r="AM1" t="s">
        <v>589</v>
      </c>
      <c r="AN1" t="s">
        <v>1251</v>
      </c>
    </row>
    <row r="2" spans="1:40">
      <c r="A2">
        <v>184</v>
      </c>
      <c r="B2" t="s">
        <v>770</v>
      </c>
      <c r="C2" t="s">
        <v>771</v>
      </c>
      <c r="D2" t="s">
        <v>1039</v>
      </c>
      <c r="F2" t="s">
        <v>568</v>
      </c>
      <c r="G2" t="s">
        <v>42</v>
      </c>
      <c r="H2" s="1" t="s">
        <v>42</v>
      </c>
      <c r="I2" s="1" t="s">
        <v>62</v>
      </c>
      <c r="J2" s="1">
        <v>7</v>
      </c>
      <c r="K2" s="7">
        <f t="shared" ref="K2:K33" si="0">IF(I2="B",0+J2,IF(I2="A",J2+10,IF(I2="F",J2+20,IF(I2="G",J2+30,IF(I2="K",J2+40,IF(I2="M",J2+50,"Err"))))))</f>
        <v>47</v>
      </c>
      <c r="L2" t="s">
        <v>1039</v>
      </c>
      <c r="M2" s="1" t="s">
        <v>42</v>
      </c>
      <c r="N2">
        <v>47</v>
      </c>
      <c r="O2">
        <v>1</v>
      </c>
      <c r="P2" t="s">
        <v>604</v>
      </c>
      <c r="Q2">
        <v>1.4999999999999999E-2</v>
      </c>
      <c r="S2" t="s">
        <v>605</v>
      </c>
      <c r="T2">
        <v>5.7000000000000002E-3</v>
      </c>
      <c r="V2" t="s">
        <v>641</v>
      </c>
      <c r="W2">
        <v>2</v>
      </c>
      <c r="X2" t="s">
        <v>1040</v>
      </c>
      <c r="Y2">
        <v>71.745699999999999</v>
      </c>
      <c r="Z2">
        <v>17.043849999999999</v>
      </c>
      <c r="AA2">
        <v>3.6084999999999998</v>
      </c>
      <c r="AB2">
        <v>2.2499999999999999E-2</v>
      </c>
      <c r="AC2">
        <v>-0.11799999999999999</v>
      </c>
      <c r="AD2">
        <v>0.14499999999999999</v>
      </c>
      <c r="AE2">
        <v>0.05</v>
      </c>
      <c r="AF2">
        <v>23.358234206432851</v>
      </c>
      <c r="AG2">
        <v>0.53815021945402119</v>
      </c>
      <c r="AH2">
        <v>1.1220184543019636</v>
      </c>
      <c r="AI2">
        <v>108.49540030668467</v>
      </c>
      <c r="AJ2">
        <v>0</v>
      </c>
      <c r="AK2">
        <v>23.871516450833969</v>
      </c>
      <c r="AL2">
        <v>21.064088987343098</v>
      </c>
      <c r="AM2">
        <v>28.49057765107359</v>
      </c>
    </row>
    <row r="3" spans="1:40">
      <c r="A3">
        <v>37</v>
      </c>
      <c r="B3" t="s">
        <v>1048</v>
      </c>
      <c r="C3" t="s">
        <v>1049</v>
      </c>
      <c r="D3" t="s">
        <v>1050</v>
      </c>
      <c r="F3" t="s">
        <v>568</v>
      </c>
      <c r="G3" t="s">
        <v>42</v>
      </c>
      <c r="H3" s="1" t="s">
        <v>42</v>
      </c>
      <c r="I3" s="1" t="s">
        <v>62</v>
      </c>
      <c r="J3" s="1">
        <v>7</v>
      </c>
      <c r="K3" s="7">
        <f t="shared" si="0"/>
        <v>47</v>
      </c>
      <c r="L3" t="s">
        <v>1050</v>
      </c>
      <c r="M3" s="1" t="s">
        <v>42</v>
      </c>
      <c r="N3">
        <v>47</v>
      </c>
      <c r="O3">
        <v>1</v>
      </c>
      <c r="P3" t="s">
        <v>604</v>
      </c>
      <c r="Q3">
        <v>8.9999999999999993E-3</v>
      </c>
      <c r="S3" t="s">
        <v>605</v>
      </c>
      <c r="T3">
        <v>2.5000000000000001E-3</v>
      </c>
      <c r="V3" t="s">
        <v>675</v>
      </c>
      <c r="W3">
        <v>1</v>
      </c>
      <c r="X3" t="s">
        <v>1050</v>
      </c>
      <c r="Y3">
        <v>64.85942</v>
      </c>
      <c r="Z3">
        <v>28.43731</v>
      </c>
      <c r="AA3">
        <v>3.6084999999999998</v>
      </c>
      <c r="AB3">
        <v>2.2499999999999999E-2</v>
      </c>
      <c r="AC3">
        <v>-3.9E-2</v>
      </c>
      <c r="AD3">
        <v>7.5999999999999998E-2</v>
      </c>
      <c r="AE3">
        <v>0.06</v>
      </c>
      <c r="AF3">
        <v>24.444998146602167</v>
      </c>
      <c r="AG3">
        <v>0.60790192930813514</v>
      </c>
      <c r="AH3">
        <v>1.1481536214968828</v>
      </c>
      <c r="AI3">
        <v>88.871521234291606</v>
      </c>
      <c r="AJ3">
        <v>0</v>
      </c>
      <c r="AK3">
        <v>24.621244940429246</v>
      </c>
      <c r="AL3">
        <v>21.686161156378738</v>
      </c>
      <c r="AM3">
        <v>29.492477361247438</v>
      </c>
    </row>
    <row r="4" spans="1:40">
      <c r="A4">
        <v>1</v>
      </c>
      <c r="B4" t="s">
        <v>960</v>
      </c>
      <c r="C4" t="s">
        <v>961</v>
      </c>
      <c r="D4" t="s">
        <v>962</v>
      </c>
      <c r="F4" t="s">
        <v>568</v>
      </c>
      <c r="G4" t="s">
        <v>44</v>
      </c>
      <c r="H4" s="1" t="s">
        <v>44</v>
      </c>
      <c r="I4" s="1" t="s">
        <v>63</v>
      </c>
      <c r="J4" s="1">
        <v>0</v>
      </c>
      <c r="K4" s="7">
        <f t="shared" si="0"/>
        <v>50</v>
      </c>
      <c r="L4" t="s">
        <v>962</v>
      </c>
      <c r="M4" s="1" t="s">
        <v>44</v>
      </c>
      <c r="N4">
        <v>50</v>
      </c>
      <c r="O4">
        <v>1</v>
      </c>
      <c r="P4" t="s">
        <v>604</v>
      </c>
      <c r="Q4">
        <v>5.1700000000000003E-2</v>
      </c>
      <c r="S4" t="s">
        <v>605</v>
      </c>
      <c r="T4">
        <v>1.9800000000000002E-2</v>
      </c>
      <c r="V4" t="s">
        <v>606</v>
      </c>
      <c r="W4">
        <v>1</v>
      </c>
      <c r="X4" t="s">
        <v>962</v>
      </c>
      <c r="Y4">
        <v>63.489069999999998</v>
      </c>
      <c r="Z4">
        <v>29.30537</v>
      </c>
      <c r="AA4">
        <v>3.5855000000000001</v>
      </c>
      <c r="AB4">
        <v>2.3699999999999999E-2</v>
      </c>
      <c r="AC4">
        <v>-0.69099999999999995</v>
      </c>
      <c r="AD4">
        <v>0.28999999999999998</v>
      </c>
      <c r="AE4">
        <v>-0.14000000000000001</v>
      </c>
      <c r="AF4">
        <v>16.795386742736749</v>
      </c>
      <c r="AG4">
        <v>0.22232767262192429</v>
      </c>
      <c r="AH4">
        <v>0.72443596007499</v>
      </c>
      <c r="AI4">
        <v>225.84156148070591</v>
      </c>
      <c r="AJ4">
        <v>0</v>
      </c>
      <c r="AK4">
        <v>19.075239904420112</v>
      </c>
      <c r="AL4">
        <v>17.055430296363273</v>
      </c>
      <c r="AM4">
        <v>22.17334706187598</v>
      </c>
    </row>
    <row r="5" spans="1:40">
      <c r="A5">
        <v>154</v>
      </c>
      <c r="B5" t="s">
        <v>686</v>
      </c>
      <c r="C5" t="s">
        <v>687</v>
      </c>
      <c r="D5" t="s">
        <v>981</v>
      </c>
      <c r="F5" t="s">
        <v>568</v>
      </c>
      <c r="G5" t="s">
        <v>44</v>
      </c>
      <c r="H5" s="1" t="s">
        <v>44</v>
      </c>
      <c r="I5" s="1" t="s">
        <v>63</v>
      </c>
      <c r="J5" s="1">
        <v>0</v>
      </c>
      <c r="K5" s="7">
        <f t="shared" si="0"/>
        <v>50</v>
      </c>
      <c r="L5" t="s">
        <v>981</v>
      </c>
      <c r="M5" s="1" t="s">
        <v>44</v>
      </c>
      <c r="N5">
        <v>50</v>
      </c>
      <c r="O5">
        <v>1</v>
      </c>
      <c r="P5" t="s">
        <v>604</v>
      </c>
      <c r="Q5">
        <v>0.01</v>
      </c>
      <c r="S5" t="s">
        <v>605</v>
      </c>
      <c r="T5">
        <v>3.8E-3</v>
      </c>
      <c r="V5" t="s">
        <v>641</v>
      </c>
      <c r="W5">
        <v>1</v>
      </c>
      <c r="X5" t="s">
        <v>690</v>
      </c>
      <c r="Y5">
        <v>69.822550000000007</v>
      </c>
      <c r="Z5">
        <v>22.798169999999999</v>
      </c>
      <c r="AA5">
        <v>3.5855000000000001</v>
      </c>
      <c r="AB5">
        <v>2.3699999999999999E-2</v>
      </c>
      <c r="AC5">
        <v>-0.498</v>
      </c>
      <c r="AD5">
        <v>8.4000000000000005E-2</v>
      </c>
      <c r="AE5">
        <v>-7.0000000000000007E-2</v>
      </c>
      <c r="AF5">
        <v>18.768951352998428</v>
      </c>
      <c r="AG5">
        <v>0.29943566151449191</v>
      </c>
      <c r="AH5">
        <v>0.85113803820237643</v>
      </c>
      <c r="AI5">
        <v>184.24738519703126</v>
      </c>
      <c r="AJ5" t="s">
        <v>643</v>
      </c>
      <c r="AK5">
        <v>20.572165460904579</v>
      </c>
      <c r="AL5">
        <v>18.312290989116565</v>
      </c>
      <c r="AM5">
        <v>24.126885030770008</v>
      </c>
    </row>
    <row r="6" spans="1:40">
      <c r="A6">
        <v>47</v>
      </c>
      <c r="B6" t="s">
        <v>1027</v>
      </c>
      <c r="C6" t="s">
        <v>1028</v>
      </c>
      <c r="D6" t="s">
        <v>1029</v>
      </c>
      <c r="F6" t="s">
        <v>568</v>
      </c>
      <c r="G6" t="s">
        <v>44</v>
      </c>
      <c r="H6" s="1" t="s">
        <v>44</v>
      </c>
      <c r="I6" s="1" t="s">
        <v>63</v>
      </c>
      <c r="J6" s="1">
        <v>0</v>
      </c>
      <c r="K6" s="7">
        <f t="shared" si="0"/>
        <v>50</v>
      </c>
      <c r="L6" t="s">
        <v>1029</v>
      </c>
      <c r="M6" s="1" t="s">
        <v>44</v>
      </c>
      <c r="N6">
        <v>50</v>
      </c>
      <c r="O6">
        <v>1</v>
      </c>
      <c r="P6" t="s">
        <v>604</v>
      </c>
      <c r="Q6">
        <v>1.6500000000000001E-2</v>
      </c>
      <c r="S6" t="s">
        <v>605</v>
      </c>
      <c r="T6">
        <v>6.3E-3</v>
      </c>
      <c r="V6" t="s">
        <v>606</v>
      </c>
      <c r="W6">
        <v>1</v>
      </c>
      <c r="X6" t="s">
        <v>1029</v>
      </c>
      <c r="Y6">
        <v>65.430149999999998</v>
      </c>
      <c r="Z6">
        <v>19.57037</v>
      </c>
      <c r="AA6">
        <v>3.5855000000000001</v>
      </c>
      <c r="AB6">
        <v>2.3699999999999999E-2</v>
      </c>
      <c r="AC6">
        <v>0.152</v>
      </c>
      <c r="AD6">
        <v>9.5000000000000001E-2</v>
      </c>
      <c r="AE6">
        <v>0.01</v>
      </c>
      <c r="AF6">
        <v>27.286008411218916</v>
      </c>
      <c r="AG6">
        <v>0.81621302653723204</v>
      </c>
      <c r="AH6">
        <v>1.0232929922807541</v>
      </c>
      <c r="AI6">
        <v>25.370823426091935</v>
      </c>
      <c r="AJ6">
        <v>0</v>
      </c>
      <c r="AK6">
        <v>26.532612153574249</v>
      </c>
      <c r="AL6">
        <v>23.267122737815217</v>
      </c>
      <c r="AM6">
        <v>32.062785877476749</v>
      </c>
    </row>
    <row r="7" spans="1:40">
      <c r="A7">
        <v>64</v>
      </c>
      <c r="B7" t="s">
        <v>951</v>
      </c>
      <c r="C7" t="s">
        <v>952</v>
      </c>
      <c r="D7" t="s">
        <v>953</v>
      </c>
      <c r="F7" t="s">
        <v>568</v>
      </c>
      <c r="G7" t="s">
        <v>219</v>
      </c>
      <c r="H7" s="1" t="s">
        <v>219</v>
      </c>
      <c r="I7" s="1" t="s">
        <v>63</v>
      </c>
      <c r="J7" s="1">
        <v>0.5</v>
      </c>
      <c r="K7" s="7">
        <f t="shared" si="0"/>
        <v>50.5</v>
      </c>
      <c r="L7" t="s">
        <v>953</v>
      </c>
      <c r="M7" s="1" t="s">
        <v>219</v>
      </c>
      <c r="N7">
        <v>50.5</v>
      </c>
      <c r="O7">
        <v>1</v>
      </c>
      <c r="P7" t="s">
        <v>604</v>
      </c>
      <c r="Q7">
        <v>5.1700000000000003E-2</v>
      </c>
      <c r="T7">
        <v>1.9800000000000002E-2</v>
      </c>
      <c r="V7" t="s">
        <v>606</v>
      </c>
      <c r="W7">
        <v>2</v>
      </c>
      <c r="X7" t="s">
        <v>953</v>
      </c>
      <c r="Y7">
        <v>66.185739999999996</v>
      </c>
      <c r="Z7">
        <v>26.170590000000001</v>
      </c>
      <c r="AA7">
        <v>3.5771999999999999</v>
      </c>
      <c r="AB7">
        <v>2.0400000000000001E-2</v>
      </c>
      <c r="AC7">
        <v>-0.67100000000000004</v>
      </c>
      <c r="AD7">
        <v>0.443</v>
      </c>
      <c r="AE7">
        <v>-0.15</v>
      </c>
      <c r="AF7">
        <v>16.989868155301576</v>
      </c>
      <c r="AG7">
        <v>0.2292944388166</v>
      </c>
      <c r="AH7">
        <v>0.70794578438413791</v>
      </c>
      <c r="AI7">
        <v>208.74965308268327</v>
      </c>
      <c r="AJ7">
        <v>0</v>
      </c>
      <c r="AK7">
        <v>19.225162027419056</v>
      </c>
      <c r="AL7">
        <v>17.181563472069378</v>
      </c>
      <c r="AM7">
        <v>22.368211202000495</v>
      </c>
    </row>
    <row r="8" spans="1:40">
      <c r="A8">
        <v>177</v>
      </c>
      <c r="B8" t="s">
        <v>909</v>
      </c>
      <c r="C8" t="s">
        <v>910</v>
      </c>
      <c r="D8" t="s">
        <v>971</v>
      </c>
      <c r="F8" t="s">
        <v>568</v>
      </c>
      <c r="G8" t="s">
        <v>219</v>
      </c>
      <c r="H8" s="1" t="s">
        <v>219</v>
      </c>
      <c r="I8" s="1" t="s">
        <v>63</v>
      </c>
      <c r="J8" s="1">
        <v>0.5</v>
      </c>
      <c r="K8" s="7">
        <f t="shared" si="0"/>
        <v>50.5</v>
      </c>
      <c r="L8" t="s">
        <v>971</v>
      </c>
      <c r="M8" s="1" t="s">
        <v>219</v>
      </c>
      <c r="N8">
        <v>50.5</v>
      </c>
      <c r="O8">
        <v>1</v>
      </c>
      <c r="P8" t="s">
        <v>604</v>
      </c>
      <c r="Q8">
        <v>0.01</v>
      </c>
      <c r="S8" t="s">
        <v>605</v>
      </c>
      <c r="T8">
        <v>3.8E-3</v>
      </c>
      <c r="V8" t="s">
        <v>641</v>
      </c>
      <c r="W8">
        <v>1</v>
      </c>
      <c r="X8" t="s">
        <v>913</v>
      </c>
      <c r="Y8">
        <v>70.657070000000004</v>
      </c>
      <c r="Z8">
        <v>25.26041</v>
      </c>
      <c r="AA8">
        <v>3.5771999999999999</v>
      </c>
      <c r="AB8">
        <v>2.0400000000000001E-2</v>
      </c>
      <c r="AC8">
        <v>-0.60799999999999998</v>
      </c>
      <c r="AD8">
        <v>0.23100000000000001</v>
      </c>
      <c r="AE8">
        <v>-0.13</v>
      </c>
      <c r="AF8">
        <v>17.617326724178671</v>
      </c>
      <c r="AG8">
        <v>0.25269899907738103</v>
      </c>
      <c r="AH8">
        <v>0.74131024130091738</v>
      </c>
      <c r="AI8">
        <v>193.35701526618027</v>
      </c>
      <c r="AJ8" t="s">
        <v>643</v>
      </c>
      <c r="AK8">
        <v>19.705161956245178</v>
      </c>
      <c r="AL8">
        <v>17.585012478072642</v>
      </c>
      <c r="AM8">
        <v>22.993297300023695</v>
      </c>
    </row>
    <row r="9" spans="1:40">
      <c r="A9">
        <v>93</v>
      </c>
      <c r="B9" t="s">
        <v>982</v>
      </c>
      <c r="C9" t="s">
        <v>983</v>
      </c>
      <c r="D9" t="s">
        <v>984</v>
      </c>
      <c r="F9" t="s">
        <v>568</v>
      </c>
      <c r="G9" t="s">
        <v>219</v>
      </c>
      <c r="H9" s="1" t="s">
        <v>219</v>
      </c>
      <c r="I9" s="1" t="s">
        <v>63</v>
      </c>
      <c r="J9" s="1">
        <v>0.5</v>
      </c>
      <c r="K9" s="7">
        <f t="shared" si="0"/>
        <v>50.5</v>
      </c>
      <c r="L9" t="s">
        <v>984</v>
      </c>
      <c r="M9" s="1" t="s">
        <v>219</v>
      </c>
      <c r="N9">
        <v>50.5</v>
      </c>
      <c r="O9">
        <v>1</v>
      </c>
      <c r="P9" t="s">
        <v>604</v>
      </c>
      <c r="Q9">
        <v>8.0000000000000002E-3</v>
      </c>
      <c r="S9" t="s">
        <v>605</v>
      </c>
      <c r="T9">
        <v>3.0999999999999999E-3</v>
      </c>
      <c r="V9" t="s">
        <v>641</v>
      </c>
      <c r="W9">
        <v>1</v>
      </c>
      <c r="X9" t="s">
        <v>984</v>
      </c>
      <c r="Y9">
        <v>67.810169999999999</v>
      </c>
      <c r="Z9">
        <v>27.171659999999999</v>
      </c>
      <c r="AA9">
        <v>3.5771999999999999</v>
      </c>
      <c r="AB9">
        <v>2.0400000000000001E-2</v>
      </c>
      <c r="AC9">
        <v>-0.376</v>
      </c>
      <c r="AD9">
        <v>6.5000000000000002E-2</v>
      </c>
      <c r="AE9">
        <v>-0.06</v>
      </c>
      <c r="AF9">
        <v>20.134461029976663</v>
      </c>
      <c r="AG9">
        <v>0.36144608222216629</v>
      </c>
      <c r="AH9">
        <v>0.87096358995608059</v>
      </c>
      <c r="AI9">
        <v>140.96639382599102</v>
      </c>
      <c r="AJ9">
        <v>0</v>
      </c>
      <c r="AK9">
        <v>21.578438223310002</v>
      </c>
      <c r="AL9">
        <v>19.154141032654092</v>
      </c>
      <c r="AM9">
        <v>25.449617225261729</v>
      </c>
    </row>
    <row r="10" spans="1:40">
      <c r="A10">
        <v>120</v>
      </c>
      <c r="B10" t="s">
        <v>1030</v>
      </c>
      <c r="C10" t="s">
        <v>1031</v>
      </c>
      <c r="D10" t="s">
        <v>1032</v>
      </c>
      <c r="F10" t="s">
        <v>568</v>
      </c>
      <c r="G10" t="s">
        <v>219</v>
      </c>
      <c r="H10" s="1" t="s">
        <v>219</v>
      </c>
      <c r="I10" s="1" t="s">
        <v>63</v>
      </c>
      <c r="J10" s="1">
        <v>0.5</v>
      </c>
      <c r="K10" s="7">
        <f t="shared" si="0"/>
        <v>50.5</v>
      </c>
      <c r="L10" t="s">
        <v>1032</v>
      </c>
      <c r="M10" s="1" t="s">
        <v>219</v>
      </c>
      <c r="N10">
        <v>50.5</v>
      </c>
      <c r="O10">
        <v>1</v>
      </c>
      <c r="P10" t="s">
        <v>604</v>
      </c>
      <c r="Q10">
        <v>1.5699999999999999E-2</v>
      </c>
      <c r="S10" t="s">
        <v>605</v>
      </c>
      <c r="T10">
        <v>6.0000000000000001E-3</v>
      </c>
      <c r="V10" t="s">
        <v>606</v>
      </c>
      <c r="W10">
        <v>1</v>
      </c>
      <c r="X10" t="s">
        <v>1032</v>
      </c>
      <c r="Y10">
        <v>68.329459999999997</v>
      </c>
      <c r="Z10">
        <v>22.77617</v>
      </c>
      <c r="AA10">
        <v>3.5771999999999999</v>
      </c>
      <c r="AB10">
        <v>2.0400000000000001E-2</v>
      </c>
      <c r="AC10">
        <v>0.17299999999999999</v>
      </c>
      <c r="AD10">
        <v>7.4999999999999997E-2</v>
      </c>
      <c r="AE10">
        <v>0.01</v>
      </c>
      <c r="AF10">
        <v>27.617859040215247</v>
      </c>
      <c r="AG10">
        <v>0.84308919165884566</v>
      </c>
      <c r="AH10">
        <v>1.0232929922807541</v>
      </c>
      <c r="AI10">
        <v>21.374227353969872</v>
      </c>
      <c r="AJ10">
        <v>0</v>
      </c>
      <c r="AK10">
        <v>26.751615189984374</v>
      </c>
      <c r="AL10">
        <v>23.447831299839326</v>
      </c>
      <c r="AM10">
        <v>32.358714086997118</v>
      </c>
    </row>
    <row r="11" spans="1:40">
      <c r="A11">
        <v>89</v>
      </c>
      <c r="B11" t="s">
        <v>957</v>
      </c>
      <c r="C11" t="s">
        <v>958</v>
      </c>
      <c r="D11" t="s">
        <v>959</v>
      </c>
      <c r="F11" t="s">
        <v>568</v>
      </c>
      <c r="G11" t="s">
        <v>45</v>
      </c>
      <c r="H11" s="1" t="s">
        <v>45</v>
      </c>
      <c r="I11" s="1" t="s">
        <v>63</v>
      </c>
      <c r="J11" s="1">
        <v>1</v>
      </c>
      <c r="K11" s="7">
        <f t="shared" si="0"/>
        <v>51</v>
      </c>
      <c r="L11" t="s">
        <v>959</v>
      </c>
      <c r="M11" s="1" t="s">
        <v>45</v>
      </c>
      <c r="N11">
        <v>51</v>
      </c>
      <c r="O11">
        <v>8</v>
      </c>
      <c r="P11" t="s">
        <v>604</v>
      </c>
      <c r="Q11">
        <v>3.0000000000000001E-3</v>
      </c>
      <c r="S11" t="s">
        <v>605</v>
      </c>
      <c r="T11">
        <v>1.1000000000000001E-3</v>
      </c>
      <c r="V11" t="s">
        <v>641</v>
      </c>
      <c r="W11">
        <v>1</v>
      </c>
      <c r="X11" t="s">
        <v>959</v>
      </c>
      <c r="Y11">
        <v>67.685040000000001</v>
      </c>
      <c r="Z11">
        <v>26.02328</v>
      </c>
      <c r="AA11">
        <v>3.5688</v>
      </c>
      <c r="AB11">
        <v>1.7000000000000001E-2</v>
      </c>
      <c r="AC11">
        <v>-0.498</v>
      </c>
      <c r="AD11">
        <v>0.23699999999999999</v>
      </c>
      <c r="AE11">
        <v>-0.15</v>
      </c>
      <c r="AF11">
        <v>18.768951352998428</v>
      </c>
      <c r="AG11">
        <v>0.29943566151449191</v>
      </c>
      <c r="AH11">
        <v>0.70794578438413791</v>
      </c>
      <c r="AI11">
        <v>136.42667703755623</v>
      </c>
      <c r="AJ11">
        <v>0</v>
      </c>
      <c r="AK11">
        <v>20.572165460904579</v>
      </c>
      <c r="AL11">
        <v>18.312290989116565</v>
      </c>
      <c r="AM11">
        <v>24.126885030770008</v>
      </c>
    </row>
    <row r="12" spans="1:40">
      <c r="A12">
        <v>139</v>
      </c>
      <c r="B12" t="s">
        <v>754</v>
      </c>
      <c r="C12" t="s">
        <v>755</v>
      </c>
      <c r="D12" t="s">
        <v>974</v>
      </c>
      <c r="F12" t="s">
        <v>568</v>
      </c>
      <c r="G12" t="s">
        <v>45</v>
      </c>
      <c r="H12" s="1" t="s">
        <v>45</v>
      </c>
      <c r="I12" s="1" t="s">
        <v>63</v>
      </c>
      <c r="J12" s="1">
        <v>1</v>
      </c>
      <c r="K12" s="7">
        <f t="shared" si="0"/>
        <v>51</v>
      </c>
      <c r="L12" t="s">
        <v>974</v>
      </c>
      <c r="M12" s="1" t="s">
        <v>45</v>
      </c>
      <c r="N12">
        <v>51</v>
      </c>
      <c r="O12">
        <v>1</v>
      </c>
      <c r="P12" t="s">
        <v>604</v>
      </c>
      <c r="Q12">
        <v>8.0000000000000002E-3</v>
      </c>
      <c r="S12" t="s">
        <v>605</v>
      </c>
      <c r="T12">
        <v>3.0999999999999999E-3</v>
      </c>
      <c r="V12" t="s">
        <v>641</v>
      </c>
      <c r="W12">
        <v>2</v>
      </c>
      <c r="X12" t="s">
        <v>757</v>
      </c>
      <c r="Y12">
        <v>68.920569999999998</v>
      </c>
      <c r="Z12">
        <v>24.185770000000002</v>
      </c>
      <c r="AA12">
        <v>3.5688</v>
      </c>
      <c r="AB12">
        <v>1.7000000000000001E-2</v>
      </c>
      <c r="AC12">
        <v>-0.221</v>
      </c>
      <c r="AD12">
        <v>0.104</v>
      </c>
      <c r="AE12">
        <v>-0.12</v>
      </c>
      <c r="AF12">
        <v>22.013546161392274</v>
      </c>
      <c r="AG12">
        <v>0.45908544262014822</v>
      </c>
      <c r="AH12">
        <v>0.75857757502918366</v>
      </c>
      <c r="AI12">
        <v>65.236686813621787</v>
      </c>
      <c r="AJ12" t="s">
        <v>643</v>
      </c>
      <c r="AK12">
        <v>22.928202497289593</v>
      </c>
      <c r="AL12">
        <v>20.279753918843468</v>
      </c>
      <c r="AM12">
        <v>27.235243012771353</v>
      </c>
    </row>
    <row r="13" spans="1:40">
      <c r="A13">
        <v>54</v>
      </c>
      <c r="B13" t="s">
        <v>932</v>
      </c>
      <c r="C13" t="s">
        <v>933</v>
      </c>
      <c r="D13" t="s">
        <v>934</v>
      </c>
      <c r="F13" t="s">
        <v>568</v>
      </c>
      <c r="G13" t="s">
        <v>252</v>
      </c>
      <c r="H13" s="1" t="s">
        <v>252</v>
      </c>
      <c r="I13" s="1" t="s">
        <v>63</v>
      </c>
      <c r="J13" s="1">
        <v>1.5</v>
      </c>
      <c r="K13" s="7">
        <f t="shared" si="0"/>
        <v>51.5</v>
      </c>
      <c r="L13" t="s">
        <v>934</v>
      </c>
      <c r="M13" s="1" t="s">
        <v>252</v>
      </c>
      <c r="N13">
        <v>51.5</v>
      </c>
      <c r="O13">
        <v>1</v>
      </c>
      <c r="P13" t="s">
        <v>604</v>
      </c>
      <c r="Q13">
        <v>1.0999999999999999E-2</v>
      </c>
      <c r="S13" t="s">
        <v>605</v>
      </c>
      <c r="T13">
        <v>4.1999999999999997E-3</v>
      </c>
      <c r="V13" t="s">
        <v>606</v>
      </c>
      <c r="W13">
        <v>2</v>
      </c>
      <c r="X13" t="s">
        <v>935</v>
      </c>
      <c r="Y13">
        <v>65.569829999999996</v>
      </c>
      <c r="Z13">
        <v>26.915859999999999</v>
      </c>
      <c r="AA13">
        <v>3.5602</v>
      </c>
      <c r="AB13">
        <v>1.7299999999999999E-2</v>
      </c>
      <c r="AC13">
        <v>-0.50800000000000001</v>
      </c>
      <c r="AD13">
        <v>0.11600000000000001</v>
      </c>
      <c r="AE13">
        <v>-0.19</v>
      </c>
      <c r="AF13">
        <v>18.661218960251663</v>
      </c>
      <c r="AG13">
        <v>0.29485162234516743</v>
      </c>
      <c r="AH13">
        <v>0.64565422903465541</v>
      </c>
      <c r="AI13">
        <v>118.97597981632322</v>
      </c>
      <c r="AJ13">
        <v>0</v>
      </c>
      <c r="AK13">
        <v>20.491795289226957</v>
      </c>
      <c r="AL13">
        <v>18.244950138514692</v>
      </c>
      <c r="AM13">
        <v>24.021562595889787</v>
      </c>
    </row>
    <row r="14" spans="1:40">
      <c r="A14">
        <v>205</v>
      </c>
      <c r="B14" t="s">
        <v>898</v>
      </c>
      <c r="C14" t="s">
        <v>899</v>
      </c>
      <c r="D14" t="s">
        <v>900</v>
      </c>
      <c r="F14" t="s">
        <v>568</v>
      </c>
      <c r="G14" t="s">
        <v>901</v>
      </c>
      <c r="H14" s="1" t="s">
        <v>252</v>
      </c>
      <c r="I14" s="1" t="s">
        <v>63</v>
      </c>
      <c r="J14" s="1">
        <v>1.5</v>
      </c>
      <c r="K14" s="7">
        <f t="shared" si="0"/>
        <v>51.5</v>
      </c>
      <c r="L14" t="s">
        <v>900</v>
      </c>
      <c r="M14" s="1" t="s">
        <v>252</v>
      </c>
      <c r="N14">
        <v>51.5</v>
      </c>
      <c r="O14" t="s">
        <v>640</v>
      </c>
      <c r="P14" t="s">
        <v>604</v>
      </c>
      <c r="Q14">
        <v>7.0000000000000001E-3</v>
      </c>
      <c r="S14" t="s">
        <v>605</v>
      </c>
      <c r="T14">
        <v>2.7000000000000001E-3</v>
      </c>
      <c r="V14" t="s">
        <v>641</v>
      </c>
      <c r="W14">
        <v>3</v>
      </c>
      <c r="X14" t="s">
        <v>902</v>
      </c>
      <c r="Y14">
        <v>76.345249999999993</v>
      </c>
      <c r="Z14">
        <v>25.52534</v>
      </c>
      <c r="AA14">
        <v>3.5602</v>
      </c>
      <c r="AB14">
        <v>3.4700000000000002E-2</v>
      </c>
      <c r="AC14">
        <v>-1.089</v>
      </c>
      <c r="AD14">
        <v>0.40799999999999997</v>
      </c>
      <c r="AE14">
        <v>-0.28000000000000003</v>
      </c>
      <c r="AF14">
        <v>13.356418199190278</v>
      </c>
      <c r="AG14">
        <v>0.12031880827877039</v>
      </c>
      <c r="AH14">
        <v>0.52480746024977254</v>
      </c>
      <c r="AI14">
        <v>336.18073330133871</v>
      </c>
      <c r="AJ14">
        <v>0</v>
      </c>
      <c r="AK14">
        <v>16.323376909445518</v>
      </c>
      <c r="AL14">
        <v>14.729319434934123</v>
      </c>
      <c r="AM14">
        <v>18.62993135709522</v>
      </c>
    </row>
    <row r="15" spans="1:40">
      <c r="A15">
        <v>165</v>
      </c>
      <c r="B15" t="s">
        <v>636</v>
      </c>
      <c r="C15" t="s">
        <v>637</v>
      </c>
      <c r="D15" t="s">
        <v>908</v>
      </c>
      <c r="F15" t="s">
        <v>568</v>
      </c>
      <c r="G15" t="s">
        <v>46</v>
      </c>
      <c r="H15" s="1" t="s">
        <v>46</v>
      </c>
      <c r="I15" s="1" t="s">
        <v>63</v>
      </c>
      <c r="J15" s="1">
        <v>2</v>
      </c>
      <c r="K15" s="7">
        <f t="shared" si="0"/>
        <v>52</v>
      </c>
      <c r="L15" t="s">
        <v>908</v>
      </c>
      <c r="M15" s="1" t="s">
        <v>46</v>
      </c>
      <c r="N15">
        <v>52</v>
      </c>
      <c r="O15">
        <v>1</v>
      </c>
      <c r="P15" t="s">
        <v>604</v>
      </c>
      <c r="Q15">
        <v>7.0000000000000001E-3</v>
      </c>
      <c r="S15" t="s">
        <v>605</v>
      </c>
      <c r="T15">
        <v>2.7000000000000001E-3</v>
      </c>
      <c r="V15" t="s">
        <v>641</v>
      </c>
      <c r="W15">
        <v>1</v>
      </c>
      <c r="X15" t="s">
        <v>642</v>
      </c>
      <c r="Y15">
        <v>70.206280000000007</v>
      </c>
      <c r="Z15">
        <v>25.855329999999999</v>
      </c>
      <c r="AA15">
        <v>3.5514999999999999</v>
      </c>
      <c r="AB15">
        <v>1.77E-2</v>
      </c>
      <c r="AC15">
        <v>-0.64700000000000002</v>
      </c>
      <c r="AD15">
        <v>6.8000000000000005E-2</v>
      </c>
      <c r="AE15">
        <v>-0.27</v>
      </c>
      <c r="AF15">
        <v>17.2262207648253</v>
      </c>
      <c r="AG15">
        <v>0.23794332260435963</v>
      </c>
      <c r="AH15">
        <v>0.53703179637025267</v>
      </c>
      <c r="AI15">
        <v>125.69735956121052</v>
      </c>
      <c r="AJ15" t="s">
        <v>643</v>
      </c>
      <c r="AK15">
        <v>19.406624764621618</v>
      </c>
      <c r="AL15">
        <v>17.334155206200652</v>
      </c>
      <c r="AM15">
        <v>22.604310002712687</v>
      </c>
    </row>
    <row r="16" spans="1:40">
      <c r="A16">
        <v>116</v>
      </c>
      <c r="B16" t="s">
        <v>916</v>
      </c>
      <c r="C16" t="s">
        <v>917</v>
      </c>
      <c r="D16" t="s">
        <v>924</v>
      </c>
      <c r="F16" t="s">
        <v>568</v>
      </c>
      <c r="G16" t="s">
        <v>46</v>
      </c>
      <c r="H16" s="1" t="s">
        <v>46</v>
      </c>
      <c r="I16" s="1" t="s">
        <v>63</v>
      </c>
      <c r="J16" s="1">
        <v>2</v>
      </c>
      <c r="K16" s="7">
        <f t="shared" si="0"/>
        <v>52</v>
      </c>
      <c r="L16" t="s">
        <v>924</v>
      </c>
      <c r="M16" s="1" t="s">
        <v>46</v>
      </c>
      <c r="N16">
        <v>52</v>
      </c>
      <c r="O16">
        <v>2</v>
      </c>
      <c r="P16" t="s">
        <v>604</v>
      </c>
      <c r="Q16">
        <v>8.9999999999999993E-3</v>
      </c>
      <c r="S16" t="s">
        <v>605</v>
      </c>
      <c r="T16">
        <v>3.3999999999999998E-3</v>
      </c>
      <c r="V16" t="s">
        <v>806</v>
      </c>
      <c r="W16">
        <v>2</v>
      </c>
      <c r="X16" t="s">
        <v>919</v>
      </c>
      <c r="Y16">
        <v>68.275930000000002</v>
      </c>
      <c r="Z16">
        <v>24.15944</v>
      </c>
      <c r="AA16">
        <v>3.5514999999999999</v>
      </c>
      <c r="AB16">
        <v>1.77E-2</v>
      </c>
      <c r="AC16">
        <v>-0.40200000000000002</v>
      </c>
      <c r="AD16">
        <v>0.109</v>
      </c>
      <c r="AE16">
        <v>-0.24</v>
      </c>
      <c r="AF16">
        <v>19.835356419428123</v>
      </c>
      <c r="AG16">
        <v>0.34723502217149138</v>
      </c>
      <c r="AH16">
        <v>0.57543993733715693</v>
      </c>
      <c r="AI16">
        <v>65.720592853378832</v>
      </c>
      <c r="AJ16">
        <v>0</v>
      </c>
      <c r="AK16">
        <v>21.359939028415443</v>
      </c>
      <c r="AL16">
        <v>18.971544149326519</v>
      </c>
      <c r="AM16">
        <v>25.161773853272056</v>
      </c>
    </row>
    <row r="17" spans="1:39">
      <c r="A17">
        <v>175</v>
      </c>
      <c r="B17" t="s">
        <v>888</v>
      </c>
      <c r="C17" t="s">
        <v>889</v>
      </c>
      <c r="D17" t="s">
        <v>890</v>
      </c>
      <c r="F17" t="s">
        <v>568</v>
      </c>
      <c r="G17" t="s">
        <v>873</v>
      </c>
      <c r="H17" s="1" t="s">
        <v>873</v>
      </c>
      <c r="I17" s="1" t="s">
        <v>63</v>
      </c>
      <c r="J17" s="1">
        <v>2.5</v>
      </c>
      <c r="K17" s="7">
        <f t="shared" si="0"/>
        <v>52.5</v>
      </c>
      <c r="L17" t="s">
        <v>890</v>
      </c>
      <c r="M17" s="1" t="s">
        <v>873</v>
      </c>
      <c r="N17">
        <v>52.5</v>
      </c>
      <c r="O17">
        <v>2</v>
      </c>
      <c r="P17" t="s">
        <v>604</v>
      </c>
      <c r="Q17">
        <v>6.0000000000000001E-3</v>
      </c>
      <c r="S17" t="s">
        <v>605</v>
      </c>
      <c r="T17">
        <v>2.3E-3</v>
      </c>
      <c r="V17" t="s">
        <v>806</v>
      </c>
      <c r="W17">
        <v>2</v>
      </c>
      <c r="X17" t="s">
        <v>891</v>
      </c>
      <c r="Y17">
        <v>70.532390000000007</v>
      </c>
      <c r="Z17">
        <v>25.386610000000001</v>
      </c>
      <c r="AA17">
        <v>3.5425</v>
      </c>
      <c r="AB17">
        <v>1.8100000000000002E-2</v>
      </c>
      <c r="AC17">
        <v>-0.41399999999999998</v>
      </c>
      <c r="AD17">
        <v>0.113</v>
      </c>
      <c r="AE17">
        <v>-0.31</v>
      </c>
      <c r="AF17">
        <v>19.698810786283261</v>
      </c>
      <c r="AG17">
        <v>0.34086587240846639</v>
      </c>
      <c r="AH17">
        <v>0.48977881936844614</v>
      </c>
      <c r="AI17">
        <v>43.686669453823875</v>
      </c>
      <c r="AJ17">
        <v>0</v>
      </c>
      <c r="AK17">
        <v>21.259840829303347</v>
      </c>
      <c r="AL17">
        <v>18.887856773125733</v>
      </c>
      <c r="AM17">
        <v>25.030023348084022</v>
      </c>
    </row>
    <row r="18" spans="1:39">
      <c r="A18">
        <v>69</v>
      </c>
      <c r="B18" t="s">
        <v>799</v>
      </c>
      <c r="C18" t="s">
        <v>800</v>
      </c>
      <c r="D18" t="s">
        <v>906</v>
      </c>
      <c r="F18" t="s">
        <v>568</v>
      </c>
      <c r="G18" t="s">
        <v>873</v>
      </c>
      <c r="H18" s="1" t="s">
        <v>873</v>
      </c>
      <c r="I18" s="1" t="s">
        <v>63</v>
      </c>
      <c r="J18" s="1">
        <v>2.5</v>
      </c>
      <c r="K18" s="7">
        <f t="shared" si="0"/>
        <v>52.5</v>
      </c>
      <c r="L18" t="s">
        <v>906</v>
      </c>
      <c r="M18" s="1" t="s">
        <v>873</v>
      </c>
      <c r="N18">
        <v>52.5</v>
      </c>
      <c r="O18">
        <v>2</v>
      </c>
      <c r="P18" t="s">
        <v>604</v>
      </c>
      <c r="Q18">
        <v>5.0000000000000001E-3</v>
      </c>
      <c r="S18" t="s">
        <v>605</v>
      </c>
      <c r="T18">
        <v>1.9E-3</v>
      </c>
      <c r="V18" t="s">
        <v>641</v>
      </c>
      <c r="W18">
        <v>3</v>
      </c>
      <c r="X18" t="s">
        <v>802</v>
      </c>
      <c r="Y18">
        <v>66.726709999999997</v>
      </c>
      <c r="Z18">
        <v>26.114170000000001</v>
      </c>
      <c r="AA18">
        <v>3.5425</v>
      </c>
      <c r="AB18">
        <v>1.8100000000000002E-2</v>
      </c>
      <c r="AC18">
        <v>-0.254</v>
      </c>
      <c r="AD18">
        <v>0.08</v>
      </c>
      <c r="AE18">
        <v>-0.28000000000000003</v>
      </c>
      <c r="AF18">
        <v>21.599316517109784</v>
      </c>
      <c r="AG18">
        <v>0.43629830092041394</v>
      </c>
      <c r="AH18">
        <v>0.52480746024977254</v>
      </c>
      <c r="AI18">
        <v>20.286386433923735</v>
      </c>
      <c r="AJ18">
        <v>0</v>
      </c>
      <c r="AK18">
        <v>22.633932098304836</v>
      </c>
      <c r="AL18">
        <v>20.034692486966783</v>
      </c>
      <c r="AM18">
        <v>26.844866881336806</v>
      </c>
    </row>
    <row r="19" spans="1:39">
      <c r="A19">
        <v>158</v>
      </c>
      <c r="B19" t="s">
        <v>880</v>
      </c>
      <c r="C19" t="s">
        <v>881</v>
      </c>
      <c r="D19" t="s">
        <v>882</v>
      </c>
      <c r="F19" t="s">
        <v>568</v>
      </c>
      <c r="G19" t="s">
        <v>883</v>
      </c>
      <c r="H19" s="1" t="s">
        <v>873</v>
      </c>
      <c r="I19" s="1" t="s">
        <v>63</v>
      </c>
      <c r="J19" s="1">
        <v>2.5</v>
      </c>
      <c r="K19" s="7">
        <f t="shared" si="0"/>
        <v>52.5</v>
      </c>
      <c r="L19" t="s">
        <v>882</v>
      </c>
      <c r="M19" s="1" t="s">
        <v>873</v>
      </c>
      <c r="N19">
        <v>52.5</v>
      </c>
      <c r="O19" t="s">
        <v>640</v>
      </c>
      <c r="P19" t="s">
        <v>604</v>
      </c>
      <c r="Q19">
        <v>8.9999999999999993E-3</v>
      </c>
      <c r="S19" t="s">
        <v>605</v>
      </c>
      <c r="T19">
        <v>3.3999999999999998E-3</v>
      </c>
      <c r="V19" t="s">
        <v>806</v>
      </c>
      <c r="W19">
        <v>1</v>
      </c>
      <c r="X19" t="s">
        <v>884</v>
      </c>
      <c r="Y19">
        <v>69.837119999999999</v>
      </c>
      <c r="Z19">
        <v>25.750589999999999</v>
      </c>
      <c r="AA19">
        <v>3.5425</v>
      </c>
      <c r="AB19">
        <v>1.8100000000000002E-2</v>
      </c>
      <c r="AC19">
        <v>-0.40899999999999997</v>
      </c>
      <c r="AD19">
        <v>9.7000000000000003E-2</v>
      </c>
      <c r="AE19">
        <v>-0.33</v>
      </c>
      <c r="AF19">
        <v>19.755590194304844</v>
      </c>
      <c r="AG19">
        <v>0.34350536285323369</v>
      </c>
      <c r="AH19">
        <v>0.46773514128719818</v>
      </c>
      <c r="AI19">
        <v>36.165309735511464</v>
      </c>
      <c r="AJ19" t="s">
        <v>643</v>
      </c>
      <c r="AK19">
        <v>21.301491278769014</v>
      </c>
      <c r="AL19">
        <v>18.922681556044335</v>
      </c>
      <c r="AM19">
        <v>25.084835346347372</v>
      </c>
    </row>
    <row r="20" spans="1:39">
      <c r="A20">
        <v>178</v>
      </c>
      <c r="B20" t="s">
        <v>909</v>
      </c>
      <c r="C20" t="s">
        <v>910</v>
      </c>
      <c r="D20" t="s">
        <v>911</v>
      </c>
      <c r="F20" t="s">
        <v>568</v>
      </c>
      <c r="G20" t="s">
        <v>912</v>
      </c>
      <c r="H20" s="1" t="s">
        <v>46</v>
      </c>
      <c r="I20" s="1" t="s">
        <v>63</v>
      </c>
      <c r="J20" s="1">
        <v>2</v>
      </c>
      <c r="K20" s="7">
        <f t="shared" si="0"/>
        <v>52</v>
      </c>
      <c r="L20" t="s">
        <v>911</v>
      </c>
      <c r="M20" s="1" t="s">
        <v>46</v>
      </c>
      <c r="N20">
        <v>52</v>
      </c>
      <c r="O20" t="s">
        <v>640</v>
      </c>
      <c r="P20" t="s">
        <v>604</v>
      </c>
      <c r="Q20">
        <v>0.01</v>
      </c>
      <c r="S20" t="s">
        <v>605</v>
      </c>
      <c r="T20">
        <v>3.8E-3</v>
      </c>
      <c r="V20" t="s">
        <v>641</v>
      </c>
      <c r="W20">
        <v>1</v>
      </c>
      <c r="X20" t="s">
        <v>913</v>
      </c>
      <c r="Y20">
        <v>70.657070000000004</v>
      </c>
      <c r="Z20">
        <v>25.26041</v>
      </c>
      <c r="AA20">
        <v>3.5514999999999999</v>
      </c>
      <c r="AB20">
        <v>2.6499999999999999E-2</v>
      </c>
      <c r="AC20">
        <v>-0.78</v>
      </c>
      <c r="AD20">
        <v>0.22</v>
      </c>
      <c r="AE20">
        <v>-0.26</v>
      </c>
      <c r="AF20">
        <v>15.956587154763715</v>
      </c>
      <c r="AG20">
        <v>0.19380435045192362</v>
      </c>
      <c r="AH20">
        <v>0.54954087385762451</v>
      </c>
      <c r="AI20">
        <v>183.55445715030388</v>
      </c>
      <c r="AJ20" t="s">
        <v>643</v>
      </c>
      <c r="AK20">
        <v>18.42213704123618</v>
      </c>
      <c r="AL20">
        <v>16.5052718139642</v>
      </c>
      <c r="AM20">
        <v>21.326581893914714</v>
      </c>
    </row>
    <row r="21" spans="1:39">
      <c r="A21">
        <v>99</v>
      </c>
      <c r="B21" t="s">
        <v>858</v>
      </c>
      <c r="C21" t="s">
        <v>859</v>
      </c>
      <c r="D21" t="s">
        <v>860</v>
      </c>
      <c r="F21" t="s">
        <v>568</v>
      </c>
      <c r="G21" t="s">
        <v>47</v>
      </c>
      <c r="H21" s="1" t="s">
        <v>47</v>
      </c>
      <c r="I21" s="1" t="s">
        <v>63</v>
      </c>
      <c r="J21" s="1">
        <v>3</v>
      </c>
      <c r="K21" s="7">
        <f t="shared" si="0"/>
        <v>53</v>
      </c>
      <c r="L21" t="s">
        <v>860</v>
      </c>
      <c r="M21" s="1" t="s">
        <v>47</v>
      </c>
      <c r="N21">
        <v>53</v>
      </c>
      <c r="O21">
        <v>9</v>
      </c>
      <c r="P21" t="s">
        <v>604</v>
      </c>
      <c r="Q21">
        <v>2.1999999999999999E-2</v>
      </c>
      <c r="S21" t="s">
        <v>605</v>
      </c>
      <c r="T21">
        <v>1.2E-2</v>
      </c>
      <c r="V21" t="s">
        <v>675</v>
      </c>
      <c r="W21">
        <v>0</v>
      </c>
      <c r="X21" t="s">
        <v>860</v>
      </c>
      <c r="Y21">
        <v>67.995829999999998</v>
      </c>
      <c r="Z21">
        <v>18.36167</v>
      </c>
      <c r="AA21">
        <v>3.5333999999999999</v>
      </c>
      <c r="AB21">
        <v>1.84E-2</v>
      </c>
      <c r="AC21">
        <v>-0.75800000000000001</v>
      </c>
      <c r="AD21">
        <v>0.08</v>
      </c>
      <c r="AE21">
        <v>-0.42</v>
      </c>
      <c r="AF21">
        <v>16.159949849988354</v>
      </c>
      <c r="AG21">
        <v>0.2004949885413036</v>
      </c>
      <c r="AH21">
        <v>0.38018939632056115</v>
      </c>
      <c r="AI21">
        <v>89.625386193749691</v>
      </c>
      <c r="AJ21">
        <v>0</v>
      </c>
      <c r="AK21">
        <v>18.58146743944469</v>
      </c>
      <c r="AL21">
        <v>16.639592289833505</v>
      </c>
      <c r="AM21">
        <v>21.532837091513581</v>
      </c>
    </row>
    <row r="22" spans="1:39">
      <c r="A22">
        <v>26</v>
      </c>
      <c r="B22" t="s">
        <v>681</v>
      </c>
      <c r="C22" t="s">
        <v>682</v>
      </c>
      <c r="D22" t="s">
        <v>862</v>
      </c>
      <c r="F22" t="s">
        <v>568</v>
      </c>
      <c r="G22" t="s">
        <v>47</v>
      </c>
      <c r="H22" s="1" t="s">
        <v>47</v>
      </c>
      <c r="I22" s="1" t="s">
        <v>63</v>
      </c>
      <c r="J22" s="1">
        <v>3</v>
      </c>
      <c r="K22" s="7">
        <f t="shared" si="0"/>
        <v>53</v>
      </c>
      <c r="L22" t="s">
        <v>862</v>
      </c>
      <c r="M22" s="1" t="s">
        <v>47</v>
      </c>
      <c r="N22">
        <v>53</v>
      </c>
      <c r="O22">
        <v>1</v>
      </c>
      <c r="P22" t="s">
        <v>604</v>
      </c>
      <c r="Q22">
        <v>8.9999999999999993E-3</v>
      </c>
      <c r="S22" t="s">
        <v>605</v>
      </c>
      <c r="T22">
        <v>3.3999999999999998E-3</v>
      </c>
      <c r="V22" t="s">
        <v>641</v>
      </c>
      <c r="W22">
        <v>1</v>
      </c>
      <c r="X22" t="s">
        <v>685</v>
      </c>
      <c r="Y22">
        <v>64.631609999999995</v>
      </c>
      <c r="Z22">
        <v>28.282920000000001</v>
      </c>
      <c r="AA22">
        <v>3.5333999999999999</v>
      </c>
      <c r="AB22">
        <v>1.84E-2</v>
      </c>
      <c r="AC22">
        <v>-0.73</v>
      </c>
      <c r="AD22">
        <v>0.11799999999999999</v>
      </c>
      <c r="AE22">
        <v>-0.41</v>
      </c>
      <c r="AF22">
        <v>16.422527911906656</v>
      </c>
      <c r="AG22">
        <v>0.20934544783992443</v>
      </c>
      <c r="AH22">
        <v>0.38904514499428056</v>
      </c>
      <c r="AI22">
        <v>85.838836721094196</v>
      </c>
      <c r="AJ22">
        <v>0</v>
      </c>
      <c r="AK22">
        <v>18.786246159367106</v>
      </c>
      <c r="AL22">
        <v>16.812127727196287</v>
      </c>
      <c r="AM22">
        <v>21.798231208181992</v>
      </c>
    </row>
    <row r="23" spans="1:39">
      <c r="A23">
        <v>167</v>
      </c>
      <c r="B23" t="s">
        <v>1160</v>
      </c>
      <c r="C23" t="s">
        <v>1161</v>
      </c>
      <c r="D23" t="s">
        <v>1162</v>
      </c>
      <c r="F23" t="s">
        <v>568</v>
      </c>
      <c r="G23" t="s">
        <v>47</v>
      </c>
      <c r="H23" s="1" t="s">
        <v>47</v>
      </c>
      <c r="I23" s="1" t="s">
        <v>63</v>
      </c>
      <c r="J23" s="1">
        <v>3</v>
      </c>
      <c r="K23" s="7">
        <f t="shared" si="0"/>
        <v>53</v>
      </c>
      <c r="L23" t="s">
        <v>1162</v>
      </c>
      <c r="M23" s="1" t="s">
        <v>47</v>
      </c>
      <c r="N23">
        <v>53</v>
      </c>
      <c r="O23">
        <v>1</v>
      </c>
      <c r="P23" t="s">
        <v>604</v>
      </c>
      <c r="Q23">
        <v>1.3299999999999999E-2</v>
      </c>
      <c r="S23" t="s">
        <v>605</v>
      </c>
      <c r="T23">
        <v>5.1000000000000004E-3</v>
      </c>
      <c r="V23" t="s">
        <v>606</v>
      </c>
      <c r="W23">
        <v>1</v>
      </c>
      <c r="X23" t="s">
        <v>1162</v>
      </c>
      <c r="Y23">
        <v>70.284419999999997</v>
      </c>
      <c r="Z23">
        <v>25.935410000000001</v>
      </c>
      <c r="AA23">
        <v>3.5333999999999999</v>
      </c>
      <c r="AB23">
        <v>1.84E-2</v>
      </c>
      <c r="AC23">
        <v>-1.3720000000000001</v>
      </c>
      <c r="AD23">
        <v>9.6000000000000002E-2</v>
      </c>
      <c r="AE23">
        <v>-0.39</v>
      </c>
      <c r="AF23">
        <v>11.348540416255078</v>
      </c>
      <c r="AG23">
        <v>7.7754139909939443E-2</v>
      </c>
      <c r="AH23">
        <v>0.40738027780411268</v>
      </c>
      <c r="AI23">
        <v>423.93387448690254</v>
      </c>
      <c r="AJ23" t="s">
        <v>1145</v>
      </c>
      <c r="AK23">
        <v>14.611675161977326</v>
      </c>
      <c r="AL23">
        <v>13.270970409540308</v>
      </c>
      <c r="AM23">
        <v>16.460432975650157</v>
      </c>
    </row>
    <row r="24" spans="1:39">
      <c r="A24">
        <v>70</v>
      </c>
      <c r="B24" t="s">
        <v>799</v>
      </c>
      <c r="C24" t="s">
        <v>800</v>
      </c>
      <c r="D24" t="s">
        <v>801</v>
      </c>
      <c r="F24" t="s">
        <v>568</v>
      </c>
      <c r="G24" t="s">
        <v>294</v>
      </c>
      <c r="H24" s="1" t="s">
        <v>294</v>
      </c>
      <c r="I24" s="1" t="s">
        <v>63</v>
      </c>
      <c r="J24" s="1">
        <v>3.5</v>
      </c>
      <c r="K24" s="7">
        <f t="shared" si="0"/>
        <v>53.5</v>
      </c>
      <c r="L24" t="s">
        <v>801</v>
      </c>
      <c r="M24" s="1" t="s">
        <v>294</v>
      </c>
      <c r="N24">
        <v>53.5</v>
      </c>
      <c r="O24">
        <v>2</v>
      </c>
      <c r="P24" t="s">
        <v>604</v>
      </c>
      <c r="Q24">
        <v>5.0000000000000001E-3</v>
      </c>
      <c r="S24" t="s">
        <v>605</v>
      </c>
      <c r="T24">
        <v>1.9E-3</v>
      </c>
      <c r="V24" t="s">
        <v>641</v>
      </c>
      <c r="W24">
        <v>3</v>
      </c>
      <c r="X24" t="s">
        <v>802</v>
      </c>
      <c r="Y24">
        <v>66.726709999999997</v>
      </c>
      <c r="Z24">
        <v>26.114170000000001</v>
      </c>
      <c r="AA24">
        <v>3.6238000000000001</v>
      </c>
      <c r="AB24">
        <v>1.8800000000000001E-2</v>
      </c>
      <c r="AC24">
        <v>-1.1930000000000001</v>
      </c>
      <c r="AD24">
        <v>0.21</v>
      </c>
      <c r="AE24">
        <v>-0.53</v>
      </c>
      <c r="AF24">
        <v>12.580271348625665</v>
      </c>
      <c r="AG24">
        <v>0.10248339918333356</v>
      </c>
      <c r="AH24">
        <v>0.29512092266663847</v>
      </c>
      <c r="AI24">
        <v>187.96949068667575</v>
      </c>
      <c r="AJ24">
        <v>0</v>
      </c>
      <c r="AK24">
        <v>15.672201566972449</v>
      </c>
      <c r="AL24">
        <v>14.175640174377476</v>
      </c>
      <c r="AM24">
        <v>17.801280957854932</v>
      </c>
    </row>
    <row r="25" spans="1:39">
      <c r="A25">
        <v>125</v>
      </c>
      <c r="B25" t="s">
        <v>803</v>
      </c>
      <c r="C25" t="s">
        <v>804</v>
      </c>
      <c r="D25" t="s">
        <v>805</v>
      </c>
      <c r="F25" t="s">
        <v>568</v>
      </c>
      <c r="G25" t="s">
        <v>294</v>
      </c>
      <c r="H25" s="1" t="s">
        <v>294</v>
      </c>
      <c r="I25" s="1" t="s">
        <v>63</v>
      </c>
      <c r="J25" s="1">
        <v>3.5</v>
      </c>
      <c r="K25" s="7">
        <f t="shared" si="0"/>
        <v>53.5</v>
      </c>
      <c r="L25" t="s">
        <v>805</v>
      </c>
      <c r="M25" s="1" t="s">
        <v>294</v>
      </c>
      <c r="N25">
        <v>53.5</v>
      </c>
      <c r="O25">
        <v>2</v>
      </c>
      <c r="P25" t="s">
        <v>604</v>
      </c>
      <c r="Q25">
        <v>8.9999999999999993E-3</v>
      </c>
      <c r="S25" t="s">
        <v>605</v>
      </c>
      <c r="T25">
        <v>3.3999999999999998E-3</v>
      </c>
      <c r="V25" t="s">
        <v>806</v>
      </c>
      <c r="W25">
        <v>3</v>
      </c>
      <c r="X25" t="s">
        <v>807</v>
      </c>
      <c r="Y25">
        <v>68.403270000000006</v>
      </c>
      <c r="Z25">
        <v>26.16367</v>
      </c>
      <c r="AA25">
        <v>3.5240999999999998</v>
      </c>
      <c r="AB25">
        <v>1.8800000000000001E-2</v>
      </c>
      <c r="AC25">
        <v>-0.96499999999999997</v>
      </c>
      <c r="AD25">
        <v>7.0999999999999994E-2</v>
      </c>
      <c r="AE25">
        <v>-0.51</v>
      </c>
      <c r="AF25">
        <v>14.344651732732276</v>
      </c>
      <c r="AG25">
        <v>0.14568455834914124</v>
      </c>
      <c r="AH25">
        <v>0.30902954325135895</v>
      </c>
      <c r="AI25">
        <v>112.12237367721038</v>
      </c>
      <c r="AJ25">
        <v>0</v>
      </c>
      <c r="AK25">
        <v>17.135232781172263</v>
      </c>
      <c r="AL25">
        <v>15.417809696229455</v>
      </c>
      <c r="AM25">
        <v>19.668500661448718</v>
      </c>
    </row>
    <row r="26" spans="1:39">
      <c r="A26">
        <v>35</v>
      </c>
      <c r="B26" t="s">
        <v>808</v>
      </c>
      <c r="C26" t="s">
        <v>809</v>
      </c>
      <c r="D26" t="s">
        <v>810</v>
      </c>
      <c r="F26" t="s">
        <v>568</v>
      </c>
      <c r="G26" t="s">
        <v>294</v>
      </c>
      <c r="H26" s="1" t="s">
        <v>294</v>
      </c>
      <c r="I26" s="1" t="s">
        <v>63</v>
      </c>
      <c r="J26" s="1">
        <v>3.5</v>
      </c>
      <c r="K26" s="7">
        <f t="shared" si="0"/>
        <v>53.5</v>
      </c>
      <c r="L26" t="s">
        <v>810</v>
      </c>
      <c r="M26" s="1" t="s">
        <v>294</v>
      </c>
      <c r="N26">
        <v>53.5</v>
      </c>
      <c r="O26">
        <v>2</v>
      </c>
      <c r="P26" t="s">
        <v>604</v>
      </c>
      <c r="Q26">
        <v>5.0000000000000001E-3</v>
      </c>
      <c r="S26" t="s">
        <v>605</v>
      </c>
      <c r="T26">
        <v>1.9E-3</v>
      </c>
      <c r="V26" t="s">
        <v>641</v>
      </c>
      <c r="W26">
        <v>3</v>
      </c>
      <c r="X26" t="s">
        <v>811</v>
      </c>
      <c r="Y26">
        <v>64.803380000000004</v>
      </c>
      <c r="Z26">
        <v>28.492529999999999</v>
      </c>
      <c r="AA26">
        <v>3.5240999999999998</v>
      </c>
      <c r="AB26">
        <v>1.8800000000000001E-2</v>
      </c>
      <c r="AC26">
        <v>-0.93100000000000005</v>
      </c>
      <c r="AD26">
        <v>0.13600000000000001</v>
      </c>
      <c r="AE26">
        <v>-0.51</v>
      </c>
      <c r="AF26">
        <v>14.628170332154761</v>
      </c>
      <c r="AG26">
        <v>0.15353009608340831</v>
      </c>
      <c r="AH26">
        <v>0.30902954325135895</v>
      </c>
      <c r="AI26">
        <v>101.28271337983951</v>
      </c>
      <c r="AJ26">
        <v>0</v>
      </c>
      <c r="AK26">
        <v>17.364808916660728</v>
      </c>
      <c r="AL26">
        <v>15.612148761017636</v>
      </c>
      <c r="AM26">
        <v>19.963250424867386</v>
      </c>
    </row>
    <row r="27" spans="1:39">
      <c r="A27">
        <v>200</v>
      </c>
      <c r="B27" t="s">
        <v>812</v>
      </c>
      <c r="C27" t="s">
        <v>813</v>
      </c>
      <c r="D27" t="s">
        <v>814</v>
      </c>
      <c r="F27" t="s">
        <v>568</v>
      </c>
      <c r="G27" t="s">
        <v>294</v>
      </c>
      <c r="H27" s="1" t="s">
        <v>294</v>
      </c>
      <c r="I27" s="1" t="s">
        <v>63</v>
      </c>
      <c r="J27" s="1">
        <v>3.5</v>
      </c>
      <c r="K27" s="7">
        <f t="shared" si="0"/>
        <v>53.5</v>
      </c>
      <c r="L27" t="s">
        <v>814</v>
      </c>
      <c r="M27" s="1" t="s">
        <v>294</v>
      </c>
      <c r="N27">
        <v>53.5</v>
      </c>
      <c r="O27">
        <v>1</v>
      </c>
      <c r="P27" t="s">
        <v>604</v>
      </c>
      <c r="Q27">
        <v>1.49E-2</v>
      </c>
      <c r="S27" t="s">
        <v>605</v>
      </c>
      <c r="T27">
        <v>5.7000000000000002E-3</v>
      </c>
      <c r="V27" t="s">
        <v>606</v>
      </c>
      <c r="W27">
        <v>0</v>
      </c>
      <c r="X27" t="s">
        <v>814</v>
      </c>
      <c r="Y27">
        <v>74.004919999999998</v>
      </c>
      <c r="Z27">
        <v>30.443010000000001</v>
      </c>
      <c r="AA27">
        <v>3.5240999999999998</v>
      </c>
      <c r="AB27">
        <v>1.8800000000000001E-2</v>
      </c>
      <c r="AC27">
        <v>-0.92400000000000004</v>
      </c>
      <c r="AD27">
        <v>0.09</v>
      </c>
      <c r="AE27">
        <v>-0.51</v>
      </c>
      <c r="AF27">
        <v>14.687233813244415</v>
      </c>
      <c r="AG27">
        <v>0.15519707137815836</v>
      </c>
      <c r="AH27">
        <v>0.30902954325135895</v>
      </c>
      <c r="AI27">
        <v>99.120731149859949</v>
      </c>
      <c r="AJ27">
        <v>0</v>
      </c>
      <c r="AK27">
        <v>17.412455064572946</v>
      </c>
      <c r="AL27">
        <v>15.652462818669092</v>
      </c>
      <c r="AM27">
        <v>20.024480353620994</v>
      </c>
    </row>
    <row r="28" spans="1:39">
      <c r="A28">
        <v>53</v>
      </c>
      <c r="B28" t="s">
        <v>819</v>
      </c>
      <c r="C28" t="s">
        <v>820</v>
      </c>
      <c r="D28" t="s">
        <v>821</v>
      </c>
      <c r="F28" t="s">
        <v>568</v>
      </c>
      <c r="G28" t="s">
        <v>294</v>
      </c>
      <c r="H28" s="1" t="s">
        <v>294</v>
      </c>
      <c r="I28" s="1" t="s">
        <v>63</v>
      </c>
      <c r="J28" s="1">
        <v>3.5</v>
      </c>
      <c r="K28" s="7">
        <f t="shared" si="0"/>
        <v>53.5</v>
      </c>
      <c r="L28" t="s">
        <v>821</v>
      </c>
      <c r="M28" s="1" t="s">
        <v>294</v>
      </c>
      <c r="N28">
        <v>53.5</v>
      </c>
      <c r="O28">
        <v>2</v>
      </c>
      <c r="P28" t="s">
        <v>604</v>
      </c>
      <c r="Q28">
        <v>2.5499999999999998E-2</v>
      </c>
      <c r="S28" t="s">
        <v>605</v>
      </c>
      <c r="T28">
        <v>1.01E-2</v>
      </c>
      <c r="V28" t="s">
        <v>806</v>
      </c>
      <c r="W28">
        <v>3</v>
      </c>
      <c r="X28" t="s">
        <v>821</v>
      </c>
      <c r="Y28">
        <v>65.509079999999997</v>
      </c>
      <c r="Z28">
        <v>26.958469999999998</v>
      </c>
      <c r="AA28">
        <v>3.5240999999999998</v>
      </c>
      <c r="AB28">
        <v>1.8800000000000001E-2</v>
      </c>
      <c r="AC28">
        <v>-0.88700000000000001</v>
      </c>
      <c r="AD28">
        <v>0.17100000000000001</v>
      </c>
      <c r="AE28">
        <v>-0.5</v>
      </c>
      <c r="AF28">
        <v>15.003411078708226</v>
      </c>
      <c r="AG28">
        <v>0.16431360410980306</v>
      </c>
      <c r="AH28">
        <v>0.31622776601683794</v>
      </c>
      <c r="AI28">
        <v>92.453794516927402</v>
      </c>
      <c r="AJ28">
        <v>0</v>
      </c>
      <c r="AK28">
        <v>17.66647929166556</v>
      </c>
      <c r="AL28">
        <v>15.867287135140645</v>
      </c>
      <c r="AM28">
        <v>20.351257751309902</v>
      </c>
    </row>
    <row r="29" spans="1:39">
      <c r="A29">
        <v>144</v>
      </c>
      <c r="B29" t="s">
        <v>822</v>
      </c>
      <c r="C29" t="s">
        <v>823</v>
      </c>
      <c r="D29" t="s">
        <v>824</v>
      </c>
      <c r="F29" t="s">
        <v>568</v>
      </c>
      <c r="G29" t="s">
        <v>294</v>
      </c>
      <c r="H29" s="1" t="s">
        <v>294</v>
      </c>
      <c r="I29" s="1" t="s">
        <v>63</v>
      </c>
      <c r="J29" s="1">
        <v>3.5</v>
      </c>
      <c r="K29" s="7">
        <f t="shared" si="0"/>
        <v>53.5</v>
      </c>
      <c r="L29" t="s">
        <v>824</v>
      </c>
      <c r="M29" s="1" t="s">
        <v>294</v>
      </c>
      <c r="N29">
        <v>53.5</v>
      </c>
      <c r="O29">
        <v>2</v>
      </c>
      <c r="P29" t="s">
        <v>604</v>
      </c>
      <c r="Q29">
        <v>1.0500000000000001E-2</v>
      </c>
      <c r="S29" t="s">
        <v>605</v>
      </c>
      <c r="T29">
        <v>5.1000000000000004E-3</v>
      </c>
      <c r="V29" t="s">
        <v>806</v>
      </c>
      <c r="W29">
        <v>1</v>
      </c>
      <c r="X29" t="s">
        <v>825</v>
      </c>
      <c r="Y29">
        <v>68.986840000000001</v>
      </c>
      <c r="Z29">
        <v>22.91001</v>
      </c>
      <c r="AA29">
        <v>3.5240999999999998</v>
      </c>
      <c r="AB29">
        <v>1.8800000000000001E-2</v>
      </c>
      <c r="AC29">
        <v>-0.79900000000000004</v>
      </c>
      <c r="AD29">
        <v>0.192</v>
      </c>
      <c r="AE29">
        <v>-0.49</v>
      </c>
      <c r="AF29">
        <v>15.783016432098004</v>
      </c>
      <c r="AG29">
        <v>0.18820602474955384</v>
      </c>
      <c r="AH29">
        <v>0.32359365692962827</v>
      </c>
      <c r="AI29">
        <v>71.935865156407743</v>
      </c>
      <c r="AJ29">
        <v>0</v>
      </c>
      <c r="AK29">
        <v>18.285633404933446</v>
      </c>
      <c r="AL29">
        <v>16.390140664733657</v>
      </c>
      <c r="AM29">
        <v>21.150043002275368</v>
      </c>
    </row>
    <row r="30" spans="1:39">
      <c r="A30">
        <v>43</v>
      </c>
      <c r="B30" t="s">
        <v>826</v>
      </c>
      <c r="C30" t="s">
        <v>827</v>
      </c>
      <c r="D30" t="s">
        <v>828</v>
      </c>
      <c r="F30" t="s">
        <v>568</v>
      </c>
      <c r="G30" t="s">
        <v>294</v>
      </c>
      <c r="H30" s="1" t="s">
        <v>294</v>
      </c>
      <c r="I30" s="1" t="s">
        <v>63</v>
      </c>
      <c r="J30" s="1">
        <v>3.5</v>
      </c>
      <c r="K30" s="7">
        <f t="shared" si="0"/>
        <v>53.5</v>
      </c>
      <c r="L30" t="s">
        <v>828</v>
      </c>
      <c r="M30" s="1" t="s">
        <v>294</v>
      </c>
      <c r="N30">
        <v>53.5</v>
      </c>
      <c r="O30">
        <v>1</v>
      </c>
      <c r="P30" t="s">
        <v>604</v>
      </c>
      <c r="Q30">
        <v>1.12E-2</v>
      </c>
      <c r="S30" t="s">
        <v>605</v>
      </c>
      <c r="T30">
        <v>4.3E-3</v>
      </c>
      <c r="V30" t="s">
        <v>606</v>
      </c>
      <c r="W30">
        <v>0</v>
      </c>
      <c r="X30" t="s">
        <v>829</v>
      </c>
      <c r="Y30">
        <v>65.108609999999999</v>
      </c>
      <c r="Z30">
        <v>28.06915</v>
      </c>
      <c r="AA30">
        <v>3.5240999999999998</v>
      </c>
      <c r="AB30">
        <v>1.8800000000000001E-2</v>
      </c>
      <c r="AC30">
        <v>-0.73099999999999998</v>
      </c>
      <c r="AD30">
        <v>4.1000000000000002E-2</v>
      </c>
      <c r="AE30">
        <v>-0.49</v>
      </c>
      <c r="AF30">
        <v>16.413077065350123</v>
      </c>
      <c r="AG30">
        <v>0.2090227329112426</v>
      </c>
      <c r="AH30">
        <v>0.32359365692962827</v>
      </c>
      <c r="AI30">
        <v>54.812661963919474</v>
      </c>
      <c r="AJ30">
        <v>0</v>
      </c>
      <c r="AK30">
        <v>18.77889392027808</v>
      </c>
      <c r="AL30">
        <v>16.805935051249612</v>
      </c>
      <c r="AM30">
        <v>21.788696760328044</v>
      </c>
    </row>
    <row r="31" spans="1:39">
      <c r="A31">
        <v>58</v>
      </c>
      <c r="B31" t="s">
        <v>842</v>
      </c>
      <c r="C31" t="s">
        <v>843</v>
      </c>
      <c r="D31" t="s">
        <v>844</v>
      </c>
      <c r="F31" t="s">
        <v>568</v>
      </c>
      <c r="G31" t="s">
        <v>294</v>
      </c>
      <c r="H31" s="1" t="s">
        <v>294</v>
      </c>
      <c r="I31" s="1" t="s">
        <v>63</v>
      </c>
      <c r="J31" s="1">
        <v>3.5</v>
      </c>
      <c r="K31" s="7">
        <f t="shared" si="0"/>
        <v>53.5</v>
      </c>
      <c r="L31" t="s">
        <v>844</v>
      </c>
      <c r="M31" s="1" t="s">
        <v>294</v>
      </c>
      <c r="N31">
        <v>53.5</v>
      </c>
      <c r="O31">
        <v>1</v>
      </c>
      <c r="P31" t="s">
        <v>604</v>
      </c>
      <c r="Q31">
        <v>1.0200000000000001E-2</v>
      </c>
      <c r="S31" t="s">
        <v>605</v>
      </c>
      <c r="T31">
        <v>3.8999999999999998E-3</v>
      </c>
      <c r="V31" t="s">
        <v>606</v>
      </c>
      <c r="W31">
        <v>0</v>
      </c>
      <c r="X31" t="s">
        <v>845</v>
      </c>
      <c r="Y31">
        <v>65.825959999999995</v>
      </c>
      <c r="Z31">
        <v>26.687670000000001</v>
      </c>
      <c r="AA31">
        <v>3.5240999999999998</v>
      </c>
      <c r="AB31">
        <v>1.8800000000000001E-2</v>
      </c>
      <c r="AC31">
        <v>-0.63800000000000001</v>
      </c>
      <c r="AD31">
        <v>5.8999999999999997E-2</v>
      </c>
      <c r="AE31">
        <v>-0.47</v>
      </c>
      <c r="AF31">
        <v>17.315698235934082</v>
      </c>
      <c r="AG31">
        <v>0.24127010972169485</v>
      </c>
      <c r="AH31">
        <v>0.33884415613920255</v>
      </c>
      <c r="AI31">
        <v>40.44182950389478</v>
      </c>
      <c r="AJ31">
        <v>0</v>
      </c>
      <c r="AK31">
        <v>19.47511400552802</v>
      </c>
      <c r="AL31">
        <v>17.391725846614658</v>
      </c>
      <c r="AM31">
        <v>22.693488127184978</v>
      </c>
    </row>
    <row r="32" spans="1:39">
      <c r="A32">
        <v>170</v>
      </c>
      <c r="B32" t="s">
        <v>846</v>
      </c>
      <c r="C32" t="s">
        <v>847</v>
      </c>
      <c r="D32" t="s">
        <v>848</v>
      </c>
      <c r="F32" t="s">
        <v>568</v>
      </c>
      <c r="G32" t="s">
        <v>294</v>
      </c>
      <c r="H32" s="1" t="s">
        <v>294</v>
      </c>
      <c r="I32" s="1" t="s">
        <v>63</v>
      </c>
      <c r="J32" s="1">
        <v>3.5</v>
      </c>
      <c r="K32" s="7">
        <f t="shared" si="0"/>
        <v>53.5</v>
      </c>
      <c r="L32" t="s">
        <v>848</v>
      </c>
      <c r="M32" s="1" t="s">
        <v>294</v>
      </c>
      <c r="N32">
        <v>53.5</v>
      </c>
      <c r="O32">
        <v>1</v>
      </c>
      <c r="P32" t="s">
        <v>604</v>
      </c>
      <c r="Q32">
        <v>1.5699999999999999E-2</v>
      </c>
      <c r="S32" t="s">
        <v>605</v>
      </c>
      <c r="T32">
        <v>6.0000000000000001E-3</v>
      </c>
      <c r="V32" t="s">
        <v>606</v>
      </c>
      <c r="W32">
        <v>0</v>
      </c>
      <c r="X32" t="s">
        <v>848</v>
      </c>
      <c r="Y32">
        <v>70.352670000000003</v>
      </c>
      <c r="Z32">
        <v>25.731390000000001</v>
      </c>
      <c r="AA32">
        <v>3.5240999999999998</v>
      </c>
      <c r="AB32">
        <v>1.8800000000000001E-2</v>
      </c>
      <c r="AC32">
        <v>-0.60199999999999998</v>
      </c>
      <c r="AD32">
        <v>0.21</v>
      </c>
      <c r="AE32">
        <v>-0.46</v>
      </c>
      <c r="AF32">
        <v>17.678280017032527</v>
      </c>
      <c r="AG32">
        <v>0.25504893929480371</v>
      </c>
      <c r="AH32">
        <v>0.34673685045253166</v>
      </c>
      <c r="AI32">
        <v>35.949144274522361</v>
      </c>
      <c r="AJ32">
        <v>0</v>
      </c>
      <c r="AK32">
        <v>19.751496615007532</v>
      </c>
      <c r="AL32">
        <v>17.623926820035894</v>
      </c>
      <c r="AM32">
        <v>23.053732772183839</v>
      </c>
    </row>
    <row r="33" spans="1:39">
      <c r="A33">
        <v>13</v>
      </c>
      <c r="B33" t="s">
        <v>853</v>
      </c>
      <c r="C33" t="s">
        <v>854</v>
      </c>
      <c r="D33" t="s">
        <v>855</v>
      </c>
      <c r="F33" t="s">
        <v>568</v>
      </c>
      <c r="G33" t="s">
        <v>294</v>
      </c>
      <c r="H33" s="1" t="s">
        <v>294</v>
      </c>
      <c r="I33" s="1" t="s">
        <v>63</v>
      </c>
      <c r="J33" s="1">
        <v>3.5</v>
      </c>
      <c r="K33" s="7">
        <f t="shared" si="0"/>
        <v>53.5</v>
      </c>
      <c r="L33" t="s">
        <v>855</v>
      </c>
      <c r="M33" s="1" t="s">
        <v>294</v>
      </c>
      <c r="N33">
        <v>53.5</v>
      </c>
      <c r="O33">
        <v>2</v>
      </c>
      <c r="P33" t="s">
        <v>604</v>
      </c>
      <c r="Q33">
        <v>8.9999999999999993E-3</v>
      </c>
      <c r="S33" t="s">
        <v>605</v>
      </c>
      <c r="T33">
        <v>3.3999999999999998E-3</v>
      </c>
      <c r="V33" t="s">
        <v>806</v>
      </c>
      <c r="W33">
        <v>2</v>
      </c>
      <c r="X33" t="s">
        <v>855</v>
      </c>
      <c r="Y33">
        <v>63.705370000000002</v>
      </c>
      <c r="Z33">
        <v>28.208500000000001</v>
      </c>
      <c r="AA33">
        <v>3.5240999999999998</v>
      </c>
      <c r="AB33">
        <v>1.8800000000000001E-2</v>
      </c>
      <c r="AC33">
        <v>-0.495</v>
      </c>
      <c r="AD33">
        <v>0.129</v>
      </c>
      <c r="AE33">
        <v>-0.45</v>
      </c>
      <c r="AF33">
        <v>18.801392187301484</v>
      </c>
      <c r="AG33">
        <v>0.3008247203953367</v>
      </c>
      <c r="AH33">
        <v>0.35481338923357542</v>
      </c>
      <c r="AI33">
        <v>17.946885737079086</v>
      </c>
      <c r="AJ33">
        <v>0</v>
      </c>
      <c r="AK33">
        <v>20.596337923586184</v>
      </c>
      <c r="AL33">
        <v>18.332541669954967</v>
      </c>
      <c r="AM33">
        <v>24.158571717502756</v>
      </c>
    </row>
    <row r="34" spans="1:39">
      <c r="A34">
        <v>95</v>
      </c>
      <c r="B34" t="s">
        <v>867</v>
      </c>
      <c r="C34" t="s">
        <v>868</v>
      </c>
      <c r="D34" t="s">
        <v>869</v>
      </c>
      <c r="F34" t="s">
        <v>568</v>
      </c>
      <c r="G34" t="s">
        <v>294</v>
      </c>
      <c r="H34" s="1" t="s">
        <v>294</v>
      </c>
      <c r="I34" s="1" t="s">
        <v>63</v>
      </c>
      <c r="J34" s="1">
        <v>3.5</v>
      </c>
      <c r="K34" s="7">
        <f t="shared" ref="K34:K65" si="1">IF(I34="B",0+J34,IF(I34="A",J34+10,IF(I34="F",J34+20,IF(I34="G",J34+30,IF(I34="K",J34+40,IF(I34="M",J34+50,"Err"))))))</f>
        <v>53.5</v>
      </c>
      <c r="L34" t="s">
        <v>869</v>
      </c>
      <c r="M34" s="1" t="s">
        <v>294</v>
      </c>
      <c r="N34">
        <v>53.5</v>
      </c>
      <c r="O34">
        <v>2</v>
      </c>
      <c r="P34" t="s">
        <v>604</v>
      </c>
      <c r="Q34">
        <v>6.0000000000000001E-3</v>
      </c>
      <c r="S34" t="s">
        <v>605</v>
      </c>
      <c r="T34">
        <v>2.3E-3</v>
      </c>
      <c r="V34" t="s">
        <v>806</v>
      </c>
      <c r="W34">
        <v>0</v>
      </c>
      <c r="X34" t="s">
        <v>869</v>
      </c>
      <c r="Y34">
        <v>67.916250000000005</v>
      </c>
      <c r="Z34">
        <v>18.232780000000002</v>
      </c>
      <c r="AA34">
        <v>3.5240999999999998</v>
      </c>
      <c r="AB34">
        <v>1.8800000000000001E-2</v>
      </c>
      <c r="AC34">
        <v>-0.22700000000000001</v>
      </c>
      <c r="AD34">
        <v>0.23899999999999999</v>
      </c>
      <c r="AE34">
        <v>-0.4</v>
      </c>
      <c r="AF34">
        <v>21.937645218278217</v>
      </c>
      <c r="AG34">
        <v>0.45485557462763948</v>
      </c>
      <c r="AH34">
        <v>0.3981071705534972</v>
      </c>
      <c r="AI34">
        <v>12.476136875006642</v>
      </c>
      <c r="AJ34">
        <v>0</v>
      </c>
      <c r="AK34">
        <v>22.874415664855903</v>
      </c>
      <c r="AL34">
        <v>20.234975403420254</v>
      </c>
      <c r="AM34">
        <v>27.163845691255638</v>
      </c>
    </row>
    <row r="35" spans="1:39">
      <c r="A35">
        <v>206</v>
      </c>
      <c r="B35" t="s">
        <v>1235</v>
      </c>
      <c r="C35" t="s">
        <v>1236</v>
      </c>
      <c r="D35" t="s">
        <v>1240</v>
      </c>
      <c r="F35" t="s">
        <v>568</v>
      </c>
      <c r="G35" t="s">
        <v>294</v>
      </c>
      <c r="H35" s="1" t="s">
        <v>294</v>
      </c>
      <c r="I35" s="1" t="s">
        <v>63</v>
      </c>
      <c r="J35" s="1">
        <v>3.5</v>
      </c>
      <c r="K35" s="7">
        <f t="shared" si="1"/>
        <v>53.5</v>
      </c>
      <c r="L35" t="s">
        <v>1240</v>
      </c>
      <c r="M35" s="1" t="s">
        <v>294</v>
      </c>
      <c r="N35">
        <v>53.5</v>
      </c>
      <c r="O35">
        <v>1</v>
      </c>
      <c r="P35" t="s">
        <v>604</v>
      </c>
      <c r="Q35">
        <v>8.0000000000000002E-3</v>
      </c>
      <c r="S35" t="s">
        <v>605</v>
      </c>
      <c r="T35">
        <v>3.0999999999999999E-3</v>
      </c>
      <c r="V35" t="s">
        <v>641</v>
      </c>
      <c r="W35">
        <v>1</v>
      </c>
      <c r="X35" t="s">
        <v>1239</v>
      </c>
      <c r="Y35">
        <v>76.597200000000001</v>
      </c>
      <c r="Z35">
        <v>24.538869999999999</v>
      </c>
      <c r="AA35">
        <v>3.5240999999999998</v>
      </c>
      <c r="AB35">
        <v>1.8800000000000001E-2</v>
      </c>
      <c r="AC35">
        <v>-0.93200000000000005</v>
      </c>
      <c r="AD35">
        <v>0.105</v>
      </c>
      <c r="AE35" t="e">
        <v>#N/A</v>
      </c>
      <c r="AF35">
        <v>14.619752103612015</v>
      </c>
      <c r="AG35">
        <v>0.15329342289791845</v>
      </c>
      <c r="AH35" t="e">
        <v>#N/A</v>
      </c>
      <c r="AI35" t="e">
        <v>#N/A</v>
      </c>
      <c r="AJ35" t="s">
        <v>643</v>
      </c>
      <c r="AK35">
        <v>17.358012975321113</v>
      </c>
      <c r="AL35">
        <v>15.606398092233942</v>
      </c>
      <c r="AM35">
        <v>19.954518589318283</v>
      </c>
    </row>
    <row r="36" spans="1:39">
      <c r="A36">
        <v>129</v>
      </c>
      <c r="B36" t="s">
        <v>775</v>
      </c>
      <c r="C36" t="s">
        <v>776</v>
      </c>
      <c r="D36" t="s">
        <v>777</v>
      </c>
      <c r="F36" t="s">
        <v>568</v>
      </c>
      <c r="G36" t="s">
        <v>48</v>
      </c>
      <c r="H36" s="1" t="s">
        <v>48</v>
      </c>
      <c r="I36" s="1" t="s">
        <v>63</v>
      </c>
      <c r="J36" s="1">
        <v>4</v>
      </c>
      <c r="K36" s="7">
        <f t="shared" si="1"/>
        <v>54</v>
      </c>
      <c r="L36" t="s">
        <v>777</v>
      </c>
      <c r="M36" s="1" t="s">
        <v>48</v>
      </c>
      <c r="N36">
        <v>54</v>
      </c>
      <c r="O36">
        <v>13</v>
      </c>
      <c r="P36" t="s">
        <v>604</v>
      </c>
      <c r="Q36">
        <v>6.0000000000000001E-3</v>
      </c>
      <c r="S36" t="s">
        <v>605</v>
      </c>
      <c r="T36">
        <v>2.3E-3</v>
      </c>
      <c r="V36" t="s">
        <v>641</v>
      </c>
      <c r="W36">
        <v>3</v>
      </c>
      <c r="X36" t="s">
        <v>777</v>
      </c>
      <c r="Y36">
        <v>68.413970000000006</v>
      </c>
      <c r="Z36">
        <v>17.864550000000001</v>
      </c>
      <c r="AA36">
        <v>3.5145</v>
      </c>
      <c r="AB36">
        <v>1.9300000000000001E-2</v>
      </c>
      <c r="AC36">
        <v>-1.5580000000000001</v>
      </c>
      <c r="AD36">
        <v>0.22500000000000001</v>
      </c>
      <c r="AE36">
        <v>-0.68</v>
      </c>
      <c r="AF36">
        <v>10.196239044281748</v>
      </c>
      <c r="AG36">
        <v>5.8358419523374026E-2</v>
      </c>
      <c r="AH36">
        <v>0.20892961308540392</v>
      </c>
      <c r="AI36">
        <v>258.01108870284315</v>
      </c>
      <c r="AJ36">
        <v>0</v>
      </c>
      <c r="AK36">
        <v>13.585637073452553</v>
      </c>
      <c r="AL36">
        <v>12.392036410998582</v>
      </c>
      <c r="AM36">
        <v>15.17404105358832</v>
      </c>
    </row>
    <row r="37" spans="1:39">
      <c r="A37">
        <v>42</v>
      </c>
      <c r="B37" t="s">
        <v>785</v>
      </c>
      <c r="C37" t="s">
        <v>786</v>
      </c>
      <c r="D37" t="s">
        <v>787</v>
      </c>
      <c r="F37" t="s">
        <v>568</v>
      </c>
      <c r="G37" t="s">
        <v>48</v>
      </c>
      <c r="H37" s="1" t="s">
        <v>48</v>
      </c>
      <c r="I37" s="1" t="s">
        <v>63</v>
      </c>
      <c r="J37" s="1">
        <v>4</v>
      </c>
      <c r="K37" s="7">
        <f t="shared" si="1"/>
        <v>54</v>
      </c>
      <c r="L37" t="s">
        <v>787</v>
      </c>
      <c r="M37" s="1" t="s">
        <v>48</v>
      </c>
      <c r="N37">
        <v>54</v>
      </c>
      <c r="O37">
        <v>1</v>
      </c>
      <c r="P37" t="s">
        <v>604</v>
      </c>
      <c r="Q37">
        <v>5.1999999999999998E-3</v>
      </c>
      <c r="S37" t="s">
        <v>605</v>
      </c>
      <c r="T37">
        <v>2E-3</v>
      </c>
      <c r="V37" t="s">
        <v>606</v>
      </c>
      <c r="W37">
        <v>0</v>
      </c>
      <c r="X37" t="s">
        <v>787</v>
      </c>
      <c r="Y37">
        <v>65.107640000000004</v>
      </c>
      <c r="Z37">
        <v>28.323260000000001</v>
      </c>
      <c r="AA37">
        <v>3.5145</v>
      </c>
      <c r="AB37">
        <v>1.9300000000000001E-2</v>
      </c>
      <c r="AC37">
        <v>-1.0369999999999999</v>
      </c>
      <c r="AD37">
        <v>0.123</v>
      </c>
      <c r="AE37">
        <v>-0.59</v>
      </c>
      <c r="AF37">
        <v>13.762267931259469</v>
      </c>
      <c r="AG37">
        <v>0.1303687560831501</v>
      </c>
      <c r="AH37">
        <v>0.25703957827688634</v>
      </c>
      <c r="AI37">
        <v>97.163481496244927</v>
      </c>
      <c r="AJ37">
        <v>0</v>
      </c>
      <c r="AK37">
        <v>16.659041445922693</v>
      </c>
      <c r="AL37">
        <v>15.014216737331449</v>
      </c>
      <c r="AM37">
        <v>19.058611387845954</v>
      </c>
    </row>
    <row r="38" spans="1:39">
      <c r="A38">
        <v>87</v>
      </c>
      <c r="B38" t="s">
        <v>815</v>
      </c>
      <c r="C38" t="s">
        <v>816</v>
      </c>
      <c r="D38" t="s">
        <v>817</v>
      </c>
      <c r="F38" t="s">
        <v>568</v>
      </c>
      <c r="G38" t="s">
        <v>48</v>
      </c>
      <c r="H38" s="1" t="s">
        <v>48</v>
      </c>
      <c r="I38" s="1" t="s">
        <v>63</v>
      </c>
      <c r="J38" s="1">
        <v>4</v>
      </c>
      <c r="K38" s="7">
        <f t="shared" si="1"/>
        <v>54</v>
      </c>
      <c r="L38" t="s">
        <v>817</v>
      </c>
      <c r="M38" s="1" t="s">
        <v>48</v>
      </c>
      <c r="N38">
        <v>54</v>
      </c>
      <c r="O38">
        <v>8</v>
      </c>
      <c r="P38" t="s">
        <v>604</v>
      </c>
      <c r="Q38">
        <v>5.0000000000000001E-3</v>
      </c>
      <c r="S38" t="s">
        <v>605</v>
      </c>
      <c r="T38">
        <v>1.9E-3</v>
      </c>
      <c r="V38" t="s">
        <v>641</v>
      </c>
      <c r="W38">
        <v>3</v>
      </c>
      <c r="X38" t="s">
        <v>818</v>
      </c>
      <c r="Y38">
        <v>67.623390000000001</v>
      </c>
      <c r="Z38">
        <v>24.44585</v>
      </c>
      <c r="AA38">
        <v>3.5145</v>
      </c>
      <c r="AB38">
        <v>1.9300000000000001E-2</v>
      </c>
      <c r="AC38">
        <v>-0.46700000000000003</v>
      </c>
      <c r="AD38">
        <v>0.14199999999999999</v>
      </c>
      <c r="AE38">
        <v>-0.51</v>
      </c>
      <c r="AF38">
        <v>19.10689023449444</v>
      </c>
      <c r="AG38">
        <v>0.31410403956061062</v>
      </c>
      <c r="AH38">
        <v>0.30902954325135895</v>
      </c>
      <c r="AI38">
        <v>1.6155463381974338</v>
      </c>
      <c r="AJ38">
        <v>0</v>
      </c>
      <c r="AK38">
        <v>20.823321703463986</v>
      </c>
      <c r="AL38">
        <v>18.52263124906861</v>
      </c>
      <c r="AM38">
        <v>24.456328245065208</v>
      </c>
    </row>
    <row r="39" spans="1:39">
      <c r="A39">
        <v>21</v>
      </c>
      <c r="B39" t="s">
        <v>830</v>
      </c>
      <c r="C39" t="s">
        <v>831</v>
      </c>
      <c r="D39" t="s">
        <v>832</v>
      </c>
      <c r="F39" t="s">
        <v>568</v>
      </c>
      <c r="G39" t="s">
        <v>48</v>
      </c>
      <c r="H39" s="1" t="s">
        <v>48</v>
      </c>
      <c r="I39" s="1" t="s">
        <v>63</v>
      </c>
      <c r="J39" s="1">
        <v>4</v>
      </c>
      <c r="K39" s="7">
        <f t="shared" si="1"/>
        <v>54</v>
      </c>
      <c r="L39" t="s">
        <v>832</v>
      </c>
      <c r="M39" s="1" t="s">
        <v>48</v>
      </c>
      <c r="N39">
        <v>54</v>
      </c>
      <c r="O39">
        <v>1</v>
      </c>
      <c r="P39" t="s">
        <v>604</v>
      </c>
      <c r="Q39">
        <v>8.9999999999999993E-3</v>
      </c>
      <c r="S39" t="s">
        <v>605</v>
      </c>
      <c r="T39">
        <v>3.3999999999999998E-3</v>
      </c>
      <c r="V39" t="s">
        <v>641</v>
      </c>
      <c r="W39">
        <v>2</v>
      </c>
      <c r="X39" t="s">
        <v>833</v>
      </c>
      <c r="Y39">
        <v>64.456900000000005</v>
      </c>
      <c r="Z39">
        <v>28.493410000000001</v>
      </c>
      <c r="AA39">
        <v>3.5145</v>
      </c>
      <c r="AB39">
        <v>1.9300000000000001E-2</v>
      </c>
      <c r="AC39">
        <v>-0.35099999999999998</v>
      </c>
      <c r="AD39">
        <v>6.6000000000000003E-2</v>
      </c>
      <c r="AE39">
        <v>-0.49</v>
      </c>
      <c r="AF39">
        <v>20.426314231958035</v>
      </c>
      <c r="AG39">
        <v>0.3756587609442788</v>
      </c>
      <c r="AH39">
        <v>0.32359365692962827</v>
      </c>
      <c r="AI39">
        <v>13.859680494014436</v>
      </c>
      <c r="AJ39">
        <v>0</v>
      </c>
      <c r="AK39">
        <v>21.790641145595416</v>
      </c>
      <c r="AL39">
        <v>19.331372117525987</v>
      </c>
      <c r="AM39">
        <v>25.729494552410099</v>
      </c>
    </row>
    <row r="40" spans="1:39">
      <c r="A40">
        <v>114</v>
      </c>
      <c r="B40" t="s">
        <v>795</v>
      </c>
      <c r="C40" t="s">
        <v>796</v>
      </c>
      <c r="D40" t="s">
        <v>797</v>
      </c>
      <c r="F40" t="s">
        <v>568</v>
      </c>
      <c r="G40" t="s">
        <v>335</v>
      </c>
      <c r="H40" s="1" t="s">
        <v>335</v>
      </c>
      <c r="I40" s="1" t="s">
        <v>63</v>
      </c>
      <c r="J40" s="1">
        <v>4.25</v>
      </c>
      <c r="K40" s="7">
        <f t="shared" si="1"/>
        <v>54.25</v>
      </c>
      <c r="L40" t="s">
        <v>797</v>
      </c>
      <c r="M40" s="1" t="s">
        <v>335</v>
      </c>
      <c r="N40">
        <v>54.25</v>
      </c>
      <c r="O40">
        <v>1</v>
      </c>
      <c r="P40" t="s">
        <v>604</v>
      </c>
      <c r="Q40">
        <v>6.0000000000000001E-3</v>
      </c>
      <c r="S40" t="s">
        <v>605</v>
      </c>
      <c r="T40">
        <v>2.3E-3</v>
      </c>
      <c r="V40" t="s">
        <v>641</v>
      </c>
      <c r="W40">
        <v>1</v>
      </c>
      <c r="X40" t="s">
        <v>798</v>
      </c>
      <c r="Y40">
        <v>68.205749999999995</v>
      </c>
      <c r="Z40">
        <v>22.885619999999999</v>
      </c>
      <c r="AA40">
        <v>3.5097</v>
      </c>
      <c r="AB40">
        <v>1.95E-2</v>
      </c>
      <c r="AC40">
        <v>-0.35199999999999998</v>
      </c>
      <c r="AD40">
        <v>8.5999999999999993E-2</v>
      </c>
      <c r="AE40">
        <v>-0.54</v>
      </c>
      <c r="AF40">
        <v>20.41455928396481</v>
      </c>
      <c r="AG40">
        <v>0.37507966695633821</v>
      </c>
      <c r="AH40">
        <v>0.28840315031266056</v>
      </c>
      <c r="AI40">
        <v>23.108828411583126</v>
      </c>
      <c r="AJ40">
        <v>0</v>
      </c>
      <c r="AK40">
        <v>21.782113097881862</v>
      </c>
      <c r="AL40">
        <v>19.324251488592459</v>
      </c>
      <c r="AM40">
        <v>25.718240587729412</v>
      </c>
    </row>
    <row r="41" spans="1:39">
      <c r="A41">
        <v>103</v>
      </c>
      <c r="B41" t="s">
        <v>778</v>
      </c>
      <c r="C41" t="s">
        <v>779</v>
      </c>
      <c r="D41" t="s">
        <v>780</v>
      </c>
      <c r="F41" t="s">
        <v>568</v>
      </c>
      <c r="G41" t="s">
        <v>343</v>
      </c>
      <c r="H41" s="1" t="s">
        <v>343</v>
      </c>
      <c r="I41" s="1" t="s">
        <v>63</v>
      </c>
      <c r="J41" s="1">
        <v>4.5</v>
      </c>
      <c r="K41" s="7">
        <f t="shared" si="1"/>
        <v>54.5</v>
      </c>
      <c r="L41" t="s">
        <v>780</v>
      </c>
      <c r="M41" s="1" t="s">
        <v>343</v>
      </c>
      <c r="N41">
        <v>54.5</v>
      </c>
      <c r="O41">
        <v>1</v>
      </c>
      <c r="P41" t="s">
        <v>604</v>
      </c>
      <c r="Q41">
        <v>1.5699999999999999E-2</v>
      </c>
      <c r="S41" t="s">
        <v>605</v>
      </c>
      <c r="T41">
        <v>6.0000000000000001E-3</v>
      </c>
      <c r="V41" t="s">
        <v>606</v>
      </c>
      <c r="W41">
        <v>0</v>
      </c>
      <c r="X41" t="s">
        <v>781</v>
      </c>
      <c r="Y41">
        <v>68.100650000000002</v>
      </c>
      <c r="Z41">
        <v>22.852329999999998</v>
      </c>
      <c r="AA41">
        <v>3.5047999999999999</v>
      </c>
      <c r="AB41">
        <v>1.9699999999999999E-2</v>
      </c>
      <c r="AC41">
        <v>-1.04</v>
      </c>
      <c r="AD41">
        <v>6.5000000000000002E-2</v>
      </c>
      <c r="AE41">
        <v>-0.66</v>
      </c>
      <c r="AF41">
        <v>13.738521846440612</v>
      </c>
      <c r="AG41">
        <v>0.12976677803366002</v>
      </c>
      <c r="AH41">
        <v>0.21877616239495523</v>
      </c>
      <c r="AI41">
        <v>68.591811949131696</v>
      </c>
      <c r="AJ41">
        <v>0</v>
      </c>
      <c r="AK41">
        <v>16.639489909180728</v>
      </c>
      <c r="AL41">
        <v>14.997631578728777</v>
      </c>
      <c r="AM41">
        <v>19.033613873271428</v>
      </c>
    </row>
    <row r="42" spans="1:39">
      <c r="A42">
        <v>207</v>
      </c>
      <c r="B42" t="s">
        <v>1235</v>
      </c>
      <c r="C42" t="s">
        <v>1236</v>
      </c>
      <c r="D42" t="s">
        <v>1237</v>
      </c>
      <c r="F42" t="s">
        <v>568</v>
      </c>
      <c r="G42" t="s">
        <v>1238</v>
      </c>
      <c r="H42" s="1" t="s">
        <v>343</v>
      </c>
      <c r="I42" s="1" t="s">
        <v>63</v>
      </c>
      <c r="J42" s="1">
        <v>4.5</v>
      </c>
      <c r="K42" s="7">
        <f t="shared" si="1"/>
        <v>54.5</v>
      </c>
      <c r="L42" t="s">
        <v>1237</v>
      </c>
      <c r="M42" s="1" t="s">
        <v>343</v>
      </c>
      <c r="N42">
        <v>54.5</v>
      </c>
      <c r="O42" t="s">
        <v>640</v>
      </c>
      <c r="P42" t="s">
        <v>604</v>
      </c>
      <c r="Q42">
        <v>8.0000000000000002E-3</v>
      </c>
      <c r="S42" t="s">
        <v>605</v>
      </c>
      <c r="T42">
        <v>3.0999999999999999E-3</v>
      </c>
      <c r="V42" t="s">
        <v>641</v>
      </c>
      <c r="W42">
        <v>1</v>
      </c>
      <c r="X42" t="s">
        <v>1239</v>
      </c>
      <c r="Y42">
        <v>76.597200000000001</v>
      </c>
      <c r="Z42">
        <v>24.538869999999999</v>
      </c>
      <c r="AA42">
        <v>3.5047999999999999</v>
      </c>
      <c r="AB42">
        <v>2.9499999999999998E-2</v>
      </c>
      <c r="AC42">
        <v>-1.046</v>
      </c>
      <c r="AD42">
        <v>0.13700000000000001</v>
      </c>
      <c r="AE42" t="e">
        <v>#N/A</v>
      </c>
      <c r="AF42">
        <v>13.69115252404735</v>
      </c>
      <c r="AG42">
        <v>0.12857114800504738</v>
      </c>
      <c r="AH42" t="e">
        <v>#N/A</v>
      </c>
      <c r="AI42" t="e">
        <v>#N/A</v>
      </c>
      <c r="AJ42" t="s">
        <v>643</v>
      </c>
      <c r="AK42">
        <v>16.60045564752707</v>
      </c>
      <c r="AL42">
        <v>14.964516202691804</v>
      </c>
      <c r="AM42">
        <v>18.983717162282701</v>
      </c>
    </row>
    <row r="43" spans="1:39">
      <c r="A43">
        <v>155</v>
      </c>
      <c r="B43" t="s">
        <v>686</v>
      </c>
      <c r="C43" t="s">
        <v>687</v>
      </c>
      <c r="D43" t="s">
        <v>688</v>
      </c>
      <c r="F43" t="s">
        <v>568</v>
      </c>
      <c r="G43" t="s">
        <v>689</v>
      </c>
      <c r="H43" s="1" t="s">
        <v>343</v>
      </c>
      <c r="I43" s="1" t="s">
        <v>63</v>
      </c>
      <c r="J43" s="1">
        <v>4.5</v>
      </c>
      <c r="K43" s="7">
        <f t="shared" si="1"/>
        <v>54.5</v>
      </c>
      <c r="L43" t="s">
        <v>688</v>
      </c>
      <c r="M43" s="1" t="s">
        <v>343</v>
      </c>
      <c r="N43">
        <v>54.5</v>
      </c>
      <c r="O43" t="s">
        <v>640</v>
      </c>
      <c r="P43" t="s">
        <v>604</v>
      </c>
      <c r="Q43">
        <v>0.01</v>
      </c>
      <c r="S43" t="s">
        <v>605</v>
      </c>
      <c r="T43">
        <v>3.8E-3</v>
      </c>
      <c r="V43" t="s">
        <v>641</v>
      </c>
      <c r="W43">
        <v>1</v>
      </c>
      <c r="X43" t="s">
        <v>690</v>
      </c>
      <c r="Y43">
        <v>69.822550000000007</v>
      </c>
      <c r="Z43">
        <v>22.798169999999999</v>
      </c>
      <c r="AA43">
        <v>3.5047999999999999</v>
      </c>
      <c r="AB43">
        <v>3.9399999999999998E-2</v>
      </c>
      <c r="AC43">
        <v>-1.125</v>
      </c>
      <c r="AD43">
        <v>0.13900000000000001</v>
      </c>
      <c r="AE43">
        <v>-1.06</v>
      </c>
      <c r="AF43">
        <v>13.082477867037365</v>
      </c>
      <c r="AG43">
        <v>0.11381867399749633</v>
      </c>
      <c r="AH43">
        <v>8.7096358995608011E-2</v>
      </c>
      <c r="AI43">
        <v>23.477970761174152</v>
      </c>
      <c r="AJ43" t="s">
        <v>643</v>
      </c>
      <c r="AK43">
        <v>16.094963964660248</v>
      </c>
      <c r="AL43">
        <v>14.535255856167112</v>
      </c>
      <c r="AM43">
        <v>18.338814379449513</v>
      </c>
    </row>
    <row r="44" spans="1:39">
      <c r="A44">
        <v>140</v>
      </c>
      <c r="B44" t="s">
        <v>754</v>
      </c>
      <c r="C44" t="s">
        <v>755</v>
      </c>
      <c r="D44" t="s">
        <v>756</v>
      </c>
      <c r="F44" t="s">
        <v>568</v>
      </c>
      <c r="G44" t="s">
        <v>689</v>
      </c>
      <c r="H44" s="1" t="s">
        <v>343</v>
      </c>
      <c r="I44" s="1" t="s">
        <v>63</v>
      </c>
      <c r="J44" s="1">
        <v>4.5</v>
      </c>
      <c r="K44" s="7">
        <f t="shared" si="1"/>
        <v>54.5</v>
      </c>
      <c r="L44" t="s">
        <v>756</v>
      </c>
      <c r="M44" s="1" t="s">
        <v>343</v>
      </c>
      <c r="N44">
        <v>54.5</v>
      </c>
      <c r="O44" t="s">
        <v>640</v>
      </c>
      <c r="P44" t="s">
        <v>604</v>
      </c>
      <c r="Q44">
        <v>8.0000000000000002E-3</v>
      </c>
      <c r="S44" t="s">
        <v>605</v>
      </c>
      <c r="T44">
        <v>3.0999999999999999E-3</v>
      </c>
      <c r="V44" t="s">
        <v>641</v>
      </c>
      <c r="W44">
        <v>2</v>
      </c>
      <c r="X44" t="s">
        <v>757</v>
      </c>
      <c r="Y44">
        <v>68.920569999999998</v>
      </c>
      <c r="Z44">
        <v>24.185770000000002</v>
      </c>
      <c r="AA44">
        <v>3.5047999999999999</v>
      </c>
      <c r="AB44">
        <v>3.9399999999999998E-2</v>
      </c>
      <c r="AC44">
        <v>-0.69899999999999995</v>
      </c>
      <c r="AD44">
        <v>0.13700000000000001</v>
      </c>
      <c r="AE44">
        <v>-0.78</v>
      </c>
      <c r="AF44">
        <v>16.718218950234174</v>
      </c>
      <c r="AG44">
        <v>0.21960059966659298</v>
      </c>
      <c r="AH44">
        <v>0.16595869074375599</v>
      </c>
      <c r="AI44">
        <v>24.427032077452626</v>
      </c>
      <c r="AJ44" t="s">
        <v>643</v>
      </c>
      <c r="AK44">
        <v>19.015598922747774</v>
      </c>
      <c r="AL44">
        <v>17.005236678915498</v>
      </c>
      <c r="AM44">
        <v>22.095877561866473</v>
      </c>
    </row>
    <row r="45" spans="1:39">
      <c r="A45">
        <v>194</v>
      </c>
      <c r="B45" t="s">
        <v>699</v>
      </c>
      <c r="C45" t="s">
        <v>700</v>
      </c>
      <c r="D45" t="s">
        <v>701</v>
      </c>
      <c r="F45" t="s">
        <v>568</v>
      </c>
      <c r="G45" t="s">
        <v>360</v>
      </c>
      <c r="H45" s="1" t="s">
        <v>360</v>
      </c>
      <c r="I45" s="1" t="s">
        <v>63</v>
      </c>
      <c r="J45" s="1">
        <v>4.75</v>
      </c>
      <c r="K45" s="7">
        <f t="shared" si="1"/>
        <v>54.75</v>
      </c>
      <c r="L45" t="s">
        <v>701</v>
      </c>
      <c r="M45" s="1" t="s">
        <v>360</v>
      </c>
      <c r="N45">
        <v>54.75</v>
      </c>
      <c r="O45">
        <v>1</v>
      </c>
      <c r="P45" t="s">
        <v>604</v>
      </c>
      <c r="Q45">
        <v>1.3299999999999999E-2</v>
      </c>
      <c r="S45" t="s">
        <v>605</v>
      </c>
      <c r="T45">
        <v>5.1000000000000004E-3</v>
      </c>
      <c r="V45" t="s">
        <v>606</v>
      </c>
      <c r="W45">
        <v>0</v>
      </c>
      <c r="X45" t="s">
        <v>702</v>
      </c>
      <c r="Y45">
        <v>73.938959999999994</v>
      </c>
      <c r="Z45">
        <v>30.327480000000001</v>
      </c>
      <c r="AA45">
        <v>3.4998999999999998</v>
      </c>
      <c r="AB45">
        <v>1.9900000000000001E-2</v>
      </c>
      <c r="AC45">
        <v>-1.1220000000000001</v>
      </c>
      <c r="AD45">
        <v>3.5999999999999997E-2</v>
      </c>
      <c r="AE45">
        <v>-1.05</v>
      </c>
      <c r="AF45">
        <v>13.105090025211569</v>
      </c>
      <c r="AG45">
        <v>0.11434667002549963</v>
      </c>
      <c r="AH45">
        <v>8.9125093813374537E-2</v>
      </c>
      <c r="AI45">
        <v>22.057114742826013</v>
      </c>
      <c r="AJ45">
        <v>0</v>
      </c>
      <c r="AK45">
        <v>16.113875678963581</v>
      </c>
      <c r="AL45">
        <v>14.551329695722341</v>
      </c>
      <c r="AM45">
        <v>18.362899389410412</v>
      </c>
    </row>
    <row r="46" spans="1:39">
      <c r="A46">
        <v>185</v>
      </c>
      <c r="B46" t="s">
        <v>770</v>
      </c>
      <c r="C46" t="s">
        <v>771</v>
      </c>
      <c r="D46" t="s">
        <v>772</v>
      </c>
      <c r="F46" t="s">
        <v>568</v>
      </c>
      <c r="G46" t="s">
        <v>773</v>
      </c>
      <c r="H46" s="1" t="s">
        <v>48</v>
      </c>
      <c r="I46" s="1" t="s">
        <v>63</v>
      </c>
      <c r="J46" s="1">
        <v>4</v>
      </c>
      <c r="K46" s="7">
        <f t="shared" si="1"/>
        <v>54</v>
      </c>
      <c r="L46" t="s">
        <v>772</v>
      </c>
      <c r="M46" s="1" t="s">
        <v>48</v>
      </c>
      <c r="N46">
        <v>54</v>
      </c>
      <c r="O46" t="s">
        <v>640</v>
      </c>
      <c r="P46" t="s">
        <v>604</v>
      </c>
      <c r="Q46">
        <v>1.4999999999999999E-2</v>
      </c>
      <c r="S46" t="s">
        <v>605</v>
      </c>
      <c r="T46">
        <v>5.7000000000000002E-3</v>
      </c>
      <c r="V46" t="s">
        <v>641</v>
      </c>
      <c r="W46">
        <v>2</v>
      </c>
      <c r="X46" t="s">
        <v>774</v>
      </c>
      <c r="Y46">
        <v>71.745699999999999</v>
      </c>
      <c r="Z46">
        <v>17.043849999999999</v>
      </c>
      <c r="AA46">
        <v>3.5145</v>
      </c>
      <c r="AB46">
        <v>5.7799999999999997E-2</v>
      </c>
      <c r="AC46">
        <v>-0.68400000000000005</v>
      </c>
      <c r="AD46">
        <v>0.16900000000000001</v>
      </c>
      <c r="AE46">
        <v>-0.71</v>
      </c>
      <c r="AF46">
        <v>16.863200692448046</v>
      </c>
      <c r="AG46">
        <v>0.22474162758615931</v>
      </c>
      <c r="AH46">
        <v>0.19498445997580449</v>
      </c>
      <c r="AI46">
        <v>13.240612311106808</v>
      </c>
      <c r="AJ46">
        <v>0</v>
      </c>
      <c r="AK46">
        <v>19.12757919051931</v>
      </c>
      <c r="AL46">
        <v>17.099471229534164</v>
      </c>
      <c r="AM46">
        <v>22.241355649251936</v>
      </c>
    </row>
    <row r="47" spans="1:39">
      <c r="A47">
        <v>180</v>
      </c>
      <c r="B47" t="s">
        <v>758</v>
      </c>
      <c r="C47" t="s">
        <v>759</v>
      </c>
      <c r="D47" t="s">
        <v>760</v>
      </c>
      <c r="F47" t="s">
        <v>568</v>
      </c>
      <c r="G47" t="s">
        <v>49</v>
      </c>
      <c r="H47" s="1" t="s">
        <v>49</v>
      </c>
      <c r="I47" s="1" t="s">
        <v>63</v>
      </c>
      <c r="J47" s="1">
        <v>5</v>
      </c>
      <c r="K47" s="7">
        <f t="shared" si="1"/>
        <v>55</v>
      </c>
      <c r="L47" t="s">
        <v>760</v>
      </c>
      <c r="M47" s="1" t="s">
        <v>49</v>
      </c>
      <c r="N47">
        <v>55</v>
      </c>
      <c r="O47">
        <v>1</v>
      </c>
      <c r="P47" t="s">
        <v>604</v>
      </c>
      <c r="Q47">
        <v>1.8E-3</v>
      </c>
      <c r="S47" t="s">
        <v>605</v>
      </c>
      <c r="T47">
        <v>4.4999999999999997E-3</v>
      </c>
      <c r="V47" t="s">
        <v>606</v>
      </c>
      <c r="W47">
        <v>0</v>
      </c>
      <c r="X47" t="s">
        <v>761</v>
      </c>
      <c r="Y47">
        <v>70.834310000000002</v>
      </c>
      <c r="Z47">
        <v>29.66835</v>
      </c>
      <c r="AA47">
        <v>3.4948000000000001</v>
      </c>
      <c r="AB47">
        <v>2.0199999999999999E-2</v>
      </c>
      <c r="AC47">
        <v>-0.61699999999999999</v>
      </c>
      <c r="AD47">
        <v>9.4E-2</v>
      </c>
      <c r="AE47">
        <v>-0.74</v>
      </c>
      <c r="AF47">
        <v>17.52629061223573</v>
      </c>
      <c r="AG47">
        <v>0.24921462309867451</v>
      </c>
      <c r="AH47">
        <v>0.18197008586099833</v>
      </c>
      <c r="AI47">
        <v>26.982580878109729</v>
      </c>
      <c r="AJ47">
        <v>0</v>
      </c>
      <c r="AK47">
        <v>19.635863692628448</v>
      </c>
      <c r="AL47">
        <v>17.526802014144014</v>
      </c>
      <c r="AM47">
        <v>22.902941021731092</v>
      </c>
    </row>
    <row r="48" spans="1:39">
      <c r="A48">
        <v>83</v>
      </c>
      <c r="B48" t="s">
        <v>762</v>
      </c>
      <c r="C48" t="s">
        <v>763</v>
      </c>
      <c r="D48" t="s">
        <v>764</v>
      </c>
      <c r="F48" t="s">
        <v>568</v>
      </c>
      <c r="G48" t="s">
        <v>49</v>
      </c>
      <c r="H48" s="1" t="s">
        <v>49</v>
      </c>
      <c r="I48" s="1" t="s">
        <v>63</v>
      </c>
      <c r="J48" s="1">
        <v>5</v>
      </c>
      <c r="K48" s="7">
        <f t="shared" si="1"/>
        <v>55</v>
      </c>
      <c r="L48" t="s">
        <v>764</v>
      </c>
      <c r="M48" s="1" t="s">
        <v>49</v>
      </c>
      <c r="N48">
        <v>55</v>
      </c>
      <c r="O48">
        <v>1</v>
      </c>
      <c r="P48" t="s">
        <v>604</v>
      </c>
      <c r="Q48">
        <v>8.8999999999999999E-3</v>
      </c>
      <c r="S48" t="s">
        <v>605</v>
      </c>
      <c r="T48">
        <v>3.3999999999999998E-3</v>
      </c>
      <c r="V48" t="s">
        <v>606</v>
      </c>
      <c r="W48">
        <v>0</v>
      </c>
      <c r="X48" t="s">
        <v>765</v>
      </c>
      <c r="Y48">
        <v>67.497950000000003</v>
      </c>
      <c r="Z48">
        <v>24.55218</v>
      </c>
      <c r="AA48">
        <v>3.4948000000000001</v>
      </c>
      <c r="AB48">
        <v>2.0199999999999999E-2</v>
      </c>
      <c r="AC48">
        <v>-0.61299999999999999</v>
      </c>
      <c r="AD48">
        <v>7.1999999999999995E-2</v>
      </c>
      <c r="AE48">
        <v>-0.74</v>
      </c>
      <c r="AF48">
        <v>17.566692884719394</v>
      </c>
      <c r="AG48">
        <v>0.25075726347265337</v>
      </c>
      <c r="AH48">
        <v>0.18197008586099833</v>
      </c>
      <c r="AI48">
        <v>27.431778708638166</v>
      </c>
      <c r="AJ48">
        <v>0</v>
      </c>
      <c r="AK48">
        <v>19.666632782792924</v>
      </c>
      <c r="AL48">
        <v>17.55264950455031</v>
      </c>
      <c r="AM48">
        <v>22.943055448551423</v>
      </c>
    </row>
    <row r="49" spans="1:39">
      <c r="A49">
        <v>71</v>
      </c>
      <c r="B49" t="s">
        <v>766</v>
      </c>
      <c r="C49" t="s">
        <v>767</v>
      </c>
      <c r="D49" t="s">
        <v>768</v>
      </c>
      <c r="F49" t="s">
        <v>568</v>
      </c>
      <c r="G49" t="s">
        <v>49</v>
      </c>
      <c r="H49" s="1" t="s">
        <v>49</v>
      </c>
      <c r="I49" s="1" t="s">
        <v>63</v>
      </c>
      <c r="J49" s="1">
        <v>5</v>
      </c>
      <c r="K49" s="7">
        <f t="shared" si="1"/>
        <v>55</v>
      </c>
      <c r="L49" t="s">
        <v>768</v>
      </c>
      <c r="M49" s="1" t="s">
        <v>49</v>
      </c>
      <c r="N49">
        <v>55</v>
      </c>
      <c r="O49">
        <v>1</v>
      </c>
      <c r="P49" t="s">
        <v>604</v>
      </c>
      <c r="Q49">
        <v>9.4000000000000004E-3</v>
      </c>
      <c r="S49" t="s">
        <v>605</v>
      </c>
      <c r="T49">
        <v>3.5999999999999999E-3</v>
      </c>
      <c r="V49" t="s">
        <v>606</v>
      </c>
      <c r="W49">
        <v>0</v>
      </c>
      <c r="X49" t="s">
        <v>769</v>
      </c>
      <c r="Y49">
        <v>66.738860000000003</v>
      </c>
      <c r="Z49">
        <v>26.107890000000001</v>
      </c>
      <c r="AA49">
        <v>3.4948000000000001</v>
      </c>
      <c r="AB49">
        <v>2.0199999999999999E-2</v>
      </c>
      <c r="AC49">
        <v>-0.57699999999999996</v>
      </c>
      <c r="AD49">
        <v>0.08</v>
      </c>
      <c r="AE49">
        <v>-0.73</v>
      </c>
      <c r="AF49">
        <v>17.934530364176794</v>
      </c>
      <c r="AG49">
        <v>0.26507790021292071</v>
      </c>
      <c r="AH49">
        <v>0.18620871366628672</v>
      </c>
      <c r="AI49">
        <v>29.753210842278154</v>
      </c>
      <c r="AJ49">
        <v>0</v>
      </c>
      <c r="AK49">
        <v>19.945733346036903</v>
      </c>
      <c r="AL49">
        <v>17.786999007125512</v>
      </c>
      <c r="AM49">
        <v>23.307261815546703</v>
      </c>
    </row>
    <row r="50" spans="1:39">
      <c r="A50">
        <v>44</v>
      </c>
      <c r="B50" t="s">
        <v>691</v>
      </c>
      <c r="C50" t="s">
        <v>692</v>
      </c>
      <c r="D50" t="s">
        <v>693</v>
      </c>
      <c r="F50" t="s">
        <v>568</v>
      </c>
      <c r="G50" t="s">
        <v>389</v>
      </c>
      <c r="H50" s="1" t="s">
        <v>389</v>
      </c>
      <c r="I50" s="1" t="s">
        <v>63</v>
      </c>
      <c r="J50" s="1">
        <v>5.25</v>
      </c>
      <c r="K50" s="7">
        <f t="shared" si="1"/>
        <v>55.25</v>
      </c>
      <c r="L50" t="s">
        <v>693</v>
      </c>
      <c r="M50" s="1" t="s">
        <v>389</v>
      </c>
      <c r="N50">
        <v>55.25</v>
      </c>
      <c r="O50">
        <v>1</v>
      </c>
      <c r="P50" t="s">
        <v>604</v>
      </c>
      <c r="Q50">
        <v>7.1000000000000004E-3</v>
      </c>
      <c r="S50" t="s">
        <v>605</v>
      </c>
      <c r="T50">
        <v>2.7000000000000001E-3</v>
      </c>
      <c r="V50" t="s">
        <v>606</v>
      </c>
      <c r="W50">
        <v>0</v>
      </c>
      <c r="X50" t="s">
        <v>694</v>
      </c>
      <c r="Y50">
        <v>65.283140000000003</v>
      </c>
      <c r="Z50">
        <v>27.039010000000001</v>
      </c>
      <c r="AA50">
        <v>3.4901</v>
      </c>
      <c r="AB50">
        <v>0.02</v>
      </c>
      <c r="AC50">
        <v>-1.2050000000000001</v>
      </c>
      <c r="AD50">
        <v>0.11899999999999999</v>
      </c>
      <c r="AE50">
        <v>-1.05</v>
      </c>
      <c r="AF50">
        <v>12.493669369810213</v>
      </c>
      <c r="AG50">
        <v>0.10060359998122383</v>
      </c>
      <c r="AH50">
        <v>8.9125093813374537E-2</v>
      </c>
      <c r="AI50">
        <v>11.409637597453354</v>
      </c>
      <c r="AJ50">
        <v>0</v>
      </c>
      <c r="AK50">
        <v>15.598757576758397</v>
      </c>
      <c r="AL50">
        <v>14.113108515234583</v>
      </c>
      <c r="AM50">
        <v>17.708071004817914</v>
      </c>
    </row>
    <row r="51" spans="1:39">
      <c r="A51">
        <v>45</v>
      </c>
      <c r="B51" t="s">
        <v>710</v>
      </c>
      <c r="C51" t="s">
        <v>711</v>
      </c>
      <c r="D51" t="s">
        <v>712</v>
      </c>
      <c r="F51" t="s">
        <v>568</v>
      </c>
      <c r="G51" t="s">
        <v>389</v>
      </c>
      <c r="H51" s="1" t="s">
        <v>389</v>
      </c>
      <c r="I51" s="1" t="s">
        <v>63</v>
      </c>
      <c r="J51" s="1">
        <v>5.25</v>
      </c>
      <c r="K51" s="7">
        <f t="shared" si="1"/>
        <v>55.25</v>
      </c>
      <c r="L51" t="s">
        <v>712</v>
      </c>
      <c r="M51" s="1" t="s">
        <v>389</v>
      </c>
      <c r="N51">
        <v>55.25</v>
      </c>
      <c r="O51">
        <v>1</v>
      </c>
      <c r="P51" t="s">
        <v>604</v>
      </c>
      <c r="Q51">
        <v>4.7000000000000002E-3</v>
      </c>
      <c r="S51" t="s">
        <v>605</v>
      </c>
      <c r="T51">
        <v>1.8E-3</v>
      </c>
      <c r="V51" t="s">
        <v>606</v>
      </c>
      <c r="W51">
        <v>0</v>
      </c>
      <c r="X51" t="s">
        <v>713</v>
      </c>
      <c r="Y51">
        <v>65.288929999999993</v>
      </c>
      <c r="Z51">
        <v>27.84357</v>
      </c>
      <c r="AA51">
        <v>3.4901</v>
      </c>
      <c r="AB51">
        <v>0.02</v>
      </c>
      <c r="AC51">
        <v>-0.97299999999999998</v>
      </c>
      <c r="AD51">
        <v>0.106</v>
      </c>
      <c r="AE51">
        <v>-1.05</v>
      </c>
      <c r="AF51">
        <v>14.278744044782673</v>
      </c>
      <c r="AG51">
        <v>0.1438975904274335</v>
      </c>
      <c r="AH51">
        <v>8.9125093813374537E-2</v>
      </c>
      <c r="AI51">
        <v>38.063525908503884</v>
      </c>
      <c r="AJ51">
        <v>0</v>
      </c>
      <c r="AK51">
        <v>17.081657460003363</v>
      </c>
      <c r="AL51">
        <v>15.372435546863075</v>
      </c>
      <c r="AM51">
        <v>19.599782623169379</v>
      </c>
    </row>
    <row r="52" spans="1:39">
      <c r="A52">
        <v>38</v>
      </c>
      <c r="B52" t="s">
        <v>714</v>
      </c>
      <c r="C52" t="s">
        <v>715</v>
      </c>
      <c r="D52" t="s">
        <v>716</v>
      </c>
      <c r="F52" t="s">
        <v>568</v>
      </c>
      <c r="G52" t="s">
        <v>389</v>
      </c>
      <c r="H52" s="1" t="s">
        <v>389</v>
      </c>
      <c r="I52" s="1" t="s">
        <v>63</v>
      </c>
      <c r="J52" s="1">
        <v>5.25</v>
      </c>
      <c r="K52" s="7">
        <f t="shared" si="1"/>
        <v>55.25</v>
      </c>
      <c r="L52" t="s">
        <v>716</v>
      </c>
      <c r="M52" s="1" t="s">
        <v>389</v>
      </c>
      <c r="N52">
        <v>55.25</v>
      </c>
      <c r="O52">
        <v>1</v>
      </c>
      <c r="P52" t="s">
        <v>604</v>
      </c>
      <c r="Q52">
        <v>3.9199999999999999E-2</v>
      </c>
      <c r="S52" t="s">
        <v>605</v>
      </c>
      <c r="T52">
        <v>1.4999999999999999E-2</v>
      </c>
      <c r="V52" t="s">
        <v>606</v>
      </c>
      <c r="W52">
        <v>0</v>
      </c>
      <c r="X52" t="s">
        <v>716</v>
      </c>
      <c r="Y52">
        <v>64.897729999999996</v>
      </c>
      <c r="Z52">
        <v>28.456060000000001</v>
      </c>
      <c r="AA52">
        <v>3.4901</v>
      </c>
      <c r="AB52">
        <v>0.02</v>
      </c>
      <c r="AC52">
        <v>-0.95899999999999996</v>
      </c>
      <c r="AD52">
        <v>5.8000000000000003E-2</v>
      </c>
      <c r="AE52">
        <v>-1.05</v>
      </c>
      <c r="AF52">
        <v>14.394282063805816</v>
      </c>
      <c r="AG52">
        <v>0.14703933222625215</v>
      </c>
      <c r="AH52">
        <v>8.9125093813374537E-2</v>
      </c>
      <c r="AI52">
        <v>39.386902494744668</v>
      </c>
      <c r="AJ52">
        <v>0</v>
      </c>
      <c r="AK52">
        <v>17.175524516175102</v>
      </c>
      <c r="AL52">
        <v>15.451928177498182</v>
      </c>
      <c r="AM52">
        <v>19.720197254096849</v>
      </c>
    </row>
    <row r="53" spans="1:39">
      <c r="A53">
        <v>145</v>
      </c>
      <c r="B53" t="s">
        <v>742</v>
      </c>
      <c r="C53" t="s">
        <v>743</v>
      </c>
      <c r="D53" t="s">
        <v>744</v>
      </c>
      <c r="F53" t="s">
        <v>568</v>
      </c>
      <c r="G53" t="s">
        <v>389</v>
      </c>
      <c r="H53" s="1" t="s">
        <v>389</v>
      </c>
      <c r="I53" s="1" t="s">
        <v>63</v>
      </c>
      <c r="J53" s="1">
        <v>5.25</v>
      </c>
      <c r="K53" s="7">
        <f t="shared" si="1"/>
        <v>55.25</v>
      </c>
      <c r="L53" t="s">
        <v>744</v>
      </c>
      <c r="M53" s="1" t="s">
        <v>389</v>
      </c>
      <c r="N53">
        <v>55.25</v>
      </c>
      <c r="O53">
        <v>1</v>
      </c>
      <c r="P53" t="s">
        <v>604</v>
      </c>
      <c r="Q53">
        <v>1.41E-2</v>
      </c>
      <c r="S53" t="s">
        <v>605</v>
      </c>
      <c r="T53">
        <v>5.4000000000000003E-3</v>
      </c>
      <c r="V53" t="s">
        <v>606</v>
      </c>
      <c r="W53">
        <v>0</v>
      </c>
      <c r="X53" t="s">
        <v>745</v>
      </c>
      <c r="Y53">
        <v>69.089669999999998</v>
      </c>
      <c r="Z53">
        <v>23.854610000000001</v>
      </c>
      <c r="AA53">
        <v>3.4901</v>
      </c>
      <c r="AB53">
        <v>0.02</v>
      </c>
      <c r="AC53">
        <v>-1.8069999999999999</v>
      </c>
      <c r="AD53">
        <v>6.9000000000000006E-2</v>
      </c>
      <c r="AE53">
        <v>-0.95</v>
      </c>
      <c r="AF53">
        <v>8.8346634223890916</v>
      </c>
      <c r="AG53">
        <v>3.9744178228701792E-2</v>
      </c>
      <c r="AH53">
        <v>0.11220184543019632</v>
      </c>
      <c r="AI53">
        <v>182.31014058096247</v>
      </c>
      <c r="AJ53">
        <v>0</v>
      </c>
      <c r="AK53">
        <v>12.323952299026663</v>
      </c>
      <c r="AL53">
        <v>11.305835985259989</v>
      </c>
      <c r="AM53">
        <v>13.607904561864308</v>
      </c>
    </row>
    <row r="54" spans="1:39">
      <c r="A54">
        <v>168</v>
      </c>
      <c r="B54" t="s">
        <v>669</v>
      </c>
      <c r="C54" t="s">
        <v>670</v>
      </c>
      <c r="D54" t="s">
        <v>671</v>
      </c>
      <c r="F54" t="s">
        <v>568</v>
      </c>
      <c r="G54" t="s">
        <v>407</v>
      </c>
      <c r="H54" s="1" t="s">
        <v>407</v>
      </c>
      <c r="I54" s="1" t="s">
        <v>63</v>
      </c>
      <c r="J54" s="1">
        <v>5.5</v>
      </c>
      <c r="K54" s="7">
        <f t="shared" si="1"/>
        <v>55.5</v>
      </c>
      <c r="L54" t="s">
        <v>671</v>
      </c>
      <c r="M54" s="1" t="s">
        <v>407</v>
      </c>
      <c r="N54">
        <v>55.5</v>
      </c>
      <c r="O54">
        <v>1</v>
      </c>
      <c r="P54" t="s">
        <v>604</v>
      </c>
      <c r="Q54">
        <v>1.41E-2</v>
      </c>
      <c r="S54" t="s">
        <v>605</v>
      </c>
      <c r="T54">
        <v>5.4000000000000003E-3</v>
      </c>
      <c r="V54" t="s">
        <v>606</v>
      </c>
      <c r="W54">
        <v>0</v>
      </c>
      <c r="X54" t="s">
        <v>671</v>
      </c>
      <c r="Y54">
        <v>70.294939999999997</v>
      </c>
      <c r="Z54">
        <v>25.919899999999998</v>
      </c>
      <c r="AA54">
        <v>3.4853999999999998</v>
      </c>
      <c r="AB54">
        <v>1.9900000000000001E-2</v>
      </c>
      <c r="AC54">
        <v>-1.3180000000000001</v>
      </c>
      <c r="AD54">
        <v>0.113</v>
      </c>
      <c r="AE54">
        <v>-1.1499999999999999</v>
      </c>
      <c r="AF54">
        <v>11.706848784340004</v>
      </c>
      <c r="AG54">
        <v>8.450910877745331E-2</v>
      </c>
      <c r="AH54">
        <v>7.0794578438413788E-2</v>
      </c>
      <c r="AI54">
        <v>16.228464052502826</v>
      </c>
      <c r="AJ54">
        <v>0</v>
      </c>
      <c r="AK54">
        <v>14.923820220206952</v>
      </c>
      <c r="AL54">
        <v>13.537631268638105</v>
      </c>
      <c r="AM54">
        <v>16.853932673872325</v>
      </c>
    </row>
    <row r="55" spans="1:39">
      <c r="A55">
        <v>18</v>
      </c>
      <c r="B55" t="s">
        <v>677</v>
      </c>
      <c r="C55" t="s">
        <v>678</v>
      </c>
      <c r="D55" t="s">
        <v>679</v>
      </c>
      <c r="F55" t="s">
        <v>568</v>
      </c>
      <c r="G55" t="s">
        <v>407</v>
      </c>
      <c r="H55" s="1" t="s">
        <v>407</v>
      </c>
      <c r="I55" s="1" t="s">
        <v>63</v>
      </c>
      <c r="J55" s="1">
        <v>5.5</v>
      </c>
      <c r="K55" s="7">
        <f t="shared" si="1"/>
        <v>55.5</v>
      </c>
      <c r="L55" t="s">
        <v>679</v>
      </c>
      <c r="M55" s="1" t="s">
        <v>407</v>
      </c>
      <c r="N55">
        <v>55.5</v>
      </c>
      <c r="O55">
        <v>1</v>
      </c>
      <c r="P55" t="s">
        <v>604</v>
      </c>
      <c r="Q55">
        <v>6.4999999999999997E-3</v>
      </c>
      <c r="S55" t="s">
        <v>605</v>
      </c>
      <c r="T55">
        <v>2.5000000000000001E-3</v>
      </c>
      <c r="V55" t="s">
        <v>606</v>
      </c>
      <c r="W55">
        <v>0</v>
      </c>
      <c r="X55" t="s">
        <v>680</v>
      </c>
      <c r="Y55">
        <v>64.162980000000005</v>
      </c>
      <c r="Z55">
        <v>28.980319999999999</v>
      </c>
      <c r="AA55">
        <v>3.4853999999999998</v>
      </c>
      <c r="AB55">
        <v>1.9900000000000001E-2</v>
      </c>
      <c r="AC55">
        <v>-1.258</v>
      </c>
      <c r="AD55">
        <v>7.6999999999999999E-2</v>
      </c>
      <c r="AE55">
        <v>-1.0900000000000001</v>
      </c>
      <c r="AF55">
        <v>12.118252815609154</v>
      </c>
      <c r="AG55">
        <v>9.2705077587160928E-2</v>
      </c>
      <c r="AH55">
        <v>8.1283051616409904E-2</v>
      </c>
      <c r="AI55">
        <v>12.320820248504816</v>
      </c>
      <c r="AJ55">
        <v>0</v>
      </c>
      <c r="AK55">
        <v>15.27847502731422</v>
      </c>
      <c r="AL55">
        <v>13.840210032602846</v>
      </c>
      <c r="AM55">
        <v>17.302197087798532</v>
      </c>
    </row>
    <row r="56" spans="1:39">
      <c r="A56">
        <v>105</v>
      </c>
      <c r="B56" t="s">
        <v>717</v>
      </c>
      <c r="C56" t="s">
        <v>718</v>
      </c>
      <c r="D56" t="s">
        <v>719</v>
      </c>
      <c r="F56" t="s">
        <v>568</v>
      </c>
      <c r="G56" t="s">
        <v>407</v>
      </c>
      <c r="H56" s="1" t="s">
        <v>407</v>
      </c>
      <c r="I56" s="1" t="s">
        <v>63</v>
      </c>
      <c r="J56" s="1">
        <v>5.5</v>
      </c>
      <c r="K56" s="7">
        <f t="shared" si="1"/>
        <v>55.5</v>
      </c>
      <c r="L56" t="s">
        <v>719</v>
      </c>
      <c r="M56" s="1" t="s">
        <v>407</v>
      </c>
      <c r="N56">
        <v>55.5</v>
      </c>
      <c r="O56">
        <v>10</v>
      </c>
      <c r="P56" t="s">
        <v>604</v>
      </c>
      <c r="Q56">
        <v>1.83E-2</v>
      </c>
      <c r="S56" t="s">
        <v>605</v>
      </c>
      <c r="T56">
        <v>7.0000000000000001E-3</v>
      </c>
      <c r="V56" t="s">
        <v>606</v>
      </c>
      <c r="W56">
        <v>1</v>
      </c>
      <c r="X56" t="s">
        <v>720</v>
      </c>
      <c r="Y56">
        <v>68.126040000000003</v>
      </c>
      <c r="Z56">
        <v>17.52525</v>
      </c>
      <c r="AA56">
        <v>3.4853999999999998</v>
      </c>
      <c r="AB56">
        <v>1.9900000000000001E-2</v>
      </c>
      <c r="AC56">
        <v>-0.92600000000000005</v>
      </c>
      <c r="AD56">
        <v>0.107</v>
      </c>
      <c r="AE56">
        <v>-1.04</v>
      </c>
      <c r="AF56">
        <v>14.670334240469318</v>
      </c>
      <c r="AG56">
        <v>0.15471895438339894</v>
      </c>
      <c r="AH56">
        <v>9.120108393559094E-2</v>
      </c>
      <c r="AI56">
        <v>41.053709741605743</v>
      </c>
      <c r="AJ56">
        <v>0</v>
      </c>
      <c r="AK56">
        <v>17.398828555004748</v>
      </c>
      <c r="AL56">
        <v>15.640933905781594</v>
      </c>
      <c r="AM56">
        <v>20.006966950113956</v>
      </c>
    </row>
    <row r="57" spans="1:39">
      <c r="A57">
        <v>192</v>
      </c>
      <c r="B57" t="s">
        <v>733</v>
      </c>
      <c r="C57" t="s">
        <v>734</v>
      </c>
      <c r="D57" t="s">
        <v>735</v>
      </c>
      <c r="F57" t="s">
        <v>568</v>
      </c>
      <c r="G57" t="s">
        <v>407</v>
      </c>
      <c r="H57" s="1" t="s">
        <v>407</v>
      </c>
      <c r="I57" s="1" t="s">
        <v>63</v>
      </c>
      <c r="J57" s="1">
        <v>5.5</v>
      </c>
      <c r="K57" s="7">
        <f t="shared" si="1"/>
        <v>55.5</v>
      </c>
      <c r="L57" t="s">
        <v>735</v>
      </c>
      <c r="M57" s="1" t="s">
        <v>407</v>
      </c>
      <c r="N57">
        <v>55.5</v>
      </c>
      <c r="O57">
        <v>16</v>
      </c>
      <c r="P57" t="s">
        <v>604</v>
      </c>
      <c r="Q57">
        <v>1.0999999999999999E-2</v>
      </c>
      <c r="S57" t="s">
        <v>605</v>
      </c>
      <c r="T57">
        <v>4.1999999999999997E-3</v>
      </c>
      <c r="V57" t="s">
        <v>641</v>
      </c>
      <c r="W57">
        <v>0</v>
      </c>
      <c r="X57" t="s">
        <v>736</v>
      </c>
      <c r="Y57">
        <v>73.59845</v>
      </c>
      <c r="Z57">
        <v>17.16208</v>
      </c>
      <c r="AA57">
        <v>3.4853999999999998</v>
      </c>
      <c r="AB57">
        <v>1.9900000000000001E-2</v>
      </c>
      <c r="AC57">
        <v>-1.825</v>
      </c>
      <c r="AD57">
        <v>0.10100000000000001</v>
      </c>
      <c r="AE57">
        <v>-1</v>
      </c>
      <c r="AF57">
        <v>8.7435945091604452</v>
      </c>
      <c r="AG57">
        <v>3.8655698182278514E-2</v>
      </c>
      <c r="AH57">
        <v>0.1</v>
      </c>
      <c r="AI57">
        <v>158.69407280773018</v>
      </c>
      <c r="AJ57">
        <v>0</v>
      </c>
      <c r="AK57">
        <v>12.237424028736514</v>
      </c>
      <c r="AL57">
        <v>11.231109999458937</v>
      </c>
      <c r="AM57">
        <v>13.501165305789254</v>
      </c>
    </row>
    <row r="58" spans="1:39">
      <c r="A58">
        <v>196</v>
      </c>
      <c r="B58" t="s">
        <v>737</v>
      </c>
      <c r="C58" t="s">
        <v>738</v>
      </c>
      <c r="D58" t="s">
        <v>739</v>
      </c>
      <c r="F58" t="s">
        <v>568</v>
      </c>
      <c r="G58" t="s">
        <v>407</v>
      </c>
      <c r="H58" s="1" t="s">
        <v>407</v>
      </c>
      <c r="I58" s="1" t="s">
        <v>63</v>
      </c>
      <c r="J58" s="1">
        <v>5.5</v>
      </c>
      <c r="K58" s="7">
        <f t="shared" si="1"/>
        <v>55.5</v>
      </c>
      <c r="L58" t="s">
        <v>739</v>
      </c>
      <c r="M58" s="1" t="s">
        <v>407</v>
      </c>
      <c r="N58">
        <v>55.5</v>
      </c>
      <c r="O58">
        <v>1</v>
      </c>
      <c r="P58" t="s">
        <v>604</v>
      </c>
      <c r="Q58">
        <v>2.3E-2</v>
      </c>
      <c r="S58" t="s">
        <v>605</v>
      </c>
      <c r="T58">
        <v>8.8000000000000005E-3</v>
      </c>
      <c r="V58" t="s">
        <v>641</v>
      </c>
      <c r="W58">
        <v>0</v>
      </c>
      <c r="X58" t="s">
        <v>740</v>
      </c>
      <c r="Y58">
        <v>73.950040000000001</v>
      </c>
      <c r="Z58">
        <v>30.468060000000001</v>
      </c>
      <c r="AA58">
        <v>3.4853999999999998</v>
      </c>
      <c r="AB58">
        <v>1.9900000000000001E-2</v>
      </c>
      <c r="AC58">
        <v>-1.8069999999999999</v>
      </c>
      <c r="AD58">
        <v>7.4999999999999997E-2</v>
      </c>
      <c r="AE58">
        <v>-1</v>
      </c>
      <c r="AF58">
        <v>8.8346634223890916</v>
      </c>
      <c r="AG58">
        <v>3.9744178228701792E-2</v>
      </c>
      <c r="AH58">
        <v>0.1</v>
      </c>
      <c r="AI58">
        <v>151.60917763745246</v>
      </c>
      <c r="AJ58">
        <v>0</v>
      </c>
      <c r="AK58">
        <v>12.323952299026663</v>
      </c>
      <c r="AL58">
        <v>11.305835985259989</v>
      </c>
      <c r="AM58">
        <v>13.607904561864308</v>
      </c>
    </row>
    <row r="59" spans="1:39">
      <c r="A59">
        <v>48</v>
      </c>
      <c r="B59" t="s">
        <v>657</v>
      </c>
      <c r="C59" t="s">
        <v>658</v>
      </c>
      <c r="D59" t="s">
        <v>659</v>
      </c>
      <c r="F59" t="s">
        <v>568</v>
      </c>
      <c r="G59" t="s">
        <v>436</v>
      </c>
      <c r="H59" s="1" t="s">
        <v>436</v>
      </c>
      <c r="I59" s="1" t="s">
        <v>63</v>
      </c>
      <c r="J59" s="1">
        <v>5.75</v>
      </c>
      <c r="K59" s="7">
        <f t="shared" si="1"/>
        <v>55.75</v>
      </c>
      <c r="L59" t="s">
        <v>659</v>
      </c>
      <c r="M59" s="1" t="s">
        <v>436</v>
      </c>
      <c r="N59">
        <v>55.75</v>
      </c>
      <c r="O59">
        <v>1</v>
      </c>
      <c r="P59" t="s">
        <v>604</v>
      </c>
      <c r="Q59">
        <v>1.0200000000000001E-2</v>
      </c>
      <c r="S59" t="s">
        <v>605</v>
      </c>
      <c r="T59">
        <v>3.8999999999999998E-3</v>
      </c>
      <c r="V59" t="s">
        <v>606</v>
      </c>
      <c r="W59">
        <v>0</v>
      </c>
      <c r="X59" t="s">
        <v>660</v>
      </c>
      <c r="Y59">
        <v>65.442980000000006</v>
      </c>
      <c r="Z59">
        <v>26.99156</v>
      </c>
      <c r="AA59">
        <v>3.4805000000000001</v>
      </c>
      <c r="AB59">
        <v>1.9699999999999999E-2</v>
      </c>
      <c r="AC59">
        <v>-1.5289999999999999</v>
      </c>
      <c r="AD59">
        <v>7.3999999999999996E-2</v>
      </c>
      <c r="AE59">
        <v>-1.2</v>
      </c>
      <c r="AF59">
        <v>10.367881115608437</v>
      </c>
      <c r="AG59">
        <v>6.1028616073988927E-2</v>
      </c>
      <c r="AH59">
        <v>6.3095734448019317E-2</v>
      </c>
      <c r="AI59">
        <v>3.3871296893317862</v>
      </c>
      <c r="AJ59">
        <v>0</v>
      </c>
      <c r="AK59">
        <v>13.740736413001034</v>
      </c>
      <c r="AL59">
        <v>12.525142651009823</v>
      </c>
      <c r="AM59">
        <v>15.367784247553004</v>
      </c>
    </row>
    <row r="60" spans="1:39">
      <c r="A60">
        <v>63</v>
      </c>
      <c r="B60" t="s">
        <v>661</v>
      </c>
      <c r="C60" t="s">
        <v>662</v>
      </c>
      <c r="D60" t="s">
        <v>663</v>
      </c>
      <c r="F60" t="s">
        <v>568</v>
      </c>
      <c r="G60" t="s">
        <v>436</v>
      </c>
      <c r="H60" s="1" t="s">
        <v>436</v>
      </c>
      <c r="I60" s="1" t="s">
        <v>63</v>
      </c>
      <c r="J60" s="1">
        <v>5.75</v>
      </c>
      <c r="K60" s="7">
        <f t="shared" si="1"/>
        <v>55.75</v>
      </c>
      <c r="L60" t="s">
        <v>663</v>
      </c>
      <c r="M60" s="1" t="s">
        <v>436</v>
      </c>
      <c r="N60">
        <v>55.75</v>
      </c>
      <c r="O60">
        <v>1</v>
      </c>
      <c r="P60" t="s">
        <v>604</v>
      </c>
      <c r="Q60">
        <v>7.7999999999999996E-3</v>
      </c>
      <c r="S60" t="s">
        <v>605</v>
      </c>
      <c r="T60">
        <v>3.0000000000000001E-3</v>
      </c>
      <c r="V60" t="s">
        <v>606</v>
      </c>
      <c r="W60">
        <v>0</v>
      </c>
      <c r="X60" t="s">
        <v>664</v>
      </c>
      <c r="Y60">
        <v>66.110259999999997</v>
      </c>
      <c r="Z60">
        <v>26.830660000000002</v>
      </c>
      <c r="AA60">
        <v>3.4805000000000001</v>
      </c>
      <c r="AB60">
        <v>1.9699999999999999E-2</v>
      </c>
      <c r="AC60">
        <v>-1.5169999999999999</v>
      </c>
      <c r="AD60">
        <v>6.8000000000000005E-2</v>
      </c>
      <c r="AE60">
        <v>-1.2</v>
      </c>
      <c r="AF60">
        <v>10.439747834196709</v>
      </c>
      <c r="AG60">
        <v>6.2168948465902936E-2</v>
      </c>
      <c r="AH60">
        <v>6.3095734448019317E-2</v>
      </c>
      <c r="AI60">
        <v>1.4907538328795829</v>
      </c>
      <c r="AJ60">
        <v>0</v>
      </c>
      <c r="AK60">
        <v>13.805432239299018</v>
      </c>
      <c r="AL60">
        <v>12.580638429995979</v>
      </c>
      <c r="AM60">
        <v>15.448675635870101</v>
      </c>
    </row>
    <row r="61" spans="1:39">
      <c r="A61">
        <v>197</v>
      </c>
      <c r="B61" t="s">
        <v>649</v>
      </c>
      <c r="C61" t="s">
        <v>650</v>
      </c>
      <c r="D61" t="s">
        <v>651</v>
      </c>
      <c r="F61" t="s">
        <v>568</v>
      </c>
      <c r="G61" t="s">
        <v>50</v>
      </c>
      <c r="H61" s="1" t="s">
        <v>50</v>
      </c>
      <c r="I61" s="1" t="s">
        <v>63</v>
      </c>
      <c r="J61" s="1">
        <v>6</v>
      </c>
      <c r="K61" s="7">
        <f t="shared" si="1"/>
        <v>56</v>
      </c>
      <c r="L61" t="s">
        <v>651</v>
      </c>
      <c r="M61" s="1" t="s">
        <v>50</v>
      </c>
      <c r="N61">
        <v>56</v>
      </c>
      <c r="O61">
        <v>1</v>
      </c>
      <c r="P61" t="s">
        <v>604</v>
      </c>
      <c r="Q61">
        <v>7.1000000000000004E-3</v>
      </c>
      <c r="S61" t="s">
        <v>605</v>
      </c>
      <c r="T61">
        <v>2.7000000000000001E-3</v>
      </c>
      <c r="V61" t="s">
        <v>606</v>
      </c>
      <c r="W61">
        <v>0</v>
      </c>
      <c r="X61" t="s">
        <v>652</v>
      </c>
      <c r="Y61">
        <v>73.957070000000002</v>
      </c>
      <c r="Z61">
        <v>30.32779</v>
      </c>
      <c r="AA61">
        <v>3.4756999999999998</v>
      </c>
      <c r="AB61">
        <v>1.9599999999999999E-2</v>
      </c>
      <c r="AC61">
        <v>-1.6950000000000001</v>
      </c>
      <c r="AD61">
        <v>6.8000000000000005E-2</v>
      </c>
      <c r="AE61">
        <v>-1.28</v>
      </c>
      <c r="AF61">
        <v>9.4230177386950391</v>
      </c>
      <c r="AG61">
        <v>4.7240395153287748E-2</v>
      </c>
      <c r="AH61">
        <v>5.2480746024977244E-2</v>
      </c>
      <c r="AI61">
        <v>11.092944618023138</v>
      </c>
      <c r="AJ61">
        <v>0</v>
      </c>
      <c r="AK61">
        <v>12.87626804100635</v>
      </c>
      <c r="AL61">
        <v>11.782099358482499</v>
      </c>
      <c r="AM61">
        <v>14.291284164551316</v>
      </c>
    </row>
    <row r="62" spans="1:39">
      <c r="A62">
        <v>118</v>
      </c>
      <c r="B62" t="s">
        <v>665</v>
      </c>
      <c r="C62" t="s">
        <v>666</v>
      </c>
      <c r="D62" t="s">
        <v>667</v>
      </c>
      <c r="F62" t="s">
        <v>568</v>
      </c>
      <c r="G62" t="s">
        <v>50</v>
      </c>
      <c r="H62" s="1" t="s">
        <v>50</v>
      </c>
      <c r="I62" s="1" t="s">
        <v>63</v>
      </c>
      <c r="J62" s="1">
        <v>6</v>
      </c>
      <c r="K62" s="7">
        <f t="shared" si="1"/>
        <v>56</v>
      </c>
      <c r="L62" t="s">
        <v>667</v>
      </c>
      <c r="M62" s="1" t="s">
        <v>50</v>
      </c>
      <c r="N62">
        <v>56</v>
      </c>
      <c r="O62">
        <v>1</v>
      </c>
      <c r="P62" t="s">
        <v>604</v>
      </c>
      <c r="Q62">
        <v>6.7999999999999996E-3</v>
      </c>
      <c r="S62" t="s">
        <v>605</v>
      </c>
      <c r="T62">
        <v>2.5999999999999999E-3</v>
      </c>
      <c r="V62" t="s">
        <v>606</v>
      </c>
      <c r="W62">
        <v>0</v>
      </c>
      <c r="X62" t="s">
        <v>668</v>
      </c>
      <c r="Y62">
        <v>68.289400000000001</v>
      </c>
      <c r="Z62">
        <v>22.780190000000001</v>
      </c>
      <c r="AA62">
        <v>3.4756999999999998</v>
      </c>
      <c r="AB62">
        <v>1.9599999999999999E-2</v>
      </c>
      <c r="AC62">
        <v>-1.31</v>
      </c>
      <c r="AD62">
        <v>7.0999999999999994E-2</v>
      </c>
      <c r="AE62">
        <v>-1.1599999999999999</v>
      </c>
      <c r="AF62">
        <v>11.760885143149402</v>
      </c>
      <c r="AG62">
        <v>8.555857087079935E-2</v>
      </c>
      <c r="AH62">
        <v>6.9183097091893644E-2</v>
      </c>
      <c r="AI62">
        <v>19.139489606054838</v>
      </c>
      <c r="AJ62">
        <v>0</v>
      </c>
      <c r="AK62">
        <v>14.970627648773918</v>
      </c>
      <c r="AL62">
        <v>13.57758970602284</v>
      </c>
      <c r="AM62">
        <v>16.913023594057918</v>
      </c>
    </row>
    <row r="63" spans="1:39">
      <c r="A63">
        <v>101</v>
      </c>
      <c r="B63" t="s">
        <v>725</v>
      </c>
      <c r="C63" t="s">
        <v>726</v>
      </c>
      <c r="D63" t="s">
        <v>727</v>
      </c>
      <c r="F63" t="s">
        <v>568</v>
      </c>
      <c r="G63" t="s">
        <v>50</v>
      </c>
      <c r="H63" s="1" t="s">
        <v>50</v>
      </c>
      <c r="I63" s="1" t="s">
        <v>63</v>
      </c>
      <c r="J63" s="1">
        <v>6</v>
      </c>
      <c r="K63" s="7">
        <f t="shared" si="1"/>
        <v>56</v>
      </c>
      <c r="L63" t="s">
        <v>727</v>
      </c>
      <c r="M63" s="1" t="s">
        <v>50</v>
      </c>
      <c r="N63">
        <v>56</v>
      </c>
      <c r="O63">
        <v>1</v>
      </c>
      <c r="P63" t="s">
        <v>604</v>
      </c>
      <c r="Q63">
        <v>2.35E-2</v>
      </c>
      <c r="S63" t="s">
        <v>605</v>
      </c>
      <c r="T63">
        <v>8.9999999999999993E-3</v>
      </c>
      <c r="V63" t="s">
        <v>606</v>
      </c>
      <c r="W63">
        <v>0</v>
      </c>
      <c r="X63" t="s">
        <v>728</v>
      </c>
      <c r="Y63">
        <v>68.066950000000006</v>
      </c>
      <c r="Z63">
        <v>18.212900000000001</v>
      </c>
      <c r="AA63">
        <v>3.4756999999999998</v>
      </c>
      <c r="AB63">
        <v>1.9599999999999999E-2</v>
      </c>
      <c r="AC63">
        <v>-0.82699999999999996</v>
      </c>
      <c r="AD63">
        <v>7.0999999999999994E-2</v>
      </c>
      <c r="AE63">
        <v>-1.03</v>
      </c>
      <c r="AF63">
        <v>15.530663451594901</v>
      </c>
      <c r="AG63">
        <v>0.18024927298356927</v>
      </c>
      <c r="AH63">
        <v>9.3325430079699068E-2</v>
      </c>
      <c r="AI63">
        <v>48.224240500428422</v>
      </c>
      <c r="AJ63">
        <v>0</v>
      </c>
      <c r="AK63">
        <v>18.086311594185968</v>
      </c>
      <c r="AL63">
        <v>16.221935894111269</v>
      </c>
      <c r="AM63">
        <v>20.892540596392969</v>
      </c>
    </row>
    <row r="64" spans="1:39">
      <c r="A64">
        <v>39</v>
      </c>
      <c r="B64" t="s">
        <v>628</v>
      </c>
      <c r="C64" t="s">
        <v>629</v>
      </c>
      <c r="D64" t="s">
        <v>630</v>
      </c>
      <c r="F64" t="s">
        <v>568</v>
      </c>
      <c r="G64" t="s">
        <v>470</v>
      </c>
      <c r="H64" s="1" t="s">
        <v>470</v>
      </c>
      <c r="I64" s="1" t="s">
        <v>63</v>
      </c>
      <c r="J64" s="1">
        <v>6.5</v>
      </c>
      <c r="K64" s="7">
        <f t="shared" si="1"/>
        <v>56.5</v>
      </c>
      <c r="L64" t="s">
        <v>630</v>
      </c>
      <c r="M64" s="1" t="s">
        <v>470</v>
      </c>
      <c r="N64">
        <v>56.5</v>
      </c>
      <c r="O64">
        <v>1</v>
      </c>
      <c r="P64" t="s">
        <v>604</v>
      </c>
      <c r="Q64">
        <v>4.4000000000000003E-3</v>
      </c>
      <c r="S64" t="s">
        <v>605</v>
      </c>
      <c r="T64">
        <v>1.6999999999999999E-3</v>
      </c>
      <c r="V64" t="s">
        <v>606</v>
      </c>
      <c r="W64">
        <v>0</v>
      </c>
      <c r="X64" t="s">
        <v>631</v>
      </c>
      <c r="Y64">
        <v>65.067130000000006</v>
      </c>
      <c r="Z64">
        <v>28.35904</v>
      </c>
      <c r="AA64">
        <v>3.4676</v>
      </c>
      <c r="AB64">
        <v>2.07E-2</v>
      </c>
      <c r="AC64">
        <v>-1.87</v>
      </c>
      <c r="AD64">
        <v>8.2000000000000003E-2</v>
      </c>
      <c r="AE64">
        <v>-1.39</v>
      </c>
      <c r="AF64">
        <v>8.5200081200091233</v>
      </c>
      <c r="AG64">
        <v>3.6063138660816403E-2</v>
      </c>
      <c r="AH64">
        <v>4.0738027780411273E-2</v>
      </c>
      <c r="AI64">
        <v>12.96306781160528</v>
      </c>
      <c r="AJ64">
        <v>0</v>
      </c>
      <c r="AK64">
        <v>12.02375196372749</v>
      </c>
      <c r="AL64">
        <v>11.046448720338978</v>
      </c>
      <c r="AM64">
        <v>13.237965798673562</v>
      </c>
    </row>
    <row r="65" spans="1:40">
      <c r="A65">
        <v>62</v>
      </c>
      <c r="B65" t="s">
        <v>632</v>
      </c>
      <c r="C65" t="s">
        <v>633</v>
      </c>
      <c r="D65" t="s">
        <v>634</v>
      </c>
      <c r="F65" t="s">
        <v>568</v>
      </c>
      <c r="G65" t="s">
        <v>470</v>
      </c>
      <c r="H65" s="1" t="s">
        <v>470</v>
      </c>
      <c r="I65" s="1" t="s">
        <v>63</v>
      </c>
      <c r="J65" s="1">
        <v>6.5</v>
      </c>
      <c r="K65" s="7">
        <f t="shared" si="1"/>
        <v>56.5</v>
      </c>
      <c r="L65" t="s">
        <v>634</v>
      </c>
      <c r="M65" s="1" t="s">
        <v>470</v>
      </c>
      <c r="N65">
        <v>56.5</v>
      </c>
      <c r="O65">
        <v>1</v>
      </c>
      <c r="P65" t="s">
        <v>604</v>
      </c>
      <c r="Q65">
        <v>3.7000000000000002E-3</v>
      </c>
      <c r="S65" t="s">
        <v>605</v>
      </c>
      <c r="T65">
        <v>1.4E-3</v>
      </c>
      <c r="V65" t="s">
        <v>606</v>
      </c>
      <c r="W65">
        <v>0</v>
      </c>
      <c r="X65" t="s">
        <v>635</v>
      </c>
      <c r="Y65">
        <v>66.08708</v>
      </c>
      <c r="Z65">
        <v>26.514220000000002</v>
      </c>
      <c r="AA65">
        <v>3.4676</v>
      </c>
      <c r="AB65">
        <v>2.07E-2</v>
      </c>
      <c r="AC65">
        <v>-1.806</v>
      </c>
      <c r="AD65">
        <v>9.6000000000000002E-2</v>
      </c>
      <c r="AE65">
        <v>-1.37</v>
      </c>
      <c r="AF65">
        <v>8.8397505275096719</v>
      </c>
      <c r="AG65">
        <v>3.980554016509958E-2</v>
      </c>
      <c r="AH65">
        <v>4.2657951880159237E-2</v>
      </c>
      <c r="AI65">
        <v>7.16586611619599</v>
      </c>
      <c r="AJ65">
        <v>0</v>
      </c>
      <c r="AK65">
        <v>12.328777324622362</v>
      </c>
      <c r="AL65">
        <v>11.310001976521377</v>
      </c>
      <c r="AM65">
        <v>13.613859202376943</v>
      </c>
    </row>
    <row r="66" spans="1:40">
      <c r="A66">
        <v>166</v>
      </c>
      <c r="B66" t="s">
        <v>636</v>
      </c>
      <c r="C66" t="s">
        <v>637</v>
      </c>
      <c r="D66" t="s">
        <v>638</v>
      </c>
      <c r="F66" t="s">
        <v>568</v>
      </c>
      <c r="G66" t="s">
        <v>639</v>
      </c>
      <c r="H66" s="1" t="s">
        <v>50</v>
      </c>
      <c r="I66" s="1" t="s">
        <v>63</v>
      </c>
      <c r="J66" s="1">
        <v>6</v>
      </c>
      <c r="K66" s="7">
        <f t="shared" ref="K66:K77" si="2">IF(I66="B",0+J66,IF(I66="A",J66+10,IF(I66="F",J66+20,IF(I66="G",J66+30,IF(I66="K",J66+40,IF(I66="M",J66+50,"Err"))))))</f>
        <v>56</v>
      </c>
      <c r="L66" t="s">
        <v>638</v>
      </c>
      <c r="M66" s="1" t="s">
        <v>50</v>
      </c>
      <c r="N66">
        <v>56</v>
      </c>
      <c r="O66" t="s">
        <v>640</v>
      </c>
      <c r="P66" t="s">
        <v>604</v>
      </c>
      <c r="Q66">
        <v>7.0000000000000001E-3</v>
      </c>
      <c r="S66" t="s">
        <v>605</v>
      </c>
      <c r="T66">
        <v>2.7000000000000001E-3</v>
      </c>
      <c r="V66" t="s">
        <v>641</v>
      </c>
      <c r="W66">
        <v>1</v>
      </c>
      <c r="X66" t="s">
        <v>642</v>
      </c>
      <c r="Y66">
        <v>70.206280000000007</v>
      </c>
      <c r="Z66">
        <v>25.855329999999999</v>
      </c>
      <c r="AA66">
        <v>3.4756999999999998</v>
      </c>
      <c r="AB66">
        <v>4.07E-2</v>
      </c>
      <c r="AC66">
        <v>-1.7250000000000001</v>
      </c>
      <c r="AD66">
        <v>9.5000000000000001E-2</v>
      </c>
      <c r="AE66">
        <v>-1.37</v>
      </c>
      <c r="AF66">
        <v>9.2616850552678915</v>
      </c>
      <c r="AG66">
        <v>4.5103840393288533E-2</v>
      </c>
      <c r="AH66">
        <v>4.2657951880159237E-2</v>
      </c>
      <c r="AI66">
        <v>5.422794360307388</v>
      </c>
      <c r="AJ66" t="s">
        <v>643</v>
      </c>
      <c r="AK66">
        <v>12.725944025284189</v>
      </c>
      <c r="AL66">
        <v>11.652595765616471</v>
      </c>
      <c r="AM66">
        <v>14.104940378000409</v>
      </c>
    </row>
    <row r="67" spans="1:40">
      <c r="A67">
        <v>27</v>
      </c>
      <c r="B67" t="s">
        <v>681</v>
      </c>
      <c r="C67" t="s">
        <v>682</v>
      </c>
      <c r="D67" t="s">
        <v>683</v>
      </c>
      <c r="F67" t="s">
        <v>568</v>
      </c>
      <c r="G67" t="s">
        <v>684</v>
      </c>
      <c r="H67" s="1" t="s">
        <v>50</v>
      </c>
      <c r="I67" s="1" t="s">
        <v>63</v>
      </c>
      <c r="J67" s="1">
        <v>6</v>
      </c>
      <c r="K67" s="7">
        <f t="shared" si="2"/>
        <v>56</v>
      </c>
      <c r="L67" t="s">
        <v>683</v>
      </c>
      <c r="M67" s="1" t="s">
        <v>50</v>
      </c>
      <c r="N67">
        <v>56</v>
      </c>
      <c r="O67" t="s">
        <v>640</v>
      </c>
      <c r="P67" t="s">
        <v>604</v>
      </c>
      <c r="Q67">
        <v>8.9999999999999993E-3</v>
      </c>
      <c r="S67" t="s">
        <v>605</v>
      </c>
      <c r="T67">
        <v>3.3999999999999998E-3</v>
      </c>
      <c r="V67" t="s">
        <v>641</v>
      </c>
      <c r="W67">
        <v>1</v>
      </c>
      <c r="X67" t="s">
        <v>685</v>
      </c>
      <c r="Y67">
        <v>64.631609999999995</v>
      </c>
      <c r="Z67">
        <v>28.282920000000001</v>
      </c>
      <c r="AA67">
        <v>3.4756999999999998</v>
      </c>
      <c r="AB67">
        <v>8.5699999999999998E-2</v>
      </c>
      <c r="AC67">
        <v>-1.135</v>
      </c>
      <c r="AD67">
        <v>0.30199999999999999</v>
      </c>
      <c r="AE67">
        <v>-1.0900000000000001</v>
      </c>
      <c r="AF67">
        <v>13.007385411568489</v>
      </c>
      <c r="AG67">
        <v>0.11207623204129719</v>
      </c>
      <c r="AH67">
        <v>8.1283051616409904E-2</v>
      </c>
      <c r="AI67">
        <v>27.475210277894419</v>
      </c>
      <c r="AJ67">
        <v>0</v>
      </c>
      <c r="AK67">
        <v>16.032085070387147</v>
      </c>
      <c r="AL67">
        <v>14.481804516099837</v>
      </c>
      <c r="AM67">
        <v>18.258758931728153</v>
      </c>
    </row>
    <row r="68" spans="1:40">
      <c r="A68">
        <v>59</v>
      </c>
      <c r="B68" t="s">
        <v>608</v>
      </c>
      <c r="C68" t="s">
        <v>609</v>
      </c>
      <c r="D68" t="s">
        <v>741</v>
      </c>
      <c r="F68" t="s">
        <v>568</v>
      </c>
      <c r="G68" t="s">
        <v>488</v>
      </c>
      <c r="H68" s="1" t="s">
        <v>488</v>
      </c>
      <c r="I68" s="1" t="s">
        <v>63</v>
      </c>
      <c r="J68" s="1">
        <v>7.25</v>
      </c>
      <c r="K68" s="7">
        <f t="shared" si="2"/>
        <v>57.25</v>
      </c>
      <c r="L68" t="s">
        <v>741</v>
      </c>
      <c r="M68" s="1" t="s">
        <v>488</v>
      </c>
      <c r="N68">
        <v>57.25</v>
      </c>
      <c r="O68">
        <v>1</v>
      </c>
      <c r="P68" t="s">
        <v>604</v>
      </c>
      <c r="Q68">
        <v>4.4000000000000003E-3</v>
      </c>
      <c r="S68" t="s">
        <v>605</v>
      </c>
      <c r="T68">
        <v>1.6999999999999999E-3</v>
      </c>
      <c r="V68" t="s">
        <v>606</v>
      </c>
      <c r="W68">
        <v>0</v>
      </c>
      <c r="X68" t="s">
        <v>611</v>
      </c>
      <c r="Y68">
        <v>65.897440000000003</v>
      </c>
      <c r="Z68">
        <v>25.050850000000001</v>
      </c>
      <c r="AA68">
        <v>3.4529000000000001</v>
      </c>
      <c r="AB68">
        <v>3.1399999999999997E-2</v>
      </c>
      <c r="AC68">
        <v>-0.57899999999999996</v>
      </c>
      <c r="AD68">
        <v>0.16200000000000001</v>
      </c>
      <c r="AE68">
        <v>-0.99</v>
      </c>
      <c r="AF68">
        <v>17.913894354365109</v>
      </c>
      <c r="AG68">
        <v>0.26426127237386754</v>
      </c>
      <c r="AH68">
        <v>0.10232929922807538</v>
      </c>
      <c r="AI68">
        <v>61.277224502535695</v>
      </c>
      <c r="AJ68">
        <v>0</v>
      </c>
      <c r="AK68">
        <v>19.930124362394068</v>
      </c>
      <c r="AL68">
        <v>17.773897889144347</v>
      </c>
      <c r="AM68">
        <v>23.286877292522313</v>
      </c>
    </row>
    <row r="69" spans="1:40">
      <c r="A69">
        <v>106</v>
      </c>
      <c r="B69" t="s">
        <v>624</v>
      </c>
      <c r="C69" t="s">
        <v>625</v>
      </c>
      <c r="D69" t="s">
        <v>626</v>
      </c>
      <c r="F69" t="s">
        <v>568</v>
      </c>
      <c r="G69" t="s">
        <v>494</v>
      </c>
      <c r="H69" s="1" t="s">
        <v>494</v>
      </c>
      <c r="I69" s="1" t="s">
        <v>63</v>
      </c>
      <c r="J69" s="1">
        <v>7.5</v>
      </c>
      <c r="K69" s="7">
        <f t="shared" si="2"/>
        <v>57.5</v>
      </c>
      <c r="L69" t="s">
        <v>626</v>
      </c>
      <c r="M69" s="1" t="s">
        <v>494</v>
      </c>
      <c r="N69">
        <v>57.5</v>
      </c>
      <c r="O69">
        <v>10</v>
      </c>
      <c r="P69" t="s">
        <v>604</v>
      </c>
      <c r="Q69">
        <v>1.83E-2</v>
      </c>
      <c r="S69" t="s">
        <v>605</v>
      </c>
      <c r="T69">
        <v>7.0000000000000001E-3</v>
      </c>
      <c r="V69" t="s">
        <v>606</v>
      </c>
      <c r="W69">
        <v>1</v>
      </c>
      <c r="X69" t="s">
        <v>627</v>
      </c>
      <c r="Y69">
        <v>68.126289999999997</v>
      </c>
      <c r="Z69">
        <v>17.52497</v>
      </c>
      <c r="AA69">
        <v>3.4464000000000001</v>
      </c>
      <c r="AB69">
        <v>3.73E-2</v>
      </c>
      <c r="AC69">
        <v>-1.845</v>
      </c>
      <c r="AD69">
        <v>0.124</v>
      </c>
      <c r="AE69">
        <v>-1.43</v>
      </c>
      <c r="AF69">
        <v>8.6435074104559781</v>
      </c>
      <c r="AG69">
        <v>3.7481203010403509E-2</v>
      </c>
      <c r="AH69">
        <v>3.7153522909717254E-2</v>
      </c>
      <c r="AI69">
        <v>0.87425182322803763</v>
      </c>
      <c r="AJ69">
        <v>0</v>
      </c>
      <c r="AK69">
        <v>12.141993853021486</v>
      </c>
      <c r="AL69">
        <v>11.148660251900212</v>
      </c>
      <c r="AM69">
        <v>13.383547810843735</v>
      </c>
    </row>
    <row r="70" spans="1:40">
      <c r="A70">
        <v>81</v>
      </c>
      <c r="B70" t="s">
        <v>653</v>
      </c>
      <c r="C70" t="s">
        <v>654</v>
      </c>
      <c r="D70" t="s">
        <v>655</v>
      </c>
      <c r="F70" t="s">
        <v>568</v>
      </c>
      <c r="G70" t="s">
        <v>494</v>
      </c>
      <c r="H70" s="1" t="s">
        <v>494</v>
      </c>
      <c r="I70" s="1" t="s">
        <v>63</v>
      </c>
      <c r="J70" s="1">
        <v>7.5</v>
      </c>
      <c r="K70" s="7">
        <f t="shared" si="2"/>
        <v>57.5</v>
      </c>
      <c r="L70" t="s">
        <v>655</v>
      </c>
      <c r="M70" s="1" t="s">
        <v>494</v>
      </c>
      <c r="N70">
        <v>57.5</v>
      </c>
      <c r="O70">
        <v>6</v>
      </c>
      <c r="P70" t="s">
        <v>604</v>
      </c>
      <c r="Q70">
        <v>0.01</v>
      </c>
      <c r="S70" t="s">
        <v>605</v>
      </c>
      <c r="T70">
        <v>3.8E-3</v>
      </c>
      <c r="V70" t="s">
        <v>641</v>
      </c>
      <c r="W70">
        <v>3</v>
      </c>
      <c r="X70" t="s">
        <v>656</v>
      </c>
      <c r="Y70">
        <v>67.423159999999996</v>
      </c>
      <c r="Z70">
        <v>26.549520000000001</v>
      </c>
      <c r="AA70">
        <v>3.4464000000000001</v>
      </c>
      <c r="AB70">
        <v>3.73E-2</v>
      </c>
      <c r="AC70">
        <v>-2.8220000000000001</v>
      </c>
      <c r="AD70">
        <v>0.111</v>
      </c>
      <c r="AE70">
        <v>-1.26</v>
      </c>
      <c r="AF70">
        <v>4.9253830180418969</v>
      </c>
      <c r="AG70">
        <v>8.302779831838707E-3</v>
      </c>
      <c r="AH70">
        <v>5.4954087385762435E-2</v>
      </c>
      <c r="AI70">
        <v>561.87576328387934</v>
      </c>
      <c r="AJ70">
        <v>0</v>
      </c>
      <c r="AK70">
        <v>8.2832354951596816</v>
      </c>
      <c r="AL70">
        <v>7.7786222371679434</v>
      </c>
      <c r="AM70">
        <v>8.7285329302304007</v>
      </c>
    </row>
    <row r="71" spans="1:40">
      <c r="A71">
        <v>75</v>
      </c>
      <c r="B71" t="s">
        <v>644</v>
      </c>
      <c r="C71" t="s">
        <v>645</v>
      </c>
      <c r="D71" t="s">
        <v>646</v>
      </c>
      <c r="F71" t="s">
        <v>568</v>
      </c>
      <c r="G71" t="s">
        <v>647</v>
      </c>
      <c r="H71" s="1" t="s">
        <v>51</v>
      </c>
      <c r="I71" s="1" t="s">
        <v>63</v>
      </c>
      <c r="J71" s="1">
        <v>7</v>
      </c>
      <c r="K71" s="7">
        <f t="shared" si="2"/>
        <v>57</v>
      </c>
      <c r="L71" t="s">
        <v>646</v>
      </c>
      <c r="M71" s="1" t="s">
        <v>51</v>
      </c>
      <c r="N71">
        <v>57</v>
      </c>
      <c r="O71" t="s">
        <v>640</v>
      </c>
      <c r="P71" t="s">
        <v>604</v>
      </c>
      <c r="Q71">
        <v>7.7999999999999996E-3</v>
      </c>
      <c r="S71" t="s">
        <v>605</v>
      </c>
      <c r="T71">
        <v>3.0000000000000001E-3</v>
      </c>
      <c r="V71" t="s">
        <v>606</v>
      </c>
      <c r="W71">
        <v>0</v>
      </c>
      <c r="X71" t="s">
        <v>648</v>
      </c>
      <c r="Y71">
        <v>67.17765</v>
      </c>
      <c r="Z71">
        <v>27.23442</v>
      </c>
      <c r="AA71">
        <v>3.4594</v>
      </c>
      <c r="AB71">
        <v>7.2400000000000006E-2</v>
      </c>
      <c r="AC71">
        <v>-1.575</v>
      </c>
      <c r="AD71">
        <v>0.25</v>
      </c>
      <c r="AE71">
        <v>-1.34</v>
      </c>
      <c r="AF71">
        <v>10.096945420608151</v>
      </c>
      <c r="AG71">
        <v>5.6847781607179383E-2</v>
      </c>
      <c r="AH71">
        <v>4.5708818961487478E-2</v>
      </c>
      <c r="AI71">
        <v>19.594366448039462</v>
      </c>
      <c r="AJ71" t="s">
        <v>643</v>
      </c>
      <c r="AK71">
        <v>13.495531979998985</v>
      </c>
      <c r="AL71">
        <v>12.314667232892422</v>
      </c>
      <c r="AM71">
        <v>15.061605032914642</v>
      </c>
    </row>
    <row r="72" spans="1:40">
      <c r="A72">
        <v>92</v>
      </c>
      <c r="B72" t="s">
        <v>620</v>
      </c>
      <c r="C72" t="s">
        <v>621</v>
      </c>
      <c r="D72" t="s">
        <v>622</v>
      </c>
      <c r="F72" t="s">
        <v>568</v>
      </c>
      <c r="G72" t="s">
        <v>526</v>
      </c>
      <c r="H72" s="1" t="s">
        <v>526</v>
      </c>
      <c r="I72" s="1" t="s">
        <v>63</v>
      </c>
      <c r="J72" s="1">
        <v>8.25</v>
      </c>
      <c r="K72" s="7">
        <f t="shared" si="2"/>
        <v>58.25</v>
      </c>
      <c r="L72" t="s">
        <v>622</v>
      </c>
      <c r="M72" s="1" t="s">
        <v>526</v>
      </c>
      <c r="N72">
        <v>58.25</v>
      </c>
      <c r="O72">
        <v>1</v>
      </c>
      <c r="P72" t="s">
        <v>604</v>
      </c>
      <c r="Q72">
        <v>6.7999999999999996E-3</v>
      </c>
      <c r="S72" t="s">
        <v>605</v>
      </c>
      <c r="T72">
        <v>2.5999999999999999E-3</v>
      </c>
      <c r="V72" t="s">
        <v>606</v>
      </c>
      <c r="W72">
        <v>0</v>
      </c>
      <c r="X72" t="s">
        <v>623</v>
      </c>
      <c r="Y72">
        <v>67.738280000000003</v>
      </c>
      <c r="Z72">
        <v>25.944299999999998</v>
      </c>
      <c r="AA72">
        <v>3.4203999999999999</v>
      </c>
      <c r="AB72">
        <v>4.6600000000000003E-2</v>
      </c>
      <c r="AC72">
        <v>-2.2719999999999998</v>
      </c>
      <c r="AD72">
        <v>0.19800000000000001</v>
      </c>
      <c r="AE72">
        <v>-1.61</v>
      </c>
      <c r="AF72">
        <v>6.7598959102721095</v>
      </c>
      <c r="AG72">
        <v>1.9396506741731968E-2</v>
      </c>
      <c r="AH72">
        <v>2.4547089156850287E-2</v>
      </c>
      <c r="AI72">
        <v>26.554175366210345</v>
      </c>
      <c r="AJ72">
        <v>0</v>
      </c>
      <c r="AK72">
        <v>10.273064353520386</v>
      </c>
      <c r="AL72">
        <v>9.5258267995991979</v>
      </c>
      <c r="AM72">
        <v>11.103023390119139</v>
      </c>
    </row>
    <row r="73" spans="1:40">
      <c r="A73">
        <v>76</v>
      </c>
      <c r="B73" t="s">
        <v>1190</v>
      </c>
      <c r="C73" t="s">
        <v>1191</v>
      </c>
      <c r="D73" t="s">
        <v>1192</v>
      </c>
      <c r="F73" t="s">
        <v>568</v>
      </c>
      <c r="G73" t="s">
        <v>526</v>
      </c>
      <c r="H73" s="1" t="s">
        <v>526</v>
      </c>
      <c r="I73" s="1" t="s">
        <v>63</v>
      </c>
      <c r="J73" s="1">
        <v>8.25</v>
      </c>
      <c r="K73" s="7">
        <f t="shared" si="2"/>
        <v>58.25</v>
      </c>
      <c r="L73" t="s">
        <v>1192</v>
      </c>
      <c r="M73" s="1" t="s">
        <v>526</v>
      </c>
      <c r="N73">
        <v>58.25</v>
      </c>
      <c r="O73">
        <v>1</v>
      </c>
      <c r="P73" t="s">
        <v>604</v>
      </c>
      <c r="Q73">
        <v>4.1999999999999997E-3</v>
      </c>
      <c r="S73" t="s">
        <v>605</v>
      </c>
      <c r="T73">
        <v>1.6000000000000001E-3</v>
      </c>
      <c r="V73" t="s">
        <v>606</v>
      </c>
      <c r="W73">
        <v>0</v>
      </c>
      <c r="X73" t="s">
        <v>1193</v>
      </c>
      <c r="Y73">
        <v>67.252840000000006</v>
      </c>
      <c r="Z73">
        <v>27.91761</v>
      </c>
      <c r="AA73" t="e">
        <v>#N/A</v>
      </c>
      <c r="AB73" t="e">
        <v>#N/A</v>
      </c>
      <c r="AC73" t="e">
        <v>#N/A</v>
      </c>
      <c r="AD73" t="e">
        <v>#N/A</v>
      </c>
      <c r="AE73">
        <v>-1.54</v>
      </c>
      <c r="AF73" t="e">
        <v>#N/A</v>
      </c>
      <c r="AG73" t="e">
        <v>#N/A</v>
      </c>
      <c r="AH73">
        <v>2.8840315031266047E-2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</row>
    <row r="74" spans="1:40">
      <c r="A74">
        <v>85</v>
      </c>
      <c r="B74" t="s">
        <v>612</v>
      </c>
      <c r="C74" t="s">
        <v>613</v>
      </c>
      <c r="D74" t="s">
        <v>614</v>
      </c>
      <c r="F74" t="s">
        <v>568</v>
      </c>
      <c r="G74" t="s">
        <v>535</v>
      </c>
      <c r="H74" s="1" t="s">
        <v>535</v>
      </c>
      <c r="I74" s="1" t="s">
        <v>63</v>
      </c>
      <c r="J74" s="1">
        <v>8.5</v>
      </c>
      <c r="K74" s="7">
        <f t="shared" si="2"/>
        <v>58.5</v>
      </c>
      <c r="L74" t="s">
        <v>614</v>
      </c>
      <c r="M74" s="1" t="s">
        <v>535</v>
      </c>
      <c r="N74">
        <v>58.5</v>
      </c>
      <c r="O74">
        <v>1</v>
      </c>
      <c r="P74" t="s">
        <v>604</v>
      </c>
      <c r="Q74">
        <v>6.3E-3</v>
      </c>
      <c r="S74" t="s">
        <v>605</v>
      </c>
      <c r="T74">
        <v>2.3999999999999998E-3</v>
      </c>
      <c r="V74" t="s">
        <v>606</v>
      </c>
      <c r="W74">
        <v>0</v>
      </c>
      <c r="X74" t="s">
        <v>615</v>
      </c>
      <c r="Y74">
        <v>67.530180000000001</v>
      </c>
      <c r="Z74">
        <v>26.139109999999999</v>
      </c>
      <c r="AA74">
        <v>3.4074</v>
      </c>
      <c r="AB74">
        <v>4.3299999999999998E-2</v>
      </c>
      <c r="AC74">
        <v>-2.468</v>
      </c>
      <c r="AD74">
        <v>0.17899999999999999</v>
      </c>
      <c r="AE74">
        <v>-1.69</v>
      </c>
      <c r="AF74">
        <v>6.03865208611235</v>
      </c>
      <c r="AG74">
        <v>1.4335192251546025E-2</v>
      </c>
      <c r="AH74">
        <v>2.0417379446695288E-2</v>
      </c>
      <c r="AI74">
        <v>42.428361534483841</v>
      </c>
      <c r="AJ74">
        <v>0</v>
      </c>
      <c r="AK74">
        <v>9.5143693905186986</v>
      </c>
      <c r="AL74">
        <v>8.8622231396347591</v>
      </c>
      <c r="AM74">
        <v>10.190635189201782</v>
      </c>
    </row>
    <row r="75" spans="1:40">
      <c r="A75">
        <v>172</v>
      </c>
      <c r="B75" t="s">
        <v>616</v>
      </c>
      <c r="C75" t="s">
        <v>617</v>
      </c>
      <c r="D75" t="s">
        <v>618</v>
      </c>
      <c r="F75" t="s">
        <v>568</v>
      </c>
      <c r="G75" t="s">
        <v>535</v>
      </c>
      <c r="H75" s="1" t="s">
        <v>535</v>
      </c>
      <c r="I75" s="1" t="s">
        <v>63</v>
      </c>
      <c r="J75" s="1">
        <v>8.5</v>
      </c>
      <c r="K75" s="7">
        <f t="shared" si="2"/>
        <v>58.5</v>
      </c>
      <c r="L75" t="s">
        <v>618</v>
      </c>
      <c r="M75" s="1" t="s">
        <v>535</v>
      </c>
      <c r="N75">
        <v>58.5</v>
      </c>
      <c r="O75">
        <v>1</v>
      </c>
      <c r="P75" t="s">
        <v>604</v>
      </c>
      <c r="Q75">
        <v>6.2700000000000006E-2</v>
      </c>
      <c r="S75" t="s">
        <v>605</v>
      </c>
      <c r="T75">
        <v>2.4E-2</v>
      </c>
      <c r="V75" t="s">
        <v>606</v>
      </c>
      <c r="W75">
        <v>1</v>
      </c>
      <c r="X75" t="s">
        <v>619</v>
      </c>
      <c r="Y75">
        <v>70.437070000000006</v>
      </c>
      <c r="Z75">
        <v>23.030940000000001</v>
      </c>
      <c r="AA75">
        <v>3.4074</v>
      </c>
      <c r="AB75">
        <v>4.3299999999999998E-2</v>
      </c>
      <c r="AC75">
        <v>-2.262</v>
      </c>
      <c r="AD75">
        <v>0.182</v>
      </c>
      <c r="AE75">
        <v>-1.63</v>
      </c>
      <c r="AF75">
        <v>6.7989212152473026</v>
      </c>
      <c r="AG75">
        <v>1.969806298193497E-2</v>
      </c>
      <c r="AH75">
        <v>2.3442288153199219E-2</v>
      </c>
      <c r="AI75">
        <v>19.008088128756956</v>
      </c>
      <c r="AJ75">
        <v>0</v>
      </c>
      <c r="AK75">
        <v>10.313355988982007</v>
      </c>
      <c r="AL75">
        <v>9.5609859682733287</v>
      </c>
      <c r="AM75">
        <v>11.151704547030201</v>
      </c>
    </row>
    <row r="76" spans="1:40">
      <c r="A76">
        <v>33</v>
      </c>
      <c r="B76" t="s">
        <v>601</v>
      </c>
      <c r="C76" t="s">
        <v>602</v>
      </c>
      <c r="D76" t="s">
        <v>603</v>
      </c>
      <c r="F76" t="s">
        <v>568</v>
      </c>
      <c r="G76" t="s">
        <v>53</v>
      </c>
      <c r="H76" s="1" t="s">
        <v>53</v>
      </c>
      <c r="I76" s="1" t="s">
        <v>63</v>
      </c>
      <c r="J76" s="1">
        <v>9</v>
      </c>
      <c r="K76" s="7">
        <f t="shared" si="2"/>
        <v>59</v>
      </c>
      <c r="L76" t="s">
        <v>603</v>
      </c>
      <c r="M76" s="1" t="s">
        <v>53</v>
      </c>
      <c r="N76">
        <v>59</v>
      </c>
      <c r="O76">
        <v>1</v>
      </c>
      <c r="P76" t="s">
        <v>604</v>
      </c>
      <c r="Q76">
        <v>5.4999999999999997E-3</v>
      </c>
      <c r="S76" t="s">
        <v>605</v>
      </c>
      <c r="T76">
        <v>2.0999999999999999E-3</v>
      </c>
      <c r="V76" t="s">
        <v>606</v>
      </c>
      <c r="W76">
        <v>0</v>
      </c>
      <c r="X76" t="s">
        <v>607</v>
      </c>
      <c r="Y76">
        <v>64.755290000000002</v>
      </c>
      <c r="Z76">
        <v>28.046859999999999</v>
      </c>
      <c r="AA76">
        <v>3.3801999999999999</v>
      </c>
      <c r="AB76">
        <v>5.6099999999999997E-2</v>
      </c>
      <c r="AC76">
        <v>-2.9729999999999999</v>
      </c>
      <c r="AD76">
        <v>0.23799999999999999</v>
      </c>
      <c r="AE76">
        <v>-1.93</v>
      </c>
      <c r="AF76">
        <v>4.5153353308078534</v>
      </c>
      <c r="AG76">
        <v>6.5773889098418338E-3</v>
      </c>
      <c r="AH76">
        <v>1.1748975549395293E-2</v>
      </c>
      <c r="AI76">
        <v>78.62674247245964</v>
      </c>
      <c r="AJ76">
        <v>0</v>
      </c>
      <c r="AK76">
        <v>7.8078238840143612</v>
      </c>
      <c r="AL76">
        <v>7.3577102450188798</v>
      </c>
      <c r="AM76">
        <v>8.1705492982732117</v>
      </c>
    </row>
    <row r="77" spans="1:40">
      <c r="A77">
        <v>60</v>
      </c>
      <c r="B77" t="s">
        <v>608</v>
      </c>
      <c r="C77" t="s">
        <v>609</v>
      </c>
      <c r="D77" t="s">
        <v>610</v>
      </c>
      <c r="F77" t="s">
        <v>568</v>
      </c>
      <c r="G77" t="s">
        <v>549</v>
      </c>
      <c r="H77" s="1" t="s">
        <v>549</v>
      </c>
      <c r="I77" s="1" t="s">
        <v>63</v>
      </c>
      <c r="J77" s="1">
        <v>9.25</v>
      </c>
      <c r="K77" s="7">
        <f t="shared" si="2"/>
        <v>59.25</v>
      </c>
      <c r="L77" t="s">
        <v>610</v>
      </c>
      <c r="M77" s="1" t="s">
        <v>549</v>
      </c>
      <c r="N77">
        <v>59.25</v>
      </c>
      <c r="O77">
        <v>1</v>
      </c>
      <c r="P77" t="s">
        <v>604</v>
      </c>
      <c r="Q77">
        <v>4.4000000000000003E-3</v>
      </c>
      <c r="S77" t="s">
        <v>605</v>
      </c>
      <c r="T77">
        <v>1.6999999999999999E-3</v>
      </c>
      <c r="V77" t="s">
        <v>606</v>
      </c>
      <c r="W77">
        <v>0</v>
      </c>
      <c r="X77" t="s">
        <v>611</v>
      </c>
      <c r="Y77">
        <v>65.897440000000003</v>
      </c>
      <c r="Z77">
        <v>25.050850000000001</v>
      </c>
      <c r="AA77">
        <v>3.3711000000000002</v>
      </c>
      <c r="AB77">
        <v>5.2200000000000003E-2</v>
      </c>
      <c r="AC77">
        <v>-2.077</v>
      </c>
      <c r="AD77">
        <v>0.161</v>
      </c>
      <c r="AE77">
        <v>-1.7</v>
      </c>
      <c r="AF77">
        <v>7.562928745207091</v>
      </c>
      <c r="AG77">
        <v>2.6204357858064596E-2</v>
      </c>
      <c r="AH77">
        <v>1.9952623149688792E-2</v>
      </c>
      <c r="AI77">
        <v>23.857614608372419</v>
      </c>
      <c r="AJ77">
        <v>0</v>
      </c>
      <c r="AK77">
        <v>11.087918081442167</v>
      </c>
      <c r="AL77">
        <v>10.235349594076377</v>
      </c>
      <c r="AM77">
        <v>12.091808337233118</v>
      </c>
    </row>
    <row r="78" spans="1:40">
      <c r="A78" s="13">
        <v>146</v>
      </c>
      <c r="B78" s="13" t="s">
        <v>750</v>
      </c>
      <c r="C78" s="13" t="s">
        <v>751</v>
      </c>
      <c r="D78" s="13" t="s">
        <v>752</v>
      </c>
      <c r="E78" s="13" t="s">
        <v>1246</v>
      </c>
      <c r="F78" s="13" t="s">
        <v>568</v>
      </c>
      <c r="G78" s="13" t="s">
        <v>753</v>
      </c>
      <c r="H78" s="13" t="s">
        <v>753</v>
      </c>
      <c r="I78" s="13"/>
      <c r="J78" s="13"/>
      <c r="K78" s="13"/>
      <c r="O78" s="13">
        <v>1</v>
      </c>
      <c r="P78" s="13" t="s">
        <v>604</v>
      </c>
      <c r="Q78" s="13">
        <v>6.0000000000000001E-3</v>
      </c>
      <c r="R78" s="13"/>
      <c r="S78" s="13" t="s">
        <v>605</v>
      </c>
      <c r="T78" s="13">
        <v>2.3E-3</v>
      </c>
      <c r="U78" s="13"/>
      <c r="V78" s="13" t="s">
        <v>606</v>
      </c>
      <c r="W78" s="13">
        <v>0</v>
      </c>
      <c r="X78" s="13" t="s">
        <v>752</v>
      </c>
      <c r="Y78" s="13">
        <v>69.486249999999998</v>
      </c>
      <c r="Z78" s="13">
        <v>25.773029999999999</v>
      </c>
      <c r="AA78" s="13">
        <v>3.5047999999999999</v>
      </c>
      <c r="AB78" s="13">
        <v>2.9499999999999998E-2</v>
      </c>
      <c r="AC78" s="13">
        <v>-2.0790000000000002</v>
      </c>
      <c r="AD78" s="13">
        <v>0.13600000000000001</v>
      </c>
      <c r="AE78" s="13">
        <v>-0.87</v>
      </c>
      <c r="AF78" s="13">
        <v>7.5542266120247854</v>
      </c>
      <c r="AG78" s="13">
        <v>2.6123629860316674E-2</v>
      </c>
      <c r="AH78" s="13">
        <v>0.13489628825916533</v>
      </c>
      <c r="AI78" s="13">
        <v>416.37651038717519</v>
      </c>
      <c r="AJ78" s="13">
        <v>0</v>
      </c>
      <c r="AK78" s="13">
        <v>11.079240980983448</v>
      </c>
      <c r="AL78" s="13">
        <v>10.227810687566247</v>
      </c>
      <c r="AM78" s="13">
        <v>12.081232845894514</v>
      </c>
      <c r="AN78" s="13"/>
    </row>
    <row r="79" spans="1:40">
      <c r="A79" s="13">
        <v>9</v>
      </c>
      <c r="B79" s="13" t="s">
        <v>1169</v>
      </c>
      <c r="C79" s="13" t="s">
        <v>1170</v>
      </c>
      <c r="D79" s="13" t="s">
        <v>1171</v>
      </c>
      <c r="E79" s="13" t="s">
        <v>1245</v>
      </c>
      <c r="F79" s="13" t="s">
        <v>568</v>
      </c>
      <c r="G79" s="13" t="s">
        <v>1172</v>
      </c>
      <c r="H79" s="13" t="s">
        <v>1172</v>
      </c>
      <c r="I79" s="13"/>
      <c r="J79" s="13"/>
      <c r="K79" s="13"/>
      <c r="O79" s="13" t="s">
        <v>1167</v>
      </c>
      <c r="P79" s="13" t="s">
        <v>604</v>
      </c>
      <c r="Q79" s="13">
        <v>3.1300000000000001E-2</v>
      </c>
      <c r="R79" s="13"/>
      <c r="S79" s="13" t="s">
        <v>605</v>
      </c>
      <c r="T79" s="13">
        <v>1.2E-2</v>
      </c>
      <c r="U79" s="13"/>
      <c r="V79" s="13" t="s">
        <v>606</v>
      </c>
      <c r="W79" s="13">
        <v>1</v>
      </c>
      <c r="X79" s="13" t="s">
        <v>1173</v>
      </c>
      <c r="Y79" s="13">
        <v>63.627270000000003</v>
      </c>
      <c r="Z79" s="13">
        <v>28.087420000000002</v>
      </c>
      <c r="AA79" s="13" t="e">
        <v>#N/A</v>
      </c>
      <c r="AB79" s="13" t="e">
        <v>#N/A</v>
      </c>
      <c r="AC79" s="13" t="e">
        <v>#N/A</v>
      </c>
      <c r="AD79" s="13" t="e">
        <v>#N/A</v>
      </c>
      <c r="AE79" s="13">
        <v>0.16</v>
      </c>
      <c r="AF79" s="13" t="e">
        <v>#N/A</v>
      </c>
      <c r="AG79" s="13" t="e">
        <v>#N/A</v>
      </c>
      <c r="AH79" s="13">
        <v>1.4454397707459274</v>
      </c>
      <c r="AI79" s="13" t="e">
        <v>#N/A</v>
      </c>
      <c r="AJ79" s="13" t="e">
        <v>#N/A</v>
      </c>
      <c r="AK79" s="13" t="e">
        <v>#N/A</v>
      </c>
      <c r="AL79" s="13" t="e">
        <v>#N/A</v>
      </c>
      <c r="AM79" s="13" t="e">
        <v>#N/A</v>
      </c>
      <c r="AN79" s="13"/>
    </row>
    <row r="80" spans="1:40">
      <c r="A80" s="13">
        <v>31</v>
      </c>
      <c r="B80" s="13" t="s">
        <v>1179</v>
      </c>
      <c r="C80" s="13" t="s">
        <v>1180</v>
      </c>
      <c r="D80" s="13" t="s">
        <v>1181</v>
      </c>
      <c r="E80" s="13" t="s">
        <v>1245</v>
      </c>
      <c r="F80" s="13" t="s">
        <v>568</v>
      </c>
      <c r="G80" s="13" t="s">
        <v>1182</v>
      </c>
      <c r="H80" s="13" t="s">
        <v>1182</v>
      </c>
      <c r="I80" s="13"/>
      <c r="J80" s="13"/>
      <c r="K80" s="13"/>
      <c r="O80" s="13" t="s">
        <v>1167</v>
      </c>
      <c r="P80" s="13" t="s">
        <v>604</v>
      </c>
      <c r="Q80" s="13">
        <v>3.4000000000000002E-2</v>
      </c>
      <c r="R80" s="13"/>
      <c r="S80" s="13" t="s">
        <v>605</v>
      </c>
      <c r="T80" s="13">
        <v>1.2999999999999999E-2</v>
      </c>
      <c r="U80" s="13"/>
      <c r="V80" s="13" t="s">
        <v>606</v>
      </c>
      <c r="W80" s="13">
        <v>1</v>
      </c>
      <c r="X80" s="13" t="s">
        <v>1183</v>
      </c>
      <c r="Y80" s="13">
        <v>64.677099999999996</v>
      </c>
      <c r="Z80" s="13">
        <v>28.313849999999999</v>
      </c>
      <c r="AA80" s="13" t="e">
        <v>#N/A</v>
      </c>
      <c r="AB80" s="13" t="e">
        <v>#N/A</v>
      </c>
      <c r="AC80" s="13" t="e">
        <v>#N/A</v>
      </c>
      <c r="AD80" s="13" t="e">
        <v>#N/A</v>
      </c>
      <c r="AE80" s="13">
        <v>0.06</v>
      </c>
      <c r="AF80" s="13" t="e">
        <v>#N/A</v>
      </c>
      <c r="AG80" s="13" t="e">
        <v>#N/A</v>
      </c>
      <c r="AH80" s="13">
        <v>1.1481536214968828</v>
      </c>
      <c r="AI80" s="13" t="e">
        <v>#N/A</v>
      </c>
      <c r="AJ80" s="13" t="e">
        <v>#N/A</v>
      </c>
      <c r="AK80" s="13" t="e">
        <v>#N/A</v>
      </c>
      <c r="AL80" s="13" t="e">
        <v>#N/A</v>
      </c>
      <c r="AM80" s="13" t="e">
        <v>#N/A</v>
      </c>
      <c r="AN80" s="13"/>
    </row>
    <row r="81" spans="1:40">
      <c r="A81" s="13">
        <v>90</v>
      </c>
      <c r="B81" s="13" t="s">
        <v>1194</v>
      </c>
      <c r="C81" s="13" t="s">
        <v>1195</v>
      </c>
      <c r="D81" s="13" t="s">
        <v>1196</v>
      </c>
      <c r="E81" s="13" t="s">
        <v>1245</v>
      </c>
      <c r="F81" s="13" t="s">
        <v>568</v>
      </c>
      <c r="G81" s="13" t="s">
        <v>1197</v>
      </c>
      <c r="H81" s="13" t="s">
        <v>1197</v>
      </c>
      <c r="I81" s="13"/>
      <c r="J81" s="13"/>
      <c r="K81" s="13"/>
      <c r="O81" s="13" t="s">
        <v>1167</v>
      </c>
      <c r="P81" s="13" t="s">
        <v>604</v>
      </c>
      <c r="Q81" s="13">
        <v>8.0000000000000002E-3</v>
      </c>
      <c r="R81" s="13"/>
      <c r="S81" s="13" t="s">
        <v>605</v>
      </c>
      <c r="T81" s="13">
        <v>3.0999999999999999E-3</v>
      </c>
      <c r="U81" s="13"/>
      <c r="V81" s="13" t="s">
        <v>641</v>
      </c>
      <c r="W81" s="13">
        <v>1</v>
      </c>
      <c r="X81" s="13" t="s">
        <v>1198</v>
      </c>
      <c r="Y81" s="13">
        <v>67.714070000000007</v>
      </c>
      <c r="Z81" s="13">
        <v>24.706189999999999</v>
      </c>
      <c r="AA81" s="13" t="e">
        <v>#N/A</v>
      </c>
      <c r="AB81" s="13" t="e">
        <v>#N/A</v>
      </c>
      <c r="AC81" s="13" t="e">
        <v>#N/A</v>
      </c>
      <c r="AD81" s="13" t="e">
        <v>#N/A</v>
      </c>
      <c r="AE81" s="13">
        <v>-0.21</v>
      </c>
      <c r="AF81" s="13" t="e">
        <v>#N/A</v>
      </c>
      <c r="AG81" s="13" t="e">
        <v>#N/A</v>
      </c>
      <c r="AH81" s="13">
        <v>0.61659500186148219</v>
      </c>
      <c r="AI81" s="13" t="e">
        <v>#N/A</v>
      </c>
      <c r="AJ81" s="13" t="e">
        <v>#N/A</v>
      </c>
      <c r="AK81" s="13" t="e">
        <v>#N/A</v>
      </c>
      <c r="AL81" s="13" t="e">
        <v>#N/A</v>
      </c>
      <c r="AM81" s="13" t="e">
        <v>#N/A</v>
      </c>
      <c r="AN81" s="13"/>
    </row>
    <row r="82" spans="1:40">
      <c r="A82" s="13">
        <v>164</v>
      </c>
      <c r="B82" s="13" t="s">
        <v>1210</v>
      </c>
      <c r="C82" s="13" t="s">
        <v>1211</v>
      </c>
      <c r="D82" s="13" t="s">
        <v>1212</v>
      </c>
      <c r="E82" s="13" t="s">
        <v>1245</v>
      </c>
      <c r="F82" s="13" t="s">
        <v>568</v>
      </c>
      <c r="G82" s="13" t="s">
        <v>1213</v>
      </c>
      <c r="H82" s="13" t="s">
        <v>1213</v>
      </c>
      <c r="I82" s="13"/>
      <c r="J82" s="13"/>
      <c r="K82" s="13"/>
      <c r="O82" s="13" t="s">
        <v>1167</v>
      </c>
      <c r="P82" s="13" t="s">
        <v>604</v>
      </c>
      <c r="Q82" s="13">
        <v>4.1999999999999997E-3</v>
      </c>
      <c r="R82" s="13"/>
      <c r="S82" s="13" t="s">
        <v>605</v>
      </c>
      <c r="T82" s="13">
        <v>1.6000000000000001E-3</v>
      </c>
      <c r="U82" s="13"/>
      <c r="V82" s="13" t="s">
        <v>606</v>
      </c>
      <c r="W82" s="13">
        <v>0</v>
      </c>
      <c r="X82" s="13" t="s">
        <v>1214</v>
      </c>
      <c r="Y82" s="13">
        <v>70.165800000000004</v>
      </c>
      <c r="Z82" s="13">
        <v>25.318370000000002</v>
      </c>
      <c r="AA82" s="13" t="e">
        <v>#N/A</v>
      </c>
      <c r="AB82" s="13" t="e">
        <v>#N/A</v>
      </c>
      <c r="AC82" s="13" t="e">
        <v>#N/A</v>
      </c>
      <c r="AD82" s="13" t="e">
        <v>#N/A</v>
      </c>
      <c r="AE82" s="13">
        <v>-0.79</v>
      </c>
      <c r="AF82" s="13" t="e">
        <v>#N/A</v>
      </c>
      <c r="AG82" s="13" t="e">
        <v>#N/A</v>
      </c>
      <c r="AH82" s="13">
        <v>0.16218100973589297</v>
      </c>
      <c r="AI82" s="13" t="e">
        <v>#N/A</v>
      </c>
      <c r="AJ82" s="13" t="e">
        <v>#N/A</v>
      </c>
      <c r="AK82" s="13" t="e">
        <v>#N/A</v>
      </c>
      <c r="AL82" s="13" t="e">
        <v>#N/A</v>
      </c>
      <c r="AM82" s="13" t="e">
        <v>#N/A</v>
      </c>
      <c r="AN82" s="13"/>
    </row>
    <row r="83" spans="1:40">
      <c r="A83" s="13">
        <v>191</v>
      </c>
      <c r="B83" s="13" t="s">
        <v>1226</v>
      </c>
      <c r="C83" s="13" t="s">
        <v>1227</v>
      </c>
      <c r="D83" s="13" t="s">
        <v>1228</v>
      </c>
      <c r="E83" s="13" t="s">
        <v>1245</v>
      </c>
      <c r="F83" s="13" t="s">
        <v>568</v>
      </c>
      <c r="G83" s="13" t="s">
        <v>1229</v>
      </c>
      <c r="H83" s="13" t="s">
        <v>1229</v>
      </c>
      <c r="I83" s="13"/>
      <c r="J83" s="13"/>
      <c r="K83" s="13"/>
      <c r="O83" s="13" t="s">
        <v>1230</v>
      </c>
      <c r="P83" s="13" t="s">
        <v>604</v>
      </c>
      <c r="Q83" s="13">
        <v>1.0999999999999999E-2</v>
      </c>
      <c r="R83" s="13"/>
      <c r="S83" s="13" t="s">
        <v>605</v>
      </c>
      <c r="T83" s="13">
        <v>4.1999999999999997E-3</v>
      </c>
      <c r="U83" s="13"/>
      <c r="V83" s="13" t="s">
        <v>641</v>
      </c>
      <c r="W83" s="13">
        <v>2</v>
      </c>
      <c r="X83" s="13" t="s">
        <v>1231</v>
      </c>
      <c r="Y83" s="13">
        <v>73.598680000000002</v>
      </c>
      <c r="Z83" s="13">
        <v>17.164850000000001</v>
      </c>
      <c r="AA83" s="13" t="e">
        <v>#N/A</v>
      </c>
      <c r="AB83" s="13" t="e">
        <v>#N/A</v>
      </c>
      <c r="AC83" s="13" t="e">
        <v>#N/A</v>
      </c>
      <c r="AD83" s="13" t="e">
        <v>#N/A</v>
      </c>
      <c r="AE83" s="13">
        <v>-0.14000000000000001</v>
      </c>
      <c r="AF83" s="13" t="e">
        <v>#N/A</v>
      </c>
      <c r="AG83" s="13" t="e">
        <v>#N/A</v>
      </c>
      <c r="AH83" s="13">
        <v>0.72443596007499</v>
      </c>
      <c r="AI83" s="13" t="e">
        <v>#N/A</v>
      </c>
      <c r="AJ83" s="13" t="e">
        <v>#N/A</v>
      </c>
      <c r="AK83" s="13" t="e">
        <v>#N/A</v>
      </c>
      <c r="AL83" s="13" t="e">
        <v>#N/A</v>
      </c>
      <c r="AM83" s="13" t="e">
        <v>#N/A</v>
      </c>
      <c r="AN83" s="13"/>
    </row>
    <row r="84" spans="1:40">
      <c r="A84">
        <v>195</v>
      </c>
      <c r="B84" t="s">
        <v>1123</v>
      </c>
      <c r="C84" t="s">
        <v>1124</v>
      </c>
      <c r="D84" t="s">
        <v>1125</v>
      </c>
      <c r="F84" t="s">
        <v>568</v>
      </c>
      <c r="G84" t="s">
        <v>1126</v>
      </c>
      <c r="H84" s="1" t="s">
        <v>1247</v>
      </c>
      <c r="I84" s="1" t="s">
        <v>59</v>
      </c>
      <c r="J84" s="1">
        <v>0.5</v>
      </c>
      <c r="K84" s="7">
        <f t="shared" ref="K84:K115" si="3">IF(I84="B",0+J84,IF(I84="A",J84+10,IF(I84="F",J84+20,IF(I84="G",J84+30,IF(I84="K",J84+40,IF(I84="M",J84+50,"Err"))))))</f>
        <v>10.5</v>
      </c>
      <c r="L84" t="s">
        <v>1125</v>
      </c>
      <c r="M84" s="1" t="s">
        <v>1247</v>
      </c>
      <c r="N84">
        <v>10.5</v>
      </c>
      <c r="O84" t="s">
        <v>1127</v>
      </c>
      <c r="Q84">
        <v>0.30869999999999997</v>
      </c>
      <c r="R84">
        <v>2.24E-2</v>
      </c>
      <c r="T84">
        <v>9.3299999999999994E-2</v>
      </c>
      <c r="U84">
        <v>5.1000000000000004E-3</v>
      </c>
      <c r="V84" t="s">
        <v>675</v>
      </c>
      <c r="W84">
        <v>1</v>
      </c>
      <c r="X84" t="s">
        <v>1125</v>
      </c>
      <c r="Y84">
        <v>73.941019999999995</v>
      </c>
      <c r="Z84">
        <v>30.551189999999998</v>
      </c>
      <c r="AA84">
        <v>3.972</v>
      </c>
      <c r="AB84">
        <v>5.21E-2</v>
      </c>
      <c r="AC84">
        <v>1.5660000000000001</v>
      </c>
      <c r="AD84">
        <v>0.38500000000000001</v>
      </c>
      <c r="AE84">
        <v>0.32</v>
      </c>
      <c r="AF84">
        <v>61.580045955878916</v>
      </c>
      <c r="AG84">
        <v>7.2307529213273707</v>
      </c>
      <c r="AH84">
        <v>2.0892961308540396</v>
      </c>
      <c r="AI84">
        <v>71.105413867875583</v>
      </c>
      <c r="AJ84">
        <v>0</v>
      </c>
      <c r="AK84">
        <v>46.148757076149977</v>
      </c>
      <c r="AL84">
        <v>39.172625519173003</v>
      </c>
      <c r="AM84">
        <v>59.519771426185692</v>
      </c>
    </row>
    <row r="85" spans="1:40">
      <c r="A85">
        <v>201</v>
      </c>
      <c r="B85" t="s">
        <v>1109</v>
      </c>
      <c r="C85" t="s">
        <v>1110</v>
      </c>
      <c r="D85" t="s">
        <v>1111</v>
      </c>
      <c r="F85" t="s">
        <v>568</v>
      </c>
      <c r="G85" t="s">
        <v>1112</v>
      </c>
      <c r="H85" s="1" t="s">
        <v>1248</v>
      </c>
      <c r="I85" s="1" t="s">
        <v>59</v>
      </c>
      <c r="J85" s="1">
        <v>4.5</v>
      </c>
      <c r="K85" s="7">
        <f t="shared" si="3"/>
        <v>14.5</v>
      </c>
      <c r="L85" t="s">
        <v>1111</v>
      </c>
      <c r="M85" s="1" t="s">
        <v>1248</v>
      </c>
      <c r="N85">
        <v>14.5</v>
      </c>
      <c r="O85" t="s">
        <v>1113</v>
      </c>
      <c r="Q85">
        <v>0.75060000000000004</v>
      </c>
      <c r="R85">
        <v>4.2700000000000002E-2</v>
      </c>
      <c r="T85">
        <v>0.25659999999999999</v>
      </c>
      <c r="U85">
        <v>9.2999999999999992E-3</v>
      </c>
      <c r="V85" t="s">
        <v>675</v>
      </c>
      <c r="W85">
        <v>0</v>
      </c>
      <c r="X85" t="s">
        <v>1111</v>
      </c>
      <c r="Y85">
        <v>74.692769999999996</v>
      </c>
      <c r="Z85">
        <v>29.843599999999999</v>
      </c>
      <c r="AA85">
        <v>3.9205999999999999</v>
      </c>
      <c r="AB85">
        <v>2.0299999999999999E-2</v>
      </c>
      <c r="AC85">
        <v>1.282</v>
      </c>
      <c r="AD85">
        <v>0.27300000000000002</v>
      </c>
      <c r="AE85">
        <v>0.26</v>
      </c>
      <c r="AF85">
        <v>52.292572677571293</v>
      </c>
      <c r="AG85">
        <v>4.6655572369755438</v>
      </c>
      <c r="AH85">
        <v>1.8197008586099837</v>
      </c>
      <c r="AI85">
        <v>60.997137829786695</v>
      </c>
      <c r="AJ85">
        <v>0</v>
      </c>
      <c r="AK85">
        <v>41.293339675925026</v>
      </c>
      <c r="AL85">
        <v>35.281145789337259</v>
      </c>
      <c r="AM85">
        <v>52.565555067560886</v>
      </c>
    </row>
    <row r="86" spans="1:40">
      <c r="A86">
        <v>29</v>
      </c>
      <c r="B86" t="s">
        <v>1174</v>
      </c>
      <c r="C86" t="s">
        <v>1175</v>
      </c>
      <c r="D86" t="s">
        <v>1176</v>
      </c>
      <c r="F86" t="s">
        <v>568</v>
      </c>
      <c r="G86" t="s">
        <v>1177</v>
      </c>
      <c r="H86" s="1" t="s">
        <v>1249</v>
      </c>
      <c r="I86" s="1" t="s">
        <v>58</v>
      </c>
      <c r="J86" s="1">
        <v>8</v>
      </c>
      <c r="K86" s="7">
        <f t="shared" si="3"/>
        <v>8</v>
      </c>
      <c r="L86" t="s">
        <v>1176</v>
      </c>
      <c r="M86" s="1" t="s">
        <v>1249</v>
      </c>
      <c r="N86">
        <v>8</v>
      </c>
      <c r="O86">
        <v>3</v>
      </c>
      <c r="Q86">
        <v>0.59219999999999995</v>
      </c>
      <c r="R86">
        <v>5.8599999999999999E-2</v>
      </c>
      <c r="T86">
        <v>0.22900000000000001</v>
      </c>
      <c r="U86">
        <v>1.4500000000000001E-2</v>
      </c>
      <c r="V86" t="s">
        <v>675</v>
      </c>
      <c r="W86">
        <v>0</v>
      </c>
      <c r="X86" t="s">
        <v>1178</v>
      </c>
      <c r="Y86">
        <v>64.669240000000002</v>
      </c>
      <c r="Z86">
        <v>28.320969999999999</v>
      </c>
      <c r="AA86" t="e">
        <v>#N/A</v>
      </c>
      <c r="AB86" t="e">
        <v>#N/A</v>
      </c>
      <c r="AC86" t="e">
        <v>#N/A</v>
      </c>
      <c r="AD86" t="e">
        <v>#N/A</v>
      </c>
      <c r="AE86">
        <v>1.42</v>
      </c>
      <c r="AF86" t="e">
        <v>#N/A</v>
      </c>
      <c r="AG86" t="e">
        <v>#N/A</v>
      </c>
      <c r="AH86">
        <v>26.302679918953825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</row>
    <row r="87" spans="1:40">
      <c r="A87">
        <v>199</v>
      </c>
      <c r="B87" t="s">
        <v>1137</v>
      </c>
      <c r="C87" t="s">
        <v>1138</v>
      </c>
      <c r="D87" t="s">
        <v>1139</v>
      </c>
      <c r="F87" t="s">
        <v>568</v>
      </c>
      <c r="G87" t="s">
        <v>1140</v>
      </c>
      <c r="H87" s="1" t="s">
        <v>33</v>
      </c>
      <c r="I87" s="1" t="s">
        <v>61</v>
      </c>
      <c r="J87" s="1">
        <v>8</v>
      </c>
      <c r="K87" s="7">
        <f t="shared" si="3"/>
        <v>38</v>
      </c>
      <c r="L87" t="s">
        <v>1139</v>
      </c>
      <c r="M87" s="1" t="s">
        <v>33</v>
      </c>
      <c r="N87">
        <v>38</v>
      </c>
      <c r="O87">
        <v>18</v>
      </c>
      <c r="Q87">
        <v>7.0999999999999994E-2</v>
      </c>
      <c r="R87">
        <v>8.6E-3</v>
      </c>
      <c r="T87">
        <v>2.7400000000000001E-2</v>
      </c>
      <c r="U87">
        <v>2.5000000000000001E-3</v>
      </c>
      <c r="V87" t="s">
        <v>641</v>
      </c>
      <c r="W87">
        <v>1</v>
      </c>
      <c r="X87" t="s">
        <v>1139</v>
      </c>
      <c r="Y87">
        <v>73.997439999999997</v>
      </c>
      <c r="Z87">
        <v>30.56709</v>
      </c>
      <c r="AA87">
        <v>3.7418999999999998</v>
      </c>
      <c r="AB87">
        <v>2.12E-2</v>
      </c>
      <c r="AC87">
        <v>1.03</v>
      </c>
      <c r="AD87">
        <v>0.14799999999999999</v>
      </c>
      <c r="AE87">
        <v>0.54</v>
      </c>
      <c r="AF87">
        <v>45.23139775634553</v>
      </c>
      <c r="AG87">
        <v>3.162740221855278</v>
      </c>
      <c r="AH87">
        <v>3.4673685045253171</v>
      </c>
      <c r="AI87">
        <v>9.6317832417909646</v>
      </c>
      <c r="AJ87">
        <v>0</v>
      </c>
      <c r="AK87">
        <v>37.414505418841401</v>
      </c>
      <c r="AL87">
        <v>32.153087384135617</v>
      </c>
      <c r="AM87">
        <v>47.078352321534112</v>
      </c>
    </row>
    <row r="88" spans="1:40">
      <c r="A88">
        <v>51</v>
      </c>
      <c r="B88" t="s">
        <v>1134</v>
      </c>
      <c r="C88" t="s">
        <v>1135</v>
      </c>
      <c r="D88" t="s">
        <v>1136</v>
      </c>
      <c r="F88" t="s">
        <v>568</v>
      </c>
      <c r="G88" t="s">
        <v>35</v>
      </c>
      <c r="H88" s="1" t="s">
        <v>35</v>
      </c>
      <c r="I88" s="1" t="s">
        <v>62</v>
      </c>
      <c r="J88" s="1">
        <v>0</v>
      </c>
      <c r="K88" s="7">
        <f t="shared" si="3"/>
        <v>40</v>
      </c>
      <c r="L88" t="s">
        <v>1136</v>
      </c>
      <c r="M88" s="1" t="s">
        <v>35</v>
      </c>
      <c r="N88">
        <v>40</v>
      </c>
      <c r="O88">
        <v>1</v>
      </c>
      <c r="Q88">
        <v>0.57069999999999999</v>
      </c>
      <c r="R88">
        <v>4.3099999999999999E-2</v>
      </c>
      <c r="T88">
        <v>0.22720000000000001</v>
      </c>
      <c r="U88">
        <v>1.26E-2</v>
      </c>
      <c r="V88" t="s">
        <v>675</v>
      </c>
      <c r="W88">
        <v>2</v>
      </c>
      <c r="X88" t="s">
        <v>1136</v>
      </c>
      <c r="Y88">
        <v>65.497579999999999</v>
      </c>
      <c r="Z88">
        <v>19.535129999999999</v>
      </c>
      <c r="AA88">
        <v>3.7202000000000002</v>
      </c>
      <c r="AB88">
        <v>1.41E-2</v>
      </c>
      <c r="AC88">
        <v>1.1299999999999999</v>
      </c>
      <c r="AD88">
        <v>0.14000000000000001</v>
      </c>
      <c r="AE88">
        <v>0.45</v>
      </c>
      <c r="AF88">
        <v>47.911526568384659</v>
      </c>
      <c r="AG88">
        <v>3.6903157071262593</v>
      </c>
      <c r="AH88">
        <v>2.8183829312644542</v>
      </c>
      <c r="AI88">
        <v>23.627593004523749</v>
      </c>
      <c r="AJ88">
        <v>0</v>
      </c>
      <c r="AK88">
        <v>38.908098679573776</v>
      </c>
      <c r="AL88">
        <v>33.359741817320355</v>
      </c>
      <c r="AM88">
        <v>49.183706557907165</v>
      </c>
    </row>
    <row r="89" spans="1:40">
      <c r="A89">
        <v>50</v>
      </c>
      <c r="B89" t="s">
        <v>1131</v>
      </c>
      <c r="C89" t="s">
        <v>1132</v>
      </c>
      <c r="D89" t="s">
        <v>1133</v>
      </c>
      <c r="F89" t="s">
        <v>568</v>
      </c>
      <c r="G89" t="s">
        <v>36</v>
      </c>
      <c r="H89" s="1" t="s">
        <v>36</v>
      </c>
      <c r="I89" s="1" t="s">
        <v>62</v>
      </c>
      <c r="J89" s="1">
        <v>1</v>
      </c>
      <c r="K89" s="7">
        <f t="shared" si="3"/>
        <v>41</v>
      </c>
      <c r="L89" t="s">
        <v>1133</v>
      </c>
      <c r="M89" s="1" t="s">
        <v>36</v>
      </c>
      <c r="N89">
        <v>41</v>
      </c>
      <c r="O89">
        <v>1</v>
      </c>
      <c r="Q89">
        <v>0.49869999999999998</v>
      </c>
      <c r="R89">
        <v>3.3399999999999999E-2</v>
      </c>
      <c r="T89">
        <v>0.1925</v>
      </c>
      <c r="U89">
        <v>9.1000000000000004E-3</v>
      </c>
      <c r="V89" t="s">
        <v>675</v>
      </c>
      <c r="W89">
        <v>1</v>
      </c>
      <c r="X89" t="s">
        <v>1133</v>
      </c>
      <c r="Y89">
        <v>65.48921</v>
      </c>
      <c r="Z89">
        <v>28.443210000000001</v>
      </c>
      <c r="AA89">
        <v>3.7059000000000002</v>
      </c>
      <c r="AB89">
        <v>1.54E-2</v>
      </c>
      <c r="AC89">
        <v>1.123</v>
      </c>
      <c r="AD89">
        <v>0.159</v>
      </c>
      <c r="AE89">
        <v>0.4</v>
      </c>
      <c r="AF89">
        <v>47.718854375687869</v>
      </c>
      <c r="AG89">
        <v>3.6506779416775927</v>
      </c>
      <c r="AH89">
        <v>2.5118864315095806</v>
      </c>
      <c r="AI89">
        <v>31.193973512895095</v>
      </c>
      <c r="AJ89">
        <v>0</v>
      </c>
      <c r="AK89">
        <v>38.80163345007022</v>
      </c>
      <c r="AL89">
        <v>33.273821373333924</v>
      </c>
      <c r="AM89">
        <v>49.03331489753959</v>
      </c>
    </row>
    <row r="90" spans="1:40">
      <c r="A90">
        <v>84</v>
      </c>
      <c r="B90" t="s">
        <v>1120</v>
      </c>
      <c r="C90" t="s">
        <v>1121</v>
      </c>
      <c r="D90" t="s">
        <v>1122</v>
      </c>
      <c r="F90" t="s">
        <v>568</v>
      </c>
      <c r="G90" t="s">
        <v>37</v>
      </c>
      <c r="H90" s="1" t="s">
        <v>37</v>
      </c>
      <c r="I90" s="1" t="s">
        <v>62</v>
      </c>
      <c r="J90" s="1">
        <v>2</v>
      </c>
      <c r="K90" s="7">
        <f t="shared" si="3"/>
        <v>42</v>
      </c>
      <c r="L90" t="s">
        <v>1122</v>
      </c>
      <c r="M90" s="1" t="s">
        <v>37</v>
      </c>
      <c r="N90">
        <v>42</v>
      </c>
      <c r="O90">
        <v>7</v>
      </c>
      <c r="Q90">
        <v>0.14940000000000001</v>
      </c>
      <c r="R90">
        <v>1.06E-2</v>
      </c>
      <c r="T90">
        <v>5.45E-2</v>
      </c>
      <c r="U90">
        <v>8.3000000000000001E-3</v>
      </c>
      <c r="V90" t="s">
        <v>675</v>
      </c>
      <c r="W90">
        <v>4</v>
      </c>
      <c r="X90" t="s">
        <v>1122</v>
      </c>
      <c r="Y90">
        <v>67.516630000000006</v>
      </c>
      <c r="Z90">
        <v>18.23039</v>
      </c>
      <c r="AA90">
        <v>3.6901999999999999</v>
      </c>
      <c r="AB90">
        <v>1.6E-2</v>
      </c>
      <c r="AC90">
        <v>0.27300000000000002</v>
      </c>
      <c r="AD90">
        <v>0.16900000000000001</v>
      </c>
      <c r="AE90">
        <v>0.31</v>
      </c>
      <c r="AF90">
        <v>29.254320069769264</v>
      </c>
      <c r="AG90">
        <v>0.9837245768676941</v>
      </c>
      <c r="AH90">
        <v>2.0417379446695296</v>
      </c>
      <c r="AI90">
        <v>107.55178763253902</v>
      </c>
      <c r="AJ90">
        <v>0</v>
      </c>
      <c r="AK90">
        <v>27.819544104563732</v>
      </c>
      <c r="AL90">
        <v>24.327791262890312</v>
      </c>
      <c r="AM90">
        <v>33.805802874670817</v>
      </c>
    </row>
    <row r="91" spans="1:40">
      <c r="A91">
        <v>141</v>
      </c>
      <c r="B91" t="s">
        <v>1128</v>
      </c>
      <c r="C91" t="s">
        <v>1129</v>
      </c>
      <c r="D91" t="s">
        <v>1130</v>
      </c>
      <c r="F91" t="s">
        <v>568</v>
      </c>
      <c r="G91" t="s">
        <v>37</v>
      </c>
      <c r="H91" s="1" t="s">
        <v>37</v>
      </c>
      <c r="I91" s="1" t="s">
        <v>62</v>
      </c>
      <c r="J91" s="1">
        <v>2</v>
      </c>
      <c r="K91" s="7">
        <f t="shared" si="3"/>
        <v>42</v>
      </c>
      <c r="L91" t="s">
        <v>1130</v>
      </c>
      <c r="M91" s="1" t="s">
        <v>37</v>
      </c>
      <c r="N91">
        <v>42</v>
      </c>
      <c r="O91">
        <v>1</v>
      </c>
      <c r="Q91">
        <v>1.0999999999999999E-2</v>
      </c>
      <c r="R91">
        <v>3.0000000000000001E-3</v>
      </c>
      <c r="T91">
        <v>4.1999999999999997E-3</v>
      </c>
      <c r="U91">
        <v>2.2000000000000001E-3</v>
      </c>
      <c r="V91" t="s">
        <v>641</v>
      </c>
      <c r="W91">
        <v>0</v>
      </c>
      <c r="X91" t="s">
        <v>1130</v>
      </c>
      <c r="Y91">
        <v>68.947230000000005</v>
      </c>
      <c r="Z91">
        <v>22.839359999999999</v>
      </c>
      <c r="AA91">
        <v>3.6901999999999999</v>
      </c>
      <c r="AB91">
        <v>1.6E-2</v>
      </c>
      <c r="AC91">
        <v>0.59099999999999997</v>
      </c>
      <c r="AD91">
        <v>0.11799999999999999</v>
      </c>
      <c r="AE91">
        <v>0.37</v>
      </c>
      <c r="AF91">
        <v>35.130959275699148</v>
      </c>
      <c r="AG91">
        <v>1.6066952942706756</v>
      </c>
      <c r="AH91">
        <v>2.344228815319922</v>
      </c>
      <c r="AI91">
        <v>45.903758085258708</v>
      </c>
      <c r="AJ91">
        <v>0</v>
      </c>
      <c r="AK91">
        <v>31.507214430919166</v>
      </c>
      <c r="AL91">
        <v>27.351596490266918</v>
      </c>
      <c r="AM91">
        <v>38.851809867106041</v>
      </c>
    </row>
    <row r="92" spans="1:40">
      <c r="A92">
        <v>208</v>
      </c>
      <c r="B92" t="s">
        <v>1105</v>
      </c>
      <c r="C92" t="s">
        <v>1106</v>
      </c>
      <c r="D92" t="s">
        <v>1107</v>
      </c>
      <c r="F92" t="s">
        <v>568</v>
      </c>
      <c r="G92" t="s">
        <v>1108</v>
      </c>
      <c r="H92" s="1" t="s">
        <v>1108</v>
      </c>
      <c r="I92" s="1" t="s">
        <v>62</v>
      </c>
      <c r="J92" s="1">
        <v>2.5</v>
      </c>
      <c r="K92" s="7">
        <f t="shared" si="3"/>
        <v>42.5</v>
      </c>
      <c r="L92" t="s">
        <v>1107</v>
      </c>
      <c r="M92" s="1" t="s">
        <v>1108</v>
      </c>
      <c r="N92">
        <v>42.5</v>
      </c>
      <c r="O92">
        <v>20</v>
      </c>
      <c r="Q92">
        <v>5.6000000000000001E-2</v>
      </c>
      <c r="R92">
        <v>7.7999999999999996E-3</v>
      </c>
      <c r="T92">
        <v>2.7199999999999998E-2</v>
      </c>
      <c r="U92">
        <v>2.2000000000000001E-3</v>
      </c>
      <c r="V92" t="s">
        <v>675</v>
      </c>
      <c r="W92">
        <v>2</v>
      </c>
      <c r="X92" t="s">
        <v>1107</v>
      </c>
      <c r="Y92">
        <v>76.956530000000001</v>
      </c>
      <c r="Z92">
        <v>30.401440000000001</v>
      </c>
      <c r="AA92">
        <v>3.6825999999999999</v>
      </c>
      <c r="AB92">
        <v>2.3900000000000001E-2</v>
      </c>
      <c r="AC92">
        <v>0.27600000000000002</v>
      </c>
      <c r="AD92">
        <v>0.16800000000000001</v>
      </c>
      <c r="AE92">
        <v>0.26</v>
      </c>
      <c r="AF92">
        <v>29.304884138703262</v>
      </c>
      <c r="AG92">
        <v>0.98828799911637366</v>
      </c>
      <c r="AH92">
        <v>1.8197008586099837</v>
      </c>
      <c r="AI92">
        <v>84.126576487519287</v>
      </c>
      <c r="AJ92">
        <v>0</v>
      </c>
      <c r="AK92">
        <v>27.852232296429811</v>
      </c>
      <c r="AL92">
        <v>24.354694195825402</v>
      </c>
      <c r="AM92">
        <v>33.850201224647314</v>
      </c>
    </row>
    <row r="93" spans="1:40">
      <c r="A93">
        <v>193</v>
      </c>
      <c r="B93" t="s">
        <v>1091</v>
      </c>
      <c r="C93" t="s">
        <v>1092</v>
      </c>
      <c r="D93" t="s">
        <v>1093</v>
      </c>
      <c r="F93" t="s">
        <v>568</v>
      </c>
      <c r="G93" t="s">
        <v>38</v>
      </c>
      <c r="H93" s="1" t="s">
        <v>38</v>
      </c>
      <c r="I93" s="1" t="s">
        <v>62</v>
      </c>
      <c r="J93" s="1">
        <v>3</v>
      </c>
      <c r="K93" s="7">
        <f t="shared" si="3"/>
        <v>43</v>
      </c>
      <c r="L93" t="s">
        <v>1093</v>
      </c>
      <c r="M93" s="1" t="s">
        <v>38</v>
      </c>
      <c r="N93">
        <v>43</v>
      </c>
      <c r="O93">
        <v>7</v>
      </c>
      <c r="Q93">
        <v>0.54659999999999997</v>
      </c>
      <c r="R93">
        <v>3.5799999999999998E-2</v>
      </c>
      <c r="T93">
        <v>0.17319999999999999</v>
      </c>
      <c r="U93">
        <v>6.7999999999999996E-3</v>
      </c>
      <c r="V93" t="s">
        <v>675</v>
      </c>
      <c r="W93">
        <v>2</v>
      </c>
      <c r="X93" t="s">
        <v>1093</v>
      </c>
      <c r="Y93">
        <v>73.795760000000001</v>
      </c>
      <c r="Z93">
        <v>30.366540000000001</v>
      </c>
      <c r="AA93">
        <v>3.6749000000000001</v>
      </c>
      <c r="AB93">
        <v>1.5599999999999999E-2</v>
      </c>
      <c r="AC93">
        <v>9.0999999999999998E-2</v>
      </c>
      <c r="AD93">
        <v>0.1</v>
      </c>
      <c r="AE93">
        <v>0.17</v>
      </c>
      <c r="AF93">
        <v>26.344502929141122</v>
      </c>
      <c r="AG93">
        <v>0.74290541124225995</v>
      </c>
      <c r="AH93">
        <v>1.4791083881682074</v>
      </c>
      <c r="AI93">
        <v>99.097807848094021</v>
      </c>
      <c r="AJ93">
        <v>0</v>
      </c>
      <c r="AK93">
        <v>25.906575486129572</v>
      </c>
      <c r="AL93">
        <v>22.750067042422991</v>
      </c>
      <c r="AM93">
        <v>31.21844412240862</v>
      </c>
    </row>
    <row r="94" spans="1:40">
      <c r="A94">
        <v>134</v>
      </c>
      <c r="B94" t="s">
        <v>1102</v>
      </c>
      <c r="C94" t="s">
        <v>1103</v>
      </c>
      <c r="D94" t="s">
        <v>1104</v>
      </c>
      <c r="F94" t="s">
        <v>568</v>
      </c>
      <c r="G94" t="s">
        <v>38</v>
      </c>
      <c r="H94" s="1" t="s">
        <v>38</v>
      </c>
      <c r="I94" s="1" t="s">
        <v>62</v>
      </c>
      <c r="J94" s="1">
        <v>3</v>
      </c>
      <c r="K94" s="7">
        <f t="shared" si="3"/>
        <v>43</v>
      </c>
      <c r="L94" t="s">
        <v>1104</v>
      </c>
      <c r="M94" s="1" t="s">
        <v>38</v>
      </c>
      <c r="N94">
        <v>43</v>
      </c>
      <c r="O94">
        <v>8</v>
      </c>
      <c r="Q94">
        <v>1.6E-2</v>
      </c>
      <c r="R94">
        <v>2E-3</v>
      </c>
      <c r="T94">
        <v>6.1000000000000004E-3</v>
      </c>
      <c r="U94">
        <v>2.8999999999999998E-3</v>
      </c>
      <c r="V94" t="s">
        <v>641</v>
      </c>
      <c r="W94">
        <v>2</v>
      </c>
      <c r="X94" t="s">
        <v>1104</v>
      </c>
      <c r="Y94">
        <v>68.477919999999997</v>
      </c>
      <c r="Z94">
        <v>26.224309999999999</v>
      </c>
      <c r="AA94">
        <v>3.6749000000000001</v>
      </c>
      <c r="AB94">
        <v>1.5599999999999999E-2</v>
      </c>
      <c r="AC94">
        <v>0.155</v>
      </c>
      <c r="AD94">
        <v>0.129</v>
      </c>
      <c r="AE94">
        <v>0.23</v>
      </c>
      <c r="AF94">
        <v>27.333170389584776</v>
      </c>
      <c r="AG94">
        <v>0.8199993756562326</v>
      </c>
      <c r="AH94">
        <v>1.6982436524617444</v>
      </c>
      <c r="AI94">
        <v>107.10304213374147</v>
      </c>
      <c r="AJ94">
        <v>0</v>
      </c>
      <c r="AK94">
        <v>26.563788189871769</v>
      </c>
      <c r="AL94">
        <v>23.292852728501334</v>
      </c>
      <c r="AM94">
        <v>32.104895061923195</v>
      </c>
    </row>
    <row r="95" spans="1:40">
      <c r="A95">
        <v>142</v>
      </c>
      <c r="B95" t="s">
        <v>1114</v>
      </c>
      <c r="C95" t="s">
        <v>1115</v>
      </c>
      <c r="D95" t="s">
        <v>1116</v>
      </c>
      <c r="F95" t="s">
        <v>568</v>
      </c>
      <c r="G95" t="s">
        <v>38</v>
      </c>
      <c r="H95" s="1" t="s">
        <v>38</v>
      </c>
      <c r="I95" s="1" t="s">
        <v>62</v>
      </c>
      <c r="J95" s="1">
        <v>3</v>
      </c>
      <c r="K95" s="7">
        <f t="shared" si="3"/>
        <v>43</v>
      </c>
      <c r="L95" t="s">
        <v>1116</v>
      </c>
      <c r="M95" s="1" t="s">
        <v>38</v>
      </c>
      <c r="N95">
        <v>43</v>
      </c>
      <c r="O95">
        <v>1</v>
      </c>
      <c r="Q95">
        <v>0.11360000000000001</v>
      </c>
      <c r="R95">
        <v>1.61E-2</v>
      </c>
      <c r="T95">
        <v>5.1700000000000003E-2</v>
      </c>
      <c r="U95">
        <v>4.7000000000000002E-3</v>
      </c>
      <c r="V95" t="s">
        <v>606</v>
      </c>
      <c r="W95">
        <v>2</v>
      </c>
      <c r="X95" t="s">
        <v>1116</v>
      </c>
      <c r="Y95">
        <v>68.969899999999996</v>
      </c>
      <c r="Z95">
        <v>22.906420000000001</v>
      </c>
      <c r="AA95">
        <v>3.6749000000000001</v>
      </c>
      <c r="AB95">
        <v>1.5599999999999999E-2</v>
      </c>
      <c r="AC95">
        <v>0.29199999999999998</v>
      </c>
      <c r="AD95">
        <v>0.111</v>
      </c>
      <c r="AE95">
        <v>0.27</v>
      </c>
      <c r="AF95">
        <v>29.57603889312912</v>
      </c>
      <c r="AG95">
        <v>1.0129861830785456</v>
      </c>
      <c r="AH95">
        <v>1.8620871366628675</v>
      </c>
      <c r="AI95">
        <v>83.821573064682539</v>
      </c>
      <c r="AJ95">
        <v>0</v>
      </c>
      <c r="AK95">
        <v>28.027219105284935</v>
      </c>
      <c r="AL95">
        <v>24.498679763704942</v>
      </c>
      <c r="AM95">
        <v>34.087979084422756</v>
      </c>
    </row>
    <row r="96" spans="1:40">
      <c r="A96">
        <v>5</v>
      </c>
      <c r="B96" t="s">
        <v>1117</v>
      </c>
      <c r="C96" t="s">
        <v>1118</v>
      </c>
      <c r="D96" t="s">
        <v>1119</v>
      </c>
      <c r="F96" t="s">
        <v>568</v>
      </c>
      <c r="G96" t="s">
        <v>38</v>
      </c>
      <c r="H96" s="1" t="s">
        <v>38</v>
      </c>
      <c r="I96" s="1" t="s">
        <v>62</v>
      </c>
      <c r="J96" s="1">
        <v>3</v>
      </c>
      <c r="K96" s="7">
        <f t="shared" si="3"/>
        <v>43</v>
      </c>
      <c r="L96" t="s">
        <v>1119</v>
      </c>
      <c r="M96" s="1" t="s">
        <v>38</v>
      </c>
      <c r="N96">
        <v>43</v>
      </c>
      <c r="O96">
        <v>1</v>
      </c>
      <c r="Q96">
        <v>0.16009999999999999</v>
      </c>
      <c r="R96">
        <v>2.6800000000000001E-2</v>
      </c>
      <c r="T96">
        <v>5.2299999999999999E-2</v>
      </c>
      <c r="U96">
        <v>7.0000000000000001E-3</v>
      </c>
      <c r="V96" t="s">
        <v>675</v>
      </c>
      <c r="W96">
        <v>1</v>
      </c>
      <c r="X96" t="s">
        <v>1119</v>
      </c>
      <c r="Y96">
        <v>63.57085</v>
      </c>
      <c r="Z96">
        <v>28.182729999999999</v>
      </c>
      <c r="AA96">
        <v>3.6749000000000001</v>
      </c>
      <c r="AB96">
        <v>1.5599999999999999E-2</v>
      </c>
      <c r="AC96">
        <v>0.38400000000000001</v>
      </c>
      <c r="AD96">
        <v>0.20499999999999999</v>
      </c>
      <c r="AE96">
        <v>0.3</v>
      </c>
      <c r="AF96">
        <v>31.184587856073577</v>
      </c>
      <c r="AG96">
        <v>1.1674640650643813</v>
      </c>
      <c r="AH96">
        <v>1.9952623149688797</v>
      </c>
      <c r="AI96">
        <v>70.90567278906768</v>
      </c>
      <c r="AJ96">
        <v>0</v>
      </c>
      <c r="AK96">
        <v>29.054941721881804</v>
      </c>
      <c r="AL96">
        <v>25.343271771907837</v>
      </c>
      <c r="AM96">
        <v>35.487977957666374</v>
      </c>
    </row>
    <row r="97" spans="1:39">
      <c r="A97">
        <v>30</v>
      </c>
      <c r="B97" t="s">
        <v>1098</v>
      </c>
      <c r="C97" t="s">
        <v>1099</v>
      </c>
      <c r="D97" t="s">
        <v>1100</v>
      </c>
      <c r="F97" t="s">
        <v>568</v>
      </c>
      <c r="G97" t="s">
        <v>1101</v>
      </c>
      <c r="H97" s="1" t="s">
        <v>1101</v>
      </c>
      <c r="I97" s="1" t="s">
        <v>62</v>
      </c>
      <c r="J97" s="1">
        <v>4.5</v>
      </c>
      <c r="K97" s="7">
        <f t="shared" si="3"/>
        <v>44.5</v>
      </c>
      <c r="L97" t="s">
        <v>1100</v>
      </c>
      <c r="M97" s="1" t="s">
        <v>1101</v>
      </c>
      <c r="N97">
        <v>44.5</v>
      </c>
      <c r="O97">
        <v>1</v>
      </c>
      <c r="Q97">
        <v>8.0399999999999999E-2</v>
      </c>
      <c r="R97">
        <v>3.6299999999999999E-2</v>
      </c>
      <c r="T97">
        <v>3.0800000000000001E-2</v>
      </c>
      <c r="U97">
        <v>1.6000000000000001E-3</v>
      </c>
      <c r="V97" t="s">
        <v>606</v>
      </c>
      <c r="W97">
        <v>1</v>
      </c>
      <c r="X97" t="s">
        <v>1100</v>
      </c>
      <c r="Y97">
        <v>64.672219999999996</v>
      </c>
      <c r="Z97">
        <v>28.456949999999999</v>
      </c>
      <c r="AA97">
        <v>3.6503000000000001</v>
      </c>
      <c r="AB97">
        <v>1.8700000000000001E-2</v>
      </c>
      <c r="AC97">
        <v>0.40600000000000003</v>
      </c>
      <c r="AD97">
        <v>0.13500000000000001</v>
      </c>
      <c r="AE97">
        <v>0.22</v>
      </c>
      <c r="AF97">
        <v>31.582027595183909</v>
      </c>
      <c r="AG97">
        <v>1.2077680083117226</v>
      </c>
      <c r="AH97">
        <v>1.6595869074375607</v>
      </c>
      <c r="AI97">
        <v>37.409411080312744</v>
      </c>
      <c r="AJ97">
        <v>0</v>
      </c>
      <c r="AK97">
        <v>29.306233709565436</v>
      </c>
      <c r="AL97">
        <v>25.549516198710176</v>
      </c>
      <c r="AM97">
        <v>35.831191883951078</v>
      </c>
    </row>
    <row r="98" spans="1:39">
      <c r="A98">
        <v>128</v>
      </c>
      <c r="B98" t="s">
        <v>775</v>
      </c>
      <c r="C98" t="s">
        <v>776</v>
      </c>
      <c r="D98" t="s">
        <v>1061</v>
      </c>
      <c r="F98" t="s">
        <v>568</v>
      </c>
      <c r="G98" t="s">
        <v>40</v>
      </c>
      <c r="H98" s="1" t="s">
        <v>40</v>
      </c>
      <c r="I98" s="1" t="s">
        <v>62</v>
      </c>
      <c r="J98" s="1">
        <v>5</v>
      </c>
      <c r="K98" s="7">
        <f t="shared" si="3"/>
        <v>45</v>
      </c>
      <c r="L98" t="s">
        <v>1061</v>
      </c>
      <c r="M98" s="1" t="s">
        <v>40</v>
      </c>
      <c r="N98">
        <v>45</v>
      </c>
      <c r="O98">
        <v>13</v>
      </c>
      <c r="Q98">
        <v>3.4000000000000002E-2</v>
      </c>
      <c r="R98">
        <v>3.0000000000000001E-3</v>
      </c>
      <c r="T98">
        <v>1.2999999999999999E-2</v>
      </c>
      <c r="U98">
        <v>6.0000000000000001E-3</v>
      </c>
      <c r="V98" t="s">
        <v>641</v>
      </c>
      <c r="W98">
        <v>3</v>
      </c>
      <c r="X98" t="s">
        <v>1061</v>
      </c>
      <c r="Y98">
        <v>68.413970000000006</v>
      </c>
      <c r="Z98">
        <v>17.864550000000001</v>
      </c>
      <c r="AA98">
        <v>3.6385000000000001</v>
      </c>
      <c r="AB98">
        <v>2.4E-2</v>
      </c>
      <c r="AC98">
        <v>-0.376</v>
      </c>
      <c r="AD98">
        <v>0.36499999999999999</v>
      </c>
      <c r="AE98">
        <v>7.0000000000000007E-2</v>
      </c>
      <c r="AF98">
        <v>20.134461029976663</v>
      </c>
      <c r="AG98">
        <v>0.36144608222216629</v>
      </c>
      <c r="AH98">
        <v>1.1748975549395295</v>
      </c>
      <c r="AI98">
        <v>225.05472122322453</v>
      </c>
      <c r="AJ98">
        <v>0</v>
      </c>
      <c r="AK98">
        <v>21.578438223310002</v>
      </c>
      <c r="AL98">
        <v>19.154141032654092</v>
      </c>
      <c r="AM98">
        <v>25.449617225261729</v>
      </c>
    </row>
    <row r="99" spans="1:39">
      <c r="A99">
        <v>188</v>
      </c>
      <c r="B99" t="s">
        <v>1065</v>
      </c>
      <c r="C99" t="s">
        <v>1066</v>
      </c>
      <c r="D99" t="s">
        <v>1067</v>
      </c>
      <c r="F99" t="s">
        <v>568</v>
      </c>
      <c r="G99" t="s">
        <v>40</v>
      </c>
      <c r="H99" s="1" t="s">
        <v>40</v>
      </c>
      <c r="I99" s="1" t="s">
        <v>62</v>
      </c>
      <c r="J99" s="1">
        <v>5</v>
      </c>
      <c r="K99" s="7">
        <f t="shared" si="3"/>
        <v>45</v>
      </c>
      <c r="L99" t="s">
        <v>1067</v>
      </c>
      <c r="M99" s="1" t="s">
        <v>40</v>
      </c>
      <c r="N99">
        <v>45</v>
      </c>
      <c r="O99">
        <v>1</v>
      </c>
      <c r="Q99">
        <v>4.0500000000000001E-2</v>
      </c>
      <c r="R99">
        <v>6.8999999999999999E-3</v>
      </c>
      <c r="T99">
        <v>1.6500000000000001E-2</v>
      </c>
      <c r="U99">
        <v>1.8E-3</v>
      </c>
      <c r="V99" t="s">
        <v>675</v>
      </c>
      <c r="W99">
        <v>1</v>
      </c>
      <c r="X99" t="s">
        <v>1067</v>
      </c>
      <c r="Y99">
        <v>71.952460000000002</v>
      </c>
      <c r="Z99">
        <v>29.41985</v>
      </c>
      <c r="AA99">
        <v>3.6385000000000001</v>
      </c>
      <c r="AB99">
        <v>2.4E-2</v>
      </c>
      <c r="AC99">
        <v>-0.11899999999999999</v>
      </c>
      <c r="AD99">
        <v>0.16200000000000001</v>
      </c>
      <c r="AE99">
        <v>0.08</v>
      </c>
      <c r="AF99">
        <v>23.344791995312814</v>
      </c>
      <c r="AG99">
        <v>0.53732063795854013</v>
      </c>
      <c r="AH99">
        <v>1.2022644346174129</v>
      </c>
      <c r="AI99">
        <v>123.75176936907086</v>
      </c>
      <c r="AJ99">
        <v>0</v>
      </c>
      <c r="AK99">
        <v>23.862174025802627</v>
      </c>
      <c r="AL99">
        <v>21.056330119499169</v>
      </c>
      <c r="AM99">
        <v>28.478116001119119</v>
      </c>
    </row>
    <row r="100" spans="1:39">
      <c r="A100">
        <v>209</v>
      </c>
      <c r="B100" t="s">
        <v>1075</v>
      </c>
      <c r="C100" t="s">
        <v>1076</v>
      </c>
      <c r="D100" t="s">
        <v>1077</v>
      </c>
      <c r="F100" t="s">
        <v>568</v>
      </c>
      <c r="G100" t="s">
        <v>40</v>
      </c>
      <c r="H100" s="1" t="s">
        <v>40</v>
      </c>
      <c r="I100" s="1" t="s">
        <v>62</v>
      </c>
      <c r="J100" s="1">
        <v>5</v>
      </c>
      <c r="K100" s="7">
        <f t="shared" si="3"/>
        <v>45</v>
      </c>
      <c r="L100" t="s">
        <v>1077</v>
      </c>
      <c r="M100" s="1" t="s">
        <v>40</v>
      </c>
      <c r="N100">
        <v>45</v>
      </c>
      <c r="O100">
        <v>8</v>
      </c>
      <c r="Q100">
        <v>1.32E-2</v>
      </c>
      <c r="R100">
        <v>2.8999999999999998E-3</v>
      </c>
      <c r="T100">
        <v>4.4000000000000003E-3</v>
      </c>
      <c r="U100">
        <v>8.0000000000000004E-4</v>
      </c>
      <c r="V100" t="s">
        <v>675</v>
      </c>
      <c r="W100">
        <v>2</v>
      </c>
      <c r="X100" t="s">
        <v>1077</v>
      </c>
      <c r="Y100">
        <v>76.956119999999999</v>
      </c>
      <c r="Z100">
        <v>30.401340000000001</v>
      </c>
      <c r="AA100">
        <v>3.6385000000000001</v>
      </c>
      <c r="AB100">
        <v>2.4E-2</v>
      </c>
      <c r="AC100">
        <v>-0.10100000000000001</v>
      </c>
      <c r="AD100">
        <v>0.185</v>
      </c>
      <c r="AE100">
        <v>0.09</v>
      </c>
      <c r="AF100">
        <v>23.587939688671025</v>
      </c>
      <c r="AG100">
        <v>0.55245069175271588</v>
      </c>
      <c r="AH100">
        <v>1.2302687708123816</v>
      </c>
      <c r="AI100">
        <v>122.69295507789244</v>
      </c>
      <c r="AJ100">
        <v>0</v>
      </c>
      <c r="AK100">
        <v>24.030898476223456</v>
      </c>
      <c r="AL100">
        <v>21.196428028397555</v>
      </c>
      <c r="AM100">
        <v>28.703261967969482</v>
      </c>
    </row>
    <row r="101" spans="1:39">
      <c r="A101">
        <v>156</v>
      </c>
      <c r="B101" t="s">
        <v>1078</v>
      </c>
      <c r="C101" t="s">
        <v>1079</v>
      </c>
      <c r="D101" t="s">
        <v>1080</v>
      </c>
      <c r="F101" t="s">
        <v>568</v>
      </c>
      <c r="G101" t="s">
        <v>40</v>
      </c>
      <c r="H101" s="1" t="s">
        <v>40</v>
      </c>
      <c r="I101" s="1" t="s">
        <v>62</v>
      </c>
      <c r="J101" s="1">
        <v>5</v>
      </c>
      <c r="K101" s="7">
        <f t="shared" si="3"/>
        <v>45</v>
      </c>
      <c r="L101" t="s">
        <v>1080</v>
      </c>
      <c r="M101" s="1" t="s">
        <v>40</v>
      </c>
      <c r="N101">
        <v>45</v>
      </c>
      <c r="O101">
        <v>1</v>
      </c>
      <c r="Q101">
        <v>0.38519999999999999</v>
      </c>
      <c r="R101">
        <v>2.24E-2</v>
      </c>
      <c r="T101">
        <v>0.127</v>
      </c>
      <c r="U101">
        <v>4.8999999999999998E-3</v>
      </c>
      <c r="V101" t="s">
        <v>675</v>
      </c>
      <c r="W101">
        <v>2</v>
      </c>
      <c r="X101" t="s">
        <v>1080</v>
      </c>
      <c r="Y101">
        <v>69.824150000000003</v>
      </c>
      <c r="Z101">
        <v>22.35097</v>
      </c>
      <c r="AA101">
        <v>3.6385000000000001</v>
      </c>
      <c r="AB101">
        <v>2.4E-2</v>
      </c>
      <c r="AC101">
        <v>-9.1999999999999998E-2</v>
      </c>
      <c r="AD101">
        <v>0.17</v>
      </c>
      <c r="AE101">
        <v>0.09</v>
      </c>
      <c r="AF101">
        <v>23.710461582522431</v>
      </c>
      <c r="AG101">
        <v>0.56017474058993344</v>
      </c>
      <c r="AH101">
        <v>1.2302687708123816</v>
      </c>
      <c r="AI101">
        <v>119.62232169139865</v>
      </c>
      <c r="AJ101">
        <v>0</v>
      </c>
      <c r="AK101">
        <v>24.115707556364779</v>
      </c>
      <c r="AL101">
        <v>21.266826148269455</v>
      </c>
      <c r="AM101">
        <v>28.816501569984901</v>
      </c>
    </row>
    <row r="102" spans="1:39">
      <c r="A102">
        <v>107</v>
      </c>
      <c r="B102" t="s">
        <v>1088</v>
      </c>
      <c r="C102" t="s">
        <v>1089</v>
      </c>
      <c r="D102" t="s">
        <v>1090</v>
      </c>
      <c r="F102" t="s">
        <v>568</v>
      </c>
      <c r="G102" t="s">
        <v>40</v>
      </c>
      <c r="H102" s="1" t="s">
        <v>40</v>
      </c>
      <c r="I102" s="1" t="s">
        <v>62</v>
      </c>
      <c r="J102" s="1">
        <v>5</v>
      </c>
      <c r="K102" s="7">
        <f t="shared" si="3"/>
        <v>45</v>
      </c>
      <c r="L102" t="s">
        <v>1090</v>
      </c>
      <c r="M102" s="1" t="s">
        <v>40</v>
      </c>
      <c r="N102">
        <v>45</v>
      </c>
      <c r="O102">
        <v>1</v>
      </c>
      <c r="Q102">
        <v>3.7600000000000001E-2</v>
      </c>
      <c r="R102">
        <v>6.7999999999999996E-3</v>
      </c>
      <c r="T102">
        <v>1.38E-2</v>
      </c>
      <c r="U102">
        <v>5.1000000000000004E-3</v>
      </c>
      <c r="V102" t="s">
        <v>606</v>
      </c>
      <c r="W102">
        <v>2</v>
      </c>
      <c r="X102" t="s">
        <v>1090</v>
      </c>
      <c r="Y102">
        <v>68.127420000000001</v>
      </c>
      <c r="Z102">
        <v>24.33258</v>
      </c>
      <c r="AA102">
        <v>3.6385000000000001</v>
      </c>
      <c r="AB102">
        <v>2.4E-2</v>
      </c>
      <c r="AC102">
        <v>0.20599999999999999</v>
      </c>
      <c r="AD102">
        <v>0.13600000000000001</v>
      </c>
      <c r="AE102">
        <v>0.16</v>
      </c>
      <c r="AF102">
        <v>28.147511722373498</v>
      </c>
      <c r="AG102">
        <v>0.88712235162145781</v>
      </c>
      <c r="AH102">
        <v>1.4454397707459274</v>
      </c>
      <c r="AI102">
        <v>62.935785363089146</v>
      </c>
      <c r="AJ102">
        <v>0</v>
      </c>
      <c r="AK102">
        <v>27.09942079624194</v>
      </c>
      <c r="AL102">
        <v>23.734641747091246</v>
      </c>
      <c r="AM102">
        <v>32.829272189569082</v>
      </c>
    </row>
    <row r="103" spans="1:39">
      <c r="A103">
        <v>187</v>
      </c>
      <c r="B103" t="s">
        <v>1094</v>
      </c>
      <c r="C103" t="s">
        <v>1095</v>
      </c>
      <c r="D103" t="s">
        <v>1096</v>
      </c>
      <c r="F103" t="s">
        <v>568</v>
      </c>
      <c r="G103" t="s">
        <v>40</v>
      </c>
      <c r="H103" s="1" t="s">
        <v>40</v>
      </c>
      <c r="I103" s="1" t="s">
        <v>62</v>
      </c>
      <c r="J103" s="1">
        <v>5</v>
      </c>
      <c r="K103" s="7">
        <f t="shared" si="3"/>
        <v>45</v>
      </c>
      <c r="L103" t="s">
        <v>1096</v>
      </c>
      <c r="M103" s="1" t="s">
        <v>40</v>
      </c>
      <c r="N103">
        <v>45</v>
      </c>
      <c r="O103">
        <v>1</v>
      </c>
      <c r="Q103">
        <v>0.31490000000000001</v>
      </c>
      <c r="R103">
        <v>2.3199999999999998E-2</v>
      </c>
      <c r="T103">
        <v>0.1152</v>
      </c>
      <c r="U103">
        <v>6.8999999999999999E-3</v>
      </c>
      <c r="V103" t="s">
        <v>675</v>
      </c>
      <c r="W103">
        <v>1</v>
      </c>
      <c r="X103" t="s">
        <v>1096</v>
      </c>
      <c r="Y103">
        <v>71.775869999999998</v>
      </c>
      <c r="Z103">
        <v>16.978560000000002</v>
      </c>
      <c r="AA103">
        <v>3.6385000000000001</v>
      </c>
      <c r="AB103">
        <v>2.4E-2</v>
      </c>
      <c r="AC103">
        <v>0.25900000000000001</v>
      </c>
      <c r="AD103">
        <v>0.14599999999999999</v>
      </c>
      <c r="AE103">
        <v>0.17</v>
      </c>
      <c r="AF103">
        <v>29.019505566777891</v>
      </c>
      <c r="AG103">
        <v>0.96270565237397487</v>
      </c>
      <c r="AH103">
        <v>1.4791083881682074</v>
      </c>
      <c r="AI103">
        <v>53.640771145449719</v>
      </c>
      <c r="AJ103">
        <v>0</v>
      </c>
      <c r="AK103">
        <v>27.667505737020658</v>
      </c>
      <c r="AL103">
        <v>24.202636647698327</v>
      </c>
      <c r="AM103">
        <v>33.599379316939178</v>
      </c>
    </row>
    <row r="104" spans="1:39">
      <c r="A104">
        <v>67</v>
      </c>
      <c r="B104" t="s">
        <v>1081</v>
      </c>
      <c r="C104" t="s">
        <v>1082</v>
      </c>
      <c r="D104" t="s">
        <v>1097</v>
      </c>
      <c r="F104" t="s">
        <v>568</v>
      </c>
      <c r="G104" t="s">
        <v>40</v>
      </c>
      <c r="H104" s="1" t="s">
        <v>40</v>
      </c>
      <c r="I104" s="1" t="s">
        <v>62</v>
      </c>
      <c r="J104" s="1">
        <v>5</v>
      </c>
      <c r="K104" s="7">
        <f t="shared" si="3"/>
        <v>45</v>
      </c>
      <c r="L104" t="s">
        <v>1097</v>
      </c>
      <c r="M104" s="1" t="s">
        <v>40</v>
      </c>
      <c r="N104">
        <v>45</v>
      </c>
      <c r="O104">
        <v>2</v>
      </c>
      <c r="Q104">
        <v>1.4999999999999999E-2</v>
      </c>
      <c r="R104">
        <v>1E-3</v>
      </c>
      <c r="T104">
        <v>5.7000000000000002E-3</v>
      </c>
      <c r="U104">
        <v>2.5999999999999999E-3</v>
      </c>
      <c r="V104" t="s">
        <v>641</v>
      </c>
      <c r="W104">
        <v>4</v>
      </c>
      <c r="X104" t="s">
        <v>1084</v>
      </c>
      <c r="Y104">
        <v>66.723039999999997</v>
      </c>
      <c r="Z104">
        <v>26.115100000000002</v>
      </c>
      <c r="AA104">
        <v>3.6385000000000001</v>
      </c>
      <c r="AB104">
        <v>2.4E-2</v>
      </c>
      <c r="AC104">
        <v>0.36899999999999999</v>
      </c>
      <c r="AD104">
        <v>0.14299999999999999</v>
      </c>
      <c r="AE104">
        <v>0.18</v>
      </c>
      <c r="AF104">
        <v>30.916477669872695</v>
      </c>
      <c r="AG104">
        <v>1.1407579963309182</v>
      </c>
      <c r="AH104">
        <v>1.5135612484362082</v>
      </c>
      <c r="AI104">
        <v>32.680310223935074</v>
      </c>
      <c r="AJ104">
        <v>0</v>
      </c>
      <c r="AK104">
        <v>28.884842823234173</v>
      </c>
      <c r="AL104">
        <v>25.203605942796852</v>
      </c>
      <c r="AM104">
        <v>35.255855274144949</v>
      </c>
    </row>
    <row r="105" spans="1:39">
      <c r="A105">
        <v>77</v>
      </c>
      <c r="B105" t="s">
        <v>1156</v>
      </c>
      <c r="C105" t="s">
        <v>1157</v>
      </c>
      <c r="D105" t="s">
        <v>1158</v>
      </c>
      <c r="F105" t="s">
        <v>568</v>
      </c>
      <c r="G105" t="s">
        <v>1159</v>
      </c>
      <c r="H105" s="1" t="s">
        <v>1159</v>
      </c>
      <c r="I105" s="1" t="s">
        <v>62</v>
      </c>
      <c r="J105" s="1">
        <v>5.5</v>
      </c>
      <c r="K105" s="7">
        <f t="shared" si="3"/>
        <v>45.5</v>
      </c>
      <c r="L105" t="s">
        <v>1158</v>
      </c>
      <c r="M105" s="1" t="s">
        <v>1159</v>
      </c>
      <c r="N105">
        <v>45.5</v>
      </c>
      <c r="O105">
        <v>1</v>
      </c>
      <c r="Q105">
        <v>0.27060000000000001</v>
      </c>
      <c r="R105">
        <v>0.05</v>
      </c>
      <c r="T105">
        <v>0.12</v>
      </c>
      <c r="U105">
        <v>0.01</v>
      </c>
      <c r="V105" t="s">
        <v>606</v>
      </c>
      <c r="W105">
        <v>0</v>
      </c>
      <c r="X105" t="s">
        <v>1158</v>
      </c>
      <c r="Y105">
        <v>67.270790000000005</v>
      </c>
      <c r="Z105">
        <v>26.81869</v>
      </c>
      <c r="AA105">
        <v>3.6312000000000002</v>
      </c>
      <c r="AB105">
        <v>1.95E-2</v>
      </c>
      <c r="AC105">
        <v>-1.3859999999999999</v>
      </c>
      <c r="AD105">
        <v>0.31900000000000001</v>
      </c>
      <c r="AE105">
        <v>0.14000000000000001</v>
      </c>
      <c r="AF105">
        <v>11.257449532202227</v>
      </c>
      <c r="AG105">
        <v>7.6092792380080126E-2</v>
      </c>
      <c r="AH105">
        <v>1.380384264602885</v>
      </c>
      <c r="AI105">
        <v>1714.080179510205</v>
      </c>
      <c r="AJ105" t="s">
        <v>1145</v>
      </c>
      <c r="AK105">
        <v>14.531819962684816</v>
      </c>
      <c r="AL105">
        <v>13.202697742413154</v>
      </c>
      <c r="AM105">
        <v>16.359922978912802</v>
      </c>
    </row>
    <row r="106" spans="1:39">
      <c r="A106">
        <v>68</v>
      </c>
      <c r="B106" t="s">
        <v>1081</v>
      </c>
      <c r="C106" t="s">
        <v>1082</v>
      </c>
      <c r="D106" t="s">
        <v>1083</v>
      </c>
      <c r="F106" t="s">
        <v>568</v>
      </c>
      <c r="G106" t="s">
        <v>41</v>
      </c>
      <c r="H106" s="1" t="s">
        <v>41</v>
      </c>
      <c r="I106" s="1" t="s">
        <v>62</v>
      </c>
      <c r="J106" s="1">
        <v>6</v>
      </c>
      <c r="K106" s="7">
        <f t="shared" si="3"/>
        <v>46</v>
      </c>
      <c r="L106" t="s">
        <v>1083</v>
      </c>
      <c r="M106" s="1" t="s">
        <v>41</v>
      </c>
      <c r="N106">
        <v>46</v>
      </c>
      <c r="O106">
        <v>5</v>
      </c>
      <c r="Q106">
        <v>1.0999999999999999E-2</v>
      </c>
      <c r="R106">
        <v>1E-3</v>
      </c>
      <c r="T106">
        <v>4.1999999999999997E-3</v>
      </c>
      <c r="U106">
        <v>1.9E-3</v>
      </c>
      <c r="V106" t="s">
        <v>641</v>
      </c>
      <c r="W106">
        <v>4</v>
      </c>
      <c r="X106" t="s">
        <v>1084</v>
      </c>
      <c r="Y106">
        <v>66.723039999999997</v>
      </c>
      <c r="Z106">
        <v>26.115100000000002</v>
      </c>
      <c r="AA106">
        <v>3.6238000000000001</v>
      </c>
      <c r="AB106">
        <v>1.4999999999999999E-2</v>
      </c>
      <c r="AC106">
        <v>0.13</v>
      </c>
      <c r="AD106">
        <v>0.153</v>
      </c>
      <c r="AE106">
        <v>0.12</v>
      </c>
      <c r="AF106">
        <v>26.942631342358048</v>
      </c>
      <c r="AG106">
        <v>0.78897550801305649</v>
      </c>
      <c r="AH106">
        <v>1.3182567385564072</v>
      </c>
      <c r="AI106">
        <v>67.084621153359279</v>
      </c>
      <c r="AJ106">
        <v>0</v>
      </c>
      <c r="AK106">
        <v>26.305103122131079</v>
      </c>
      <c r="AL106">
        <v>23.079302571081787</v>
      </c>
      <c r="AM106">
        <v>31.755668138712284</v>
      </c>
    </row>
    <row r="107" spans="1:39">
      <c r="A107">
        <v>73</v>
      </c>
      <c r="B107" t="s">
        <v>1085</v>
      </c>
      <c r="C107" t="s">
        <v>1086</v>
      </c>
      <c r="D107" t="s">
        <v>1087</v>
      </c>
      <c r="F107" t="s">
        <v>568</v>
      </c>
      <c r="G107" t="s">
        <v>41</v>
      </c>
      <c r="H107" s="1" t="s">
        <v>41</v>
      </c>
      <c r="I107" s="1" t="s">
        <v>62</v>
      </c>
      <c r="J107" s="1">
        <v>6</v>
      </c>
      <c r="K107" s="7">
        <f t="shared" si="3"/>
        <v>46</v>
      </c>
      <c r="L107" t="s">
        <v>1087</v>
      </c>
      <c r="M107" s="1" t="s">
        <v>41</v>
      </c>
      <c r="N107">
        <v>46</v>
      </c>
      <c r="O107">
        <v>1</v>
      </c>
      <c r="Q107">
        <v>0.94469999999999998</v>
      </c>
      <c r="R107">
        <v>7.8E-2</v>
      </c>
      <c r="T107">
        <v>0.34420000000000001</v>
      </c>
      <c r="U107">
        <v>1.78E-2</v>
      </c>
      <c r="V107" t="s">
        <v>675</v>
      </c>
      <c r="W107">
        <v>2</v>
      </c>
      <c r="X107" t="s">
        <v>1087</v>
      </c>
      <c r="Y107">
        <v>66.769570000000002</v>
      </c>
      <c r="Z107">
        <v>26.10453</v>
      </c>
      <c r="AA107">
        <v>3.6238000000000001</v>
      </c>
      <c r="AB107">
        <v>1.4999999999999999E-2</v>
      </c>
      <c r="AC107">
        <v>0.32300000000000001</v>
      </c>
      <c r="AD107">
        <v>0.43</v>
      </c>
      <c r="AE107">
        <v>0.15</v>
      </c>
      <c r="AF107">
        <v>30.108561638521063</v>
      </c>
      <c r="AG107">
        <v>1.0626090777389128</v>
      </c>
      <c r="AH107">
        <v>1.4125375446227544</v>
      </c>
      <c r="AI107">
        <v>32.93106319291396</v>
      </c>
      <c r="AJ107">
        <v>0</v>
      </c>
      <c r="AK107">
        <v>28.369390718343858</v>
      </c>
      <c r="AL107">
        <v>24.780078670758257</v>
      </c>
      <c r="AM107">
        <v>34.553437156779701</v>
      </c>
    </row>
    <row r="108" spans="1:39">
      <c r="A108">
        <v>150</v>
      </c>
      <c r="B108" t="s">
        <v>1149</v>
      </c>
      <c r="C108" t="s">
        <v>1150</v>
      </c>
      <c r="D108" t="s">
        <v>1151</v>
      </c>
      <c r="F108" t="s">
        <v>568</v>
      </c>
      <c r="G108" t="s">
        <v>41</v>
      </c>
      <c r="H108" s="1" t="s">
        <v>41</v>
      </c>
      <c r="I108" s="1" t="s">
        <v>62</v>
      </c>
      <c r="J108" s="1">
        <v>6</v>
      </c>
      <c r="K108" s="7">
        <f t="shared" si="3"/>
        <v>46</v>
      </c>
      <c r="L108" t="s">
        <v>1151</v>
      </c>
      <c r="M108" s="1" t="s">
        <v>41</v>
      </c>
      <c r="N108">
        <v>46</v>
      </c>
      <c r="O108">
        <v>1</v>
      </c>
      <c r="Q108">
        <v>4.7399999999999998E-2</v>
      </c>
      <c r="R108">
        <v>7.0000000000000001E-3</v>
      </c>
      <c r="T108">
        <v>2.3099999999999999E-2</v>
      </c>
      <c r="U108">
        <v>2.5999999999999999E-3</v>
      </c>
      <c r="V108" t="s">
        <v>675</v>
      </c>
      <c r="W108">
        <v>1</v>
      </c>
      <c r="X108" t="s">
        <v>1151</v>
      </c>
      <c r="Y108">
        <v>69.647829999999999</v>
      </c>
      <c r="Z108">
        <v>26.178190000000001</v>
      </c>
      <c r="AA108">
        <v>3.6238000000000001</v>
      </c>
      <c r="AB108">
        <v>1.4999999999999999E-2</v>
      </c>
      <c r="AC108">
        <v>-1.5620000000000001</v>
      </c>
      <c r="AD108">
        <v>0.11899999999999999</v>
      </c>
      <c r="AE108">
        <v>0.12</v>
      </c>
      <c r="AF108">
        <v>10.172788345229911</v>
      </c>
      <c r="AG108">
        <v>5.7999402787939872E-2</v>
      </c>
      <c r="AH108">
        <v>1.3182567385564072</v>
      </c>
      <c r="AI108">
        <v>2172.8798490844451</v>
      </c>
      <c r="AJ108" t="s">
        <v>1145</v>
      </c>
      <c r="AK108">
        <v>13.564381899947678</v>
      </c>
      <c r="AL108">
        <v>12.373788280301008</v>
      </c>
      <c r="AM108">
        <v>15.14751023859823</v>
      </c>
    </row>
    <row r="109" spans="1:39">
      <c r="A109">
        <v>112</v>
      </c>
      <c r="B109" t="s">
        <v>1241</v>
      </c>
      <c r="C109" t="s">
        <v>1242</v>
      </c>
      <c r="D109" t="s">
        <v>1243</v>
      </c>
      <c r="F109" t="s">
        <v>568</v>
      </c>
      <c r="G109" t="s">
        <v>41</v>
      </c>
      <c r="H109" s="1" t="s">
        <v>41</v>
      </c>
      <c r="I109" s="1" t="s">
        <v>62</v>
      </c>
      <c r="J109" s="1">
        <v>6</v>
      </c>
      <c r="K109" s="7">
        <f t="shared" si="3"/>
        <v>46</v>
      </c>
      <c r="L109" t="s">
        <v>1243</v>
      </c>
      <c r="M109" s="1" t="s">
        <v>41</v>
      </c>
      <c r="N109">
        <v>46</v>
      </c>
      <c r="O109">
        <v>1</v>
      </c>
      <c r="Q109">
        <v>0.01</v>
      </c>
      <c r="R109">
        <v>3.0000000000000001E-3</v>
      </c>
      <c r="T109">
        <v>3.8E-3</v>
      </c>
      <c r="U109">
        <v>2.0999999999999999E-3</v>
      </c>
      <c r="V109" t="s">
        <v>641</v>
      </c>
      <c r="W109">
        <v>5</v>
      </c>
      <c r="X109" t="s">
        <v>1244</v>
      </c>
      <c r="Y109">
        <v>68.204639999999998</v>
      </c>
      <c r="Z109">
        <v>22.88411</v>
      </c>
      <c r="AA109">
        <v>3.6238000000000001</v>
      </c>
      <c r="AB109">
        <v>1.4999999999999999E-2</v>
      </c>
      <c r="AC109">
        <v>4.2999999999999997E-2</v>
      </c>
      <c r="AD109">
        <v>0.13100000000000001</v>
      </c>
      <c r="AE109" t="e">
        <v>#N/A</v>
      </c>
      <c r="AF109">
        <v>25.626542086106145</v>
      </c>
      <c r="AG109">
        <v>0.68987994761168592</v>
      </c>
      <c r="AH109" t="e">
        <v>#N/A</v>
      </c>
      <c r="AI109" t="e">
        <v>#N/A</v>
      </c>
      <c r="AJ109" t="s">
        <v>643</v>
      </c>
      <c r="AK109">
        <v>25.424358788654239</v>
      </c>
      <c r="AL109">
        <v>22.351294498943169</v>
      </c>
      <c r="AM109">
        <v>30.5697054890963</v>
      </c>
    </row>
    <row r="110" spans="1:39">
      <c r="A110">
        <v>202</v>
      </c>
      <c r="B110" t="s">
        <v>1033</v>
      </c>
      <c r="C110" t="s">
        <v>1034</v>
      </c>
      <c r="D110" t="s">
        <v>1035</v>
      </c>
      <c r="F110" t="s">
        <v>568</v>
      </c>
      <c r="G110" t="s">
        <v>42</v>
      </c>
      <c r="H110" s="1" t="s">
        <v>42</v>
      </c>
      <c r="I110" s="1" t="s">
        <v>62</v>
      </c>
      <c r="J110" s="1">
        <v>7</v>
      </c>
      <c r="K110" s="7">
        <f t="shared" si="3"/>
        <v>47</v>
      </c>
      <c r="L110" t="s">
        <v>1035</v>
      </c>
      <c r="M110" s="1" t="s">
        <v>42</v>
      </c>
      <c r="N110">
        <v>47</v>
      </c>
      <c r="O110">
        <v>1</v>
      </c>
      <c r="Q110">
        <v>6.7299999999999999E-2</v>
      </c>
      <c r="R110">
        <v>8.0000000000000002E-3</v>
      </c>
      <c r="T110">
        <v>2.9100000000000001E-2</v>
      </c>
      <c r="U110">
        <v>2.3999999999999998E-3</v>
      </c>
      <c r="V110" t="s">
        <v>675</v>
      </c>
      <c r="W110">
        <v>1</v>
      </c>
      <c r="X110" t="s">
        <v>1035</v>
      </c>
      <c r="Y110">
        <v>75.777479999999997</v>
      </c>
      <c r="Z110">
        <v>25.388809999999999</v>
      </c>
      <c r="AA110">
        <v>3.6084999999999998</v>
      </c>
      <c r="AB110">
        <v>2.2499999999999999E-2</v>
      </c>
      <c r="AC110">
        <v>-0.246</v>
      </c>
      <c r="AD110">
        <v>0.113</v>
      </c>
      <c r="AE110">
        <v>0.02</v>
      </c>
      <c r="AF110">
        <v>21.69901443230944</v>
      </c>
      <c r="AG110">
        <v>0.44171639767745147</v>
      </c>
      <c r="AH110">
        <v>1.0471285480508996</v>
      </c>
      <c r="AI110">
        <v>137.05901649943502</v>
      </c>
      <c r="AJ110">
        <v>0</v>
      </c>
      <c r="AK110">
        <v>22.704921707148184</v>
      </c>
      <c r="AL110">
        <v>20.093828017354397</v>
      </c>
      <c r="AM110">
        <v>26.938986628755575</v>
      </c>
    </row>
    <row r="111" spans="1:39">
      <c r="A111">
        <v>126</v>
      </c>
      <c r="B111" t="s">
        <v>1036</v>
      </c>
      <c r="C111" t="s">
        <v>1037</v>
      </c>
      <c r="D111" t="s">
        <v>1038</v>
      </c>
      <c r="F111" t="s">
        <v>568</v>
      </c>
      <c r="G111" t="s">
        <v>42</v>
      </c>
      <c r="H111" s="1" t="s">
        <v>42</v>
      </c>
      <c r="I111" s="1" t="s">
        <v>62</v>
      </c>
      <c r="J111" s="1">
        <v>7</v>
      </c>
      <c r="K111" s="7">
        <f t="shared" si="3"/>
        <v>47</v>
      </c>
      <c r="L111" t="s">
        <v>1038</v>
      </c>
      <c r="M111" s="1" t="s">
        <v>42</v>
      </c>
      <c r="N111">
        <v>47</v>
      </c>
      <c r="O111">
        <v>1</v>
      </c>
      <c r="Q111">
        <v>0.47020000000000001</v>
      </c>
      <c r="R111">
        <v>3.5700000000000003E-2</v>
      </c>
      <c r="T111">
        <v>0.16880000000000001</v>
      </c>
      <c r="U111">
        <v>1.0800000000000001E-2</v>
      </c>
      <c r="V111" t="s">
        <v>675</v>
      </c>
      <c r="W111">
        <v>1</v>
      </c>
      <c r="X111" t="s">
        <v>1038</v>
      </c>
      <c r="Y111">
        <v>68.412760000000006</v>
      </c>
      <c r="Z111">
        <v>25.34395</v>
      </c>
      <c r="AA111">
        <v>3.6084999999999998</v>
      </c>
      <c r="AB111">
        <v>2.2499999999999999E-2</v>
      </c>
      <c r="AC111">
        <v>-0.13100000000000001</v>
      </c>
      <c r="AD111">
        <v>0.18099999999999999</v>
      </c>
      <c r="AE111">
        <v>0.04</v>
      </c>
      <c r="AF111">
        <v>23.184087577593708</v>
      </c>
      <c r="AG111">
        <v>0.52746484751286349</v>
      </c>
      <c r="AH111">
        <v>1.0964781961431851</v>
      </c>
      <c r="AI111">
        <v>107.87701802563153</v>
      </c>
      <c r="AJ111">
        <v>0</v>
      </c>
      <c r="AK111">
        <v>23.750349706280709</v>
      </c>
      <c r="AL111">
        <v>20.963446324366398</v>
      </c>
      <c r="AM111">
        <v>28.329000672771031</v>
      </c>
    </row>
    <row r="112" spans="1:39">
      <c r="A112">
        <v>136</v>
      </c>
      <c r="B112" t="s">
        <v>1045</v>
      </c>
      <c r="C112" t="s">
        <v>1046</v>
      </c>
      <c r="D112" t="s">
        <v>1047</v>
      </c>
      <c r="F112" t="s">
        <v>568</v>
      </c>
      <c r="G112" t="s">
        <v>42</v>
      </c>
      <c r="H112" s="1" t="s">
        <v>42</v>
      </c>
      <c r="I112" s="1" t="s">
        <v>62</v>
      </c>
      <c r="J112" s="1">
        <v>7</v>
      </c>
      <c r="K112" s="7">
        <f t="shared" si="3"/>
        <v>47</v>
      </c>
      <c r="L112" t="s">
        <v>1047</v>
      </c>
      <c r="M112" s="1" t="s">
        <v>42</v>
      </c>
      <c r="N112">
        <v>47</v>
      </c>
      <c r="O112">
        <v>1</v>
      </c>
      <c r="Q112">
        <v>0.1394</v>
      </c>
      <c r="R112">
        <v>8.2000000000000007E-3</v>
      </c>
      <c r="T112">
        <v>6.5000000000000002E-2</v>
      </c>
      <c r="U112">
        <v>3.5000000000000001E-3</v>
      </c>
      <c r="V112" t="s">
        <v>675</v>
      </c>
      <c r="W112">
        <v>1</v>
      </c>
      <c r="X112" t="s">
        <v>1047</v>
      </c>
      <c r="Y112">
        <v>68.730930000000001</v>
      </c>
      <c r="Z112">
        <v>24.48143</v>
      </c>
      <c r="AA112">
        <v>3.6084999999999998</v>
      </c>
      <c r="AB112">
        <v>2.2499999999999999E-2</v>
      </c>
      <c r="AC112">
        <v>-5.8999999999999997E-2</v>
      </c>
      <c r="AD112">
        <v>0.252</v>
      </c>
      <c r="AE112">
        <v>0.06</v>
      </c>
      <c r="AF112">
        <v>24.165178566706707</v>
      </c>
      <c r="AG112">
        <v>0.58943174471648208</v>
      </c>
      <c r="AH112">
        <v>1.1481536214968828</v>
      </c>
      <c r="AI112">
        <v>94.789919577396901</v>
      </c>
      <c r="AJ112">
        <v>0</v>
      </c>
      <c r="AK112">
        <v>24.429242953289592</v>
      </c>
      <c r="AL112">
        <v>21.526958859103814</v>
      </c>
      <c r="AM112">
        <v>29.235549071844154</v>
      </c>
    </row>
    <row r="113" spans="1:39">
      <c r="A113">
        <v>133</v>
      </c>
      <c r="B113" t="s">
        <v>1051</v>
      </c>
      <c r="C113" t="s">
        <v>1052</v>
      </c>
      <c r="D113" t="s">
        <v>1053</v>
      </c>
      <c r="F113" t="s">
        <v>568</v>
      </c>
      <c r="G113" t="s">
        <v>42</v>
      </c>
      <c r="H113" s="1" t="s">
        <v>42</v>
      </c>
      <c r="I113" s="1" t="s">
        <v>62</v>
      </c>
      <c r="J113" s="1">
        <v>7</v>
      </c>
      <c r="K113" s="7">
        <f t="shared" si="3"/>
        <v>47</v>
      </c>
      <c r="L113" t="s">
        <v>1053</v>
      </c>
      <c r="M113" s="1" t="s">
        <v>42</v>
      </c>
      <c r="N113">
        <v>47</v>
      </c>
      <c r="O113">
        <v>1</v>
      </c>
      <c r="Q113">
        <v>0.2636</v>
      </c>
      <c r="R113">
        <v>1.9099999999999999E-2</v>
      </c>
      <c r="T113">
        <v>0.1057</v>
      </c>
      <c r="U113">
        <v>5.7000000000000002E-3</v>
      </c>
      <c r="V113" t="s">
        <v>675</v>
      </c>
      <c r="W113">
        <v>1</v>
      </c>
      <c r="X113" t="s">
        <v>1053</v>
      </c>
      <c r="Y113">
        <v>68.46669</v>
      </c>
      <c r="Z113">
        <v>22.841719999999999</v>
      </c>
      <c r="AA113">
        <v>3.6084999999999998</v>
      </c>
      <c r="AB113">
        <v>2.2499999999999999E-2</v>
      </c>
      <c r="AC113">
        <v>-3.2000000000000001E-2</v>
      </c>
      <c r="AD113">
        <v>0.13900000000000001</v>
      </c>
      <c r="AE113">
        <v>0.06</v>
      </c>
      <c r="AF113">
        <v>24.543698575499608</v>
      </c>
      <c r="AG113">
        <v>0.61450231270942612</v>
      </c>
      <c r="AH113">
        <v>1.1481536214968828</v>
      </c>
      <c r="AI113">
        <v>86.842847903128927</v>
      </c>
      <c r="AJ113">
        <v>0</v>
      </c>
      <c r="AK113">
        <v>24.688801542050651</v>
      </c>
      <c r="AL113">
        <v>21.742159671668318</v>
      </c>
      <c r="AM113">
        <v>29.582934689045473</v>
      </c>
    </row>
    <row r="114" spans="1:39">
      <c r="A114">
        <v>36</v>
      </c>
      <c r="B114" t="s">
        <v>1054</v>
      </c>
      <c r="C114" t="s">
        <v>1055</v>
      </c>
      <c r="D114" t="s">
        <v>1056</v>
      </c>
      <c r="F114" t="s">
        <v>568</v>
      </c>
      <c r="G114" t="s">
        <v>42</v>
      </c>
      <c r="H114" s="1" t="s">
        <v>42</v>
      </c>
      <c r="I114" s="1" t="s">
        <v>62</v>
      </c>
      <c r="J114" s="1">
        <v>7</v>
      </c>
      <c r="K114" s="7">
        <f t="shared" si="3"/>
        <v>47</v>
      </c>
      <c r="L114" t="s">
        <v>1056</v>
      </c>
      <c r="M114" s="1" t="s">
        <v>42</v>
      </c>
      <c r="N114">
        <v>47</v>
      </c>
      <c r="O114">
        <v>1</v>
      </c>
      <c r="Q114">
        <v>0.12970000000000001</v>
      </c>
      <c r="R114">
        <v>1.15E-2</v>
      </c>
      <c r="T114">
        <v>4.1500000000000002E-2</v>
      </c>
      <c r="U114">
        <v>2.2000000000000001E-3</v>
      </c>
      <c r="V114" t="s">
        <v>675</v>
      </c>
      <c r="W114">
        <v>1</v>
      </c>
      <c r="X114" t="s">
        <v>1056</v>
      </c>
      <c r="Y114">
        <v>64.815979999999996</v>
      </c>
      <c r="Z114">
        <v>29.107469999999999</v>
      </c>
      <c r="AA114">
        <v>3.6084999999999998</v>
      </c>
      <c r="AB114">
        <v>2.2499999999999999E-2</v>
      </c>
      <c r="AC114">
        <v>-1.2E-2</v>
      </c>
      <c r="AD114">
        <v>0.122</v>
      </c>
      <c r="AE114">
        <v>0.06</v>
      </c>
      <c r="AF114">
        <v>24.827901210523347</v>
      </c>
      <c r="AG114">
        <v>0.63375809804755745</v>
      </c>
      <c r="AH114">
        <v>1.1481536214968828</v>
      </c>
      <c r="AI114">
        <v>81.165909364163255</v>
      </c>
      <c r="AJ114">
        <v>0</v>
      </c>
      <c r="AK114">
        <v>24.882843533660218</v>
      </c>
      <c r="AL114">
        <v>21.902953483283934</v>
      </c>
      <c r="AM114">
        <v>29.842915877923005</v>
      </c>
    </row>
    <row r="115" spans="1:39">
      <c r="A115">
        <v>174</v>
      </c>
      <c r="B115" t="s">
        <v>888</v>
      </c>
      <c r="C115" t="s">
        <v>889</v>
      </c>
      <c r="D115" t="s">
        <v>1057</v>
      </c>
      <c r="F115" t="s">
        <v>568</v>
      </c>
      <c r="G115" t="s">
        <v>42</v>
      </c>
      <c r="H115" s="1" t="s">
        <v>42</v>
      </c>
      <c r="I115" s="1" t="s">
        <v>62</v>
      </c>
      <c r="J115" s="1">
        <v>7</v>
      </c>
      <c r="K115" s="7">
        <f t="shared" si="3"/>
        <v>47</v>
      </c>
      <c r="L115" t="s">
        <v>1057</v>
      </c>
      <c r="M115" s="1" t="s">
        <v>42</v>
      </c>
      <c r="N115">
        <v>47</v>
      </c>
      <c r="O115">
        <v>2</v>
      </c>
      <c r="Q115">
        <v>1.4E-2</v>
      </c>
      <c r="R115">
        <v>2E-3</v>
      </c>
      <c r="T115">
        <v>5.4000000000000003E-3</v>
      </c>
      <c r="U115">
        <v>2.5000000000000001E-3</v>
      </c>
      <c r="V115" t="s">
        <v>806</v>
      </c>
      <c r="W115">
        <v>2</v>
      </c>
      <c r="X115" t="s">
        <v>891</v>
      </c>
      <c r="Y115">
        <v>70.532390000000007</v>
      </c>
      <c r="Z115">
        <v>25.386610000000001</v>
      </c>
      <c r="AA115">
        <v>3.6084999999999998</v>
      </c>
      <c r="AB115">
        <v>2.2499999999999999E-2</v>
      </c>
      <c r="AC115">
        <v>1.6E-2</v>
      </c>
      <c r="AD115">
        <v>0.13700000000000001</v>
      </c>
      <c r="AE115">
        <v>0.06</v>
      </c>
      <c r="AF115">
        <v>25.231322151917112</v>
      </c>
      <c r="AG115">
        <v>0.66173411027983209</v>
      </c>
      <c r="AH115">
        <v>1.1481536214968828</v>
      </c>
      <c r="AI115">
        <v>73.506791271702042</v>
      </c>
      <c r="AJ115">
        <v>0</v>
      </c>
      <c r="AK115">
        <v>25.157067131094514</v>
      </c>
      <c r="AL115">
        <v>22.130064556256798</v>
      </c>
      <c r="AM115">
        <v>30.210732448706072</v>
      </c>
    </row>
    <row r="116" spans="1:39">
      <c r="A116">
        <v>122</v>
      </c>
      <c r="B116" t="s">
        <v>1062</v>
      </c>
      <c r="C116" t="s">
        <v>1063</v>
      </c>
      <c r="D116" t="s">
        <v>1064</v>
      </c>
      <c r="F116" t="s">
        <v>568</v>
      </c>
      <c r="G116" t="s">
        <v>42</v>
      </c>
      <c r="H116" s="1" t="s">
        <v>42</v>
      </c>
      <c r="I116" s="1" t="s">
        <v>62</v>
      </c>
      <c r="J116" s="1">
        <v>7</v>
      </c>
      <c r="K116" s="7">
        <f t="shared" ref="K116:K147" si="4">IF(I116="B",0+J116,IF(I116="A",J116+10,IF(I116="F",J116+20,IF(I116="G",J116+30,IF(I116="K",J116+40,IF(I116="M",J116+50,"Err"))))))</f>
        <v>47</v>
      </c>
      <c r="L116" t="s">
        <v>1064</v>
      </c>
      <c r="M116" s="1" t="s">
        <v>42</v>
      </c>
      <c r="N116">
        <v>47</v>
      </c>
      <c r="O116">
        <v>1</v>
      </c>
      <c r="Q116">
        <v>3.1300000000000001E-2</v>
      </c>
      <c r="R116">
        <v>1.43E-2</v>
      </c>
      <c r="T116">
        <v>1.2E-2</v>
      </c>
      <c r="U116">
        <v>1E-3</v>
      </c>
      <c r="V116" t="s">
        <v>606</v>
      </c>
      <c r="W116">
        <v>2</v>
      </c>
      <c r="X116" t="s">
        <v>1064</v>
      </c>
      <c r="Y116">
        <v>68.391900000000007</v>
      </c>
      <c r="Z116">
        <v>24.35473</v>
      </c>
      <c r="AA116">
        <v>3.6084999999999998</v>
      </c>
      <c r="AB116">
        <v>2.2499999999999999E-2</v>
      </c>
      <c r="AC116">
        <v>0.04</v>
      </c>
      <c r="AD116">
        <v>0.17599999999999999</v>
      </c>
      <c r="AE116">
        <v>7.0000000000000007E-2</v>
      </c>
      <c r="AF116">
        <v>25.582324807018853</v>
      </c>
      <c r="AG116">
        <v>0.68669442526934854</v>
      </c>
      <c r="AH116">
        <v>1.1748975549395295</v>
      </c>
      <c r="AI116">
        <v>71.094669143220216</v>
      </c>
      <c r="AJ116">
        <v>0</v>
      </c>
      <c r="AK116">
        <v>25.394520019922513</v>
      </c>
      <c r="AL116">
        <v>22.326604581998097</v>
      </c>
      <c r="AM116">
        <v>30.529609878615997</v>
      </c>
    </row>
    <row r="117" spans="1:39">
      <c r="A117">
        <v>123</v>
      </c>
      <c r="B117" t="s">
        <v>1068</v>
      </c>
      <c r="C117" t="s">
        <v>1069</v>
      </c>
      <c r="D117" t="s">
        <v>1070</v>
      </c>
      <c r="F117" t="s">
        <v>568</v>
      </c>
      <c r="G117" t="s">
        <v>42</v>
      </c>
      <c r="H117" s="1" t="s">
        <v>42</v>
      </c>
      <c r="I117" s="1" t="s">
        <v>62</v>
      </c>
      <c r="J117" s="1">
        <v>7</v>
      </c>
      <c r="K117" s="7">
        <f t="shared" si="4"/>
        <v>47</v>
      </c>
      <c r="L117" t="s">
        <v>1070</v>
      </c>
      <c r="M117" s="1" t="s">
        <v>42</v>
      </c>
      <c r="N117">
        <v>47</v>
      </c>
      <c r="O117">
        <v>1</v>
      </c>
      <c r="Q117">
        <v>7.7999999999999996E-3</v>
      </c>
      <c r="R117">
        <v>4.4000000000000003E-3</v>
      </c>
      <c r="T117">
        <v>3.0000000000000001E-3</v>
      </c>
      <c r="U117">
        <v>1E-3</v>
      </c>
      <c r="V117" t="s">
        <v>606</v>
      </c>
      <c r="W117">
        <v>3</v>
      </c>
      <c r="X117" t="s">
        <v>1070</v>
      </c>
      <c r="Y117">
        <v>68.394000000000005</v>
      </c>
      <c r="Z117">
        <v>24.35162</v>
      </c>
      <c r="AA117">
        <v>3.6084999999999998</v>
      </c>
      <c r="AB117">
        <v>2.2499999999999999E-2</v>
      </c>
      <c r="AC117">
        <v>0.129</v>
      </c>
      <c r="AD117">
        <v>0.23400000000000001</v>
      </c>
      <c r="AE117">
        <v>0.08</v>
      </c>
      <c r="AF117">
        <v>26.927126380149325</v>
      </c>
      <c r="AG117">
        <v>0.78775926864684476</v>
      </c>
      <c r="AH117">
        <v>1.2022644346174129</v>
      </c>
      <c r="AI117">
        <v>52.618253122248227</v>
      </c>
      <c r="AJ117">
        <v>0</v>
      </c>
      <c r="AK117">
        <v>26.294808281651783</v>
      </c>
      <c r="AL117">
        <v>23.070801407860976</v>
      </c>
      <c r="AM117">
        <v>31.741778352929018</v>
      </c>
    </row>
    <row r="118" spans="1:39">
      <c r="A118">
        <v>117</v>
      </c>
      <c r="B118" t="s">
        <v>1071</v>
      </c>
      <c r="C118" t="s">
        <v>1072</v>
      </c>
      <c r="D118" t="s">
        <v>1073</v>
      </c>
      <c r="E118" t="s">
        <v>1004</v>
      </c>
      <c r="F118" t="s">
        <v>568</v>
      </c>
      <c r="G118" t="s">
        <v>42</v>
      </c>
      <c r="H118" s="1" t="s">
        <v>42</v>
      </c>
      <c r="I118" s="1" t="s">
        <v>62</v>
      </c>
      <c r="J118" s="1">
        <v>7</v>
      </c>
      <c r="K118" s="7">
        <f t="shared" si="4"/>
        <v>47</v>
      </c>
      <c r="L118" t="s">
        <v>1073</v>
      </c>
      <c r="M118" s="1" t="s">
        <v>42</v>
      </c>
      <c r="N118">
        <v>47</v>
      </c>
      <c r="O118">
        <v>12</v>
      </c>
      <c r="Q118">
        <v>0.02</v>
      </c>
      <c r="R118">
        <v>3.0000000000000001E-3</v>
      </c>
      <c r="T118">
        <v>7.7000000000000002E-3</v>
      </c>
      <c r="U118">
        <v>3.5999999999999999E-3</v>
      </c>
      <c r="V118" t="s">
        <v>806</v>
      </c>
      <c r="W118">
        <v>3</v>
      </c>
      <c r="X118" t="s">
        <v>1074</v>
      </c>
      <c r="Y118">
        <v>68.277619999999999</v>
      </c>
      <c r="Z118">
        <v>24.165279999999999</v>
      </c>
      <c r="AA118">
        <v>3.6084999999999998</v>
      </c>
      <c r="AB118">
        <v>2.2499999999999999E-2</v>
      </c>
      <c r="AC118">
        <v>0.183</v>
      </c>
      <c r="AD118">
        <v>0.16300000000000001</v>
      </c>
      <c r="AE118">
        <v>0.08</v>
      </c>
      <c r="AF118">
        <v>27.777298680427538</v>
      </c>
      <c r="AG118">
        <v>0.85619664498421333</v>
      </c>
      <c r="AH118">
        <v>1.2022644346174129</v>
      </c>
      <c r="AI118">
        <v>40.419194779673596</v>
      </c>
      <c r="AJ118">
        <v>0</v>
      </c>
      <c r="AK118">
        <v>26.856536787878881</v>
      </c>
      <c r="AL118">
        <v>23.534375625393125</v>
      </c>
      <c r="AM118">
        <v>32.500590725689165</v>
      </c>
    </row>
    <row r="119" spans="1:39">
      <c r="A119">
        <v>204</v>
      </c>
      <c r="B119" t="s">
        <v>898</v>
      </c>
      <c r="C119" t="s">
        <v>899</v>
      </c>
      <c r="D119" t="s">
        <v>936</v>
      </c>
      <c r="F119" t="s">
        <v>568</v>
      </c>
      <c r="G119" t="s">
        <v>70</v>
      </c>
      <c r="H119" s="1" t="s">
        <v>70</v>
      </c>
      <c r="I119" s="1" t="s">
        <v>62</v>
      </c>
      <c r="J119" s="1">
        <v>8</v>
      </c>
      <c r="K119" s="7">
        <f t="shared" si="4"/>
        <v>48</v>
      </c>
      <c r="L119" t="s">
        <v>936</v>
      </c>
      <c r="M119" s="1" t="s">
        <v>70</v>
      </c>
      <c r="N119">
        <v>48</v>
      </c>
      <c r="O119">
        <v>1</v>
      </c>
      <c r="Q119">
        <v>7.6999999999999999E-2</v>
      </c>
      <c r="R119">
        <v>3.0000000000000001E-3</v>
      </c>
      <c r="T119">
        <v>2.9499999999999998E-2</v>
      </c>
      <c r="U119">
        <v>1.3299999999999999E-2</v>
      </c>
      <c r="V119" t="s">
        <v>641</v>
      </c>
      <c r="W119">
        <v>3</v>
      </c>
      <c r="X119" t="s">
        <v>902</v>
      </c>
      <c r="Y119">
        <v>76.345249999999993</v>
      </c>
      <c r="Z119">
        <v>25.52534</v>
      </c>
      <c r="AA119">
        <v>3.601</v>
      </c>
      <c r="AB119">
        <v>2.3099999999999999E-2</v>
      </c>
      <c r="AC119">
        <v>-1.01</v>
      </c>
      <c r="AD119">
        <v>0.255</v>
      </c>
      <c r="AE119">
        <v>-0.18</v>
      </c>
      <c r="AF119">
        <v>13.977838189264002</v>
      </c>
      <c r="AG119">
        <v>0.13591378957148095</v>
      </c>
      <c r="AH119">
        <v>0.660693448007596</v>
      </c>
      <c r="AI119">
        <v>386.11215248333463</v>
      </c>
      <c r="AJ119">
        <v>0</v>
      </c>
      <c r="AK119">
        <v>16.836042317217945</v>
      </c>
      <c r="AL119">
        <v>15.164310936100584</v>
      </c>
      <c r="AM119">
        <v>19.285071560141574</v>
      </c>
    </row>
    <row r="120" spans="1:39">
      <c r="A120">
        <v>88</v>
      </c>
      <c r="B120" t="s">
        <v>1058</v>
      </c>
      <c r="C120" t="s">
        <v>1059</v>
      </c>
      <c r="D120" t="s">
        <v>1060</v>
      </c>
      <c r="F120" t="s">
        <v>568</v>
      </c>
      <c r="G120" t="s">
        <v>70</v>
      </c>
      <c r="H120" s="1" t="s">
        <v>70</v>
      </c>
      <c r="I120" s="1" t="s">
        <v>62</v>
      </c>
      <c r="J120" s="1">
        <v>8</v>
      </c>
      <c r="K120" s="7">
        <f t="shared" si="4"/>
        <v>48</v>
      </c>
      <c r="L120" t="s">
        <v>1060</v>
      </c>
      <c r="M120" s="1" t="s">
        <v>70</v>
      </c>
      <c r="N120">
        <v>48</v>
      </c>
      <c r="O120">
        <v>8</v>
      </c>
      <c r="Q120">
        <v>5.7500000000000002E-2</v>
      </c>
      <c r="R120">
        <v>7.7000000000000002E-3</v>
      </c>
      <c r="T120">
        <v>1.66E-2</v>
      </c>
      <c r="U120">
        <v>3.3E-3</v>
      </c>
      <c r="V120" t="s">
        <v>641</v>
      </c>
      <c r="W120">
        <v>2</v>
      </c>
      <c r="X120" t="s">
        <v>1060</v>
      </c>
      <c r="Y120">
        <v>67.684380000000004</v>
      </c>
      <c r="Z120">
        <v>26.02346</v>
      </c>
      <c r="AA120">
        <v>3.601</v>
      </c>
      <c r="AB120">
        <v>2.3099999999999999E-2</v>
      </c>
      <c r="AC120">
        <v>0.11899999999999999</v>
      </c>
      <c r="AD120">
        <v>0.189</v>
      </c>
      <c r="AE120">
        <v>0.06</v>
      </c>
      <c r="AF120">
        <v>26.772566666067878</v>
      </c>
      <c r="AG120">
        <v>0.77569951823097538</v>
      </c>
      <c r="AH120">
        <v>1.1481536214968828</v>
      </c>
      <c r="AI120">
        <v>48.015255200275114</v>
      </c>
      <c r="AJ120">
        <v>0</v>
      </c>
      <c r="AK120">
        <v>26.192081212892653</v>
      </c>
      <c r="AL120">
        <v>22.985961810685751</v>
      </c>
      <c r="AM120">
        <v>31.603214200146958</v>
      </c>
    </row>
    <row r="121" spans="1:39">
      <c r="A121">
        <v>179</v>
      </c>
      <c r="B121" t="s">
        <v>975</v>
      </c>
      <c r="C121" t="s">
        <v>976</v>
      </c>
      <c r="D121" t="s">
        <v>977</v>
      </c>
      <c r="F121" t="s">
        <v>568</v>
      </c>
      <c r="G121" t="s">
        <v>44</v>
      </c>
      <c r="H121" s="1" t="s">
        <v>44</v>
      </c>
      <c r="I121" s="1" t="s">
        <v>63</v>
      </c>
      <c r="J121" s="1">
        <v>0</v>
      </c>
      <c r="K121" s="7">
        <f t="shared" si="4"/>
        <v>50</v>
      </c>
      <c r="L121" t="s">
        <v>977</v>
      </c>
      <c r="M121" s="1" t="s">
        <v>44</v>
      </c>
      <c r="N121">
        <v>50</v>
      </c>
      <c r="O121">
        <v>1</v>
      </c>
      <c r="Q121">
        <v>0.16239999999999999</v>
      </c>
      <c r="R121">
        <v>1.23E-2</v>
      </c>
      <c r="T121">
        <v>5.3199999999999997E-2</v>
      </c>
      <c r="U121">
        <v>2.8E-3</v>
      </c>
      <c r="V121" t="s">
        <v>675</v>
      </c>
      <c r="W121">
        <v>1</v>
      </c>
      <c r="X121" t="s">
        <v>977</v>
      </c>
      <c r="Y121">
        <v>70.762900000000002</v>
      </c>
      <c r="Z121">
        <v>25.338539999999998</v>
      </c>
      <c r="AA121">
        <v>3.5855000000000001</v>
      </c>
      <c r="AB121">
        <v>2.3699999999999999E-2</v>
      </c>
      <c r="AC121">
        <v>-0.54400000000000004</v>
      </c>
      <c r="AD121">
        <v>0.121</v>
      </c>
      <c r="AE121">
        <v>-0.09</v>
      </c>
      <c r="AF121">
        <v>18.278477087085435</v>
      </c>
      <c r="AG121">
        <v>0.2789224823735138</v>
      </c>
      <c r="AH121">
        <v>0.81283051616409918</v>
      </c>
      <c r="AI121">
        <v>191.4180704428166</v>
      </c>
      <c r="AJ121">
        <v>0</v>
      </c>
      <c r="AK121">
        <v>20.205053683497027</v>
      </c>
      <c r="AL121">
        <v>18.004566980694904</v>
      </c>
      <c r="AM121">
        <v>23.646194347494212</v>
      </c>
    </row>
    <row r="122" spans="1:39">
      <c r="A122">
        <v>171</v>
      </c>
      <c r="B122" t="s">
        <v>988</v>
      </c>
      <c r="C122" t="s">
        <v>989</v>
      </c>
      <c r="D122" t="s">
        <v>990</v>
      </c>
      <c r="F122" t="s">
        <v>568</v>
      </c>
      <c r="G122" t="s">
        <v>44</v>
      </c>
      <c r="H122" s="1" t="s">
        <v>44</v>
      </c>
      <c r="I122" s="1" t="s">
        <v>63</v>
      </c>
      <c r="J122" s="1">
        <v>0</v>
      </c>
      <c r="K122" s="7">
        <f t="shared" si="4"/>
        <v>50</v>
      </c>
      <c r="L122" t="s">
        <v>990</v>
      </c>
      <c r="M122" s="1" t="s">
        <v>44</v>
      </c>
      <c r="N122">
        <v>50</v>
      </c>
      <c r="O122">
        <v>1</v>
      </c>
      <c r="Q122">
        <v>5.9299999999999999E-2</v>
      </c>
      <c r="R122">
        <v>8.3999999999999995E-3</v>
      </c>
      <c r="T122">
        <v>2.5499999999999998E-2</v>
      </c>
      <c r="U122">
        <v>2.2000000000000001E-3</v>
      </c>
      <c r="V122" t="s">
        <v>606</v>
      </c>
      <c r="W122">
        <v>1</v>
      </c>
      <c r="X122" t="s">
        <v>990</v>
      </c>
      <c r="Y122">
        <v>70.411760000000001</v>
      </c>
      <c r="Z122">
        <v>25.940760000000001</v>
      </c>
      <c r="AA122">
        <v>3.5855000000000001</v>
      </c>
      <c r="AB122">
        <v>2.3699999999999999E-2</v>
      </c>
      <c r="AC122">
        <v>-0.42499999999999999</v>
      </c>
      <c r="AD122">
        <v>8.5999999999999993E-2</v>
      </c>
      <c r="AE122">
        <v>-0.05</v>
      </c>
      <c r="AF122">
        <v>19.574469854727557</v>
      </c>
      <c r="AG122">
        <v>0.33513016604851675</v>
      </c>
      <c r="AH122">
        <v>0.89125093813374545</v>
      </c>
      <c r="AI122">
        <v>165.94172307506307</v>
      </c>
      <c r="AJ122">
        <v>0</v>
      </c>
      <c r="AK122">
        <v>21.168496279560397</v>
      </c>
      <c r="AL122">
        <v>18.811467683463032</v>
      </c>
      <c r="AM122">
        <v>24.90985816607213</v>
      </c>
    </row>
    <row r="123" spans="1:39">
      <c r="A123">
        <v>3</v>
      </c>
      <c r="B123" t="s">
        <v>991</v>
      </c>
      <c r="C123" t="s">
        <v>992</v>
      </c>
      <c r="D123" t="s">
        <v>993</v>
      </c>
      <c r="F123" t="s">
        <v>568</v>
      </c>
      <c r="G123" t="s">
        <v>44</v>
      </c>
      <c r="H123" s="1" t="s">
        <v>44</v>
      </c>
      <c r="I123" s="1" t="s">
        <v>63</v>
      </c>
      <c r="J123" s="1">
        <v>0</v>
      </c>
      <c r="K123" s="7">
        <f t="shared" si="4"/>
        <v>50</v>
      </c>
      <c r="L123" t="s">
        <v>993</v>
      </c>
      <c r="M123" s="1" t="s">
        <v>44</v>
      </c>
      <c r="N123">
        <v>50</v>
      </c>
      <c r="O123">
        <v>1</v>
      </c>
      <c r="Q123">
        <v>2.8799999999999999E-2</v>
      </c>
      <c r="R123">
        <v>9.1000000000000004E-3</v>
      </c>
      <c r="T123">
        <v>1.3100000000000001E-2</v>
      </c>
      <c r="U123">
        <v>2.7000000000000001E-3</v>
      </c>
      <c r="V123" t="s">
        <v>641</v>
      </c>
      <c r="W123">
        <v>2</v>
      </c>
      <c r="X123" t="s">
        <v>993</v>
      </c>
      <c r="Y123">
        <v>63.55659</v>
      </c>
      <c r="Z123">
        <v>28.21368</v>
      </c>
      <c r="AA123">
        <v>3.5855000000000001</v>
      </c>
      <c r="AB123">
        <v>2.3699999999999999E-2</v>
      </c>
      <c r="AC123">
        <v>-0.39300000000000002</v>
      </c>
      <c r="AD123">
        <v>0.122</v>
      </c>
      <c r="AE123">
        <v>-0.05</v>
      </c>
      <c r="AF123">
        <v>19.938386419750412</v>
      </c>
      <c r="AG123">
        <v>0.35208986317229779</v>
      </c>
      <c r="AH123">
        <v>0.89125093813374545</v>
      </c>
      <c r="AI123">
        <v>153.1316664739096</v>
      </c>
      <c r="AJ123">
        <v>0</v>
      </c>
      <c r="AK123">
        <v>21.435321843696652</v>
      </c>
      <c r="AL123">
        <v>19.034552927852314</v>
      </c>
      <c r="AM123">
        <v>25.26104163894485</v>
      </c>
    </row>
    <row r="124" spans="1:39">
      <c r="A124">
        <v>65</v>
      </c>
      <c r="B124" t="s">
        <v>994</v>
      </c>
      <c r="C124" t="s">
        <v>995</v>
      </c>
      <c r="D124" t="s">
        <v>996</v>
      </c>
      <c r="F124" t="s">
        <v>568</v>
      </c>
      <c r="G124" t="s">
        <v>44</v>
      </c>
      <c r="H124" s="1" t="s">
        <v>44</v>
      </c>
      <c r="I124" s="1" t="s">
        <v>63</v>
      </c>
      <c r="J124" s="1">
        <v>0</v>
      </c>
      <c r="K124" s="7">
        <f t="shared" si="4"/>
        <v>50</v>
      </c>
      <c r="L124" t="s">
        <v>996</v>
      </c>
      <c r="M124" s="1" t="s">
        <v>44</v>
      </c>
      <c r="N124">
        <v>50</v>
      </c>
      <c r="O124">
        <v>1</v>
      </c>
      <c r="Q124">
        <v>3.2000000000000001E-2</v>
      </c>
      <c r="R124">
        <v>5.7999999999999996E-3</v>
      </c>
      <c r="T124">
        <v>8.8000000000000005E-3</v>
      </c>
      <c r="U124">
        <v>1.5E-3</v>
      </c>
      <c r="V124" t="s">
        <v>675</v>
      </c>
      <c r="W124">
        <v>1</v>
      </c>
      <c r="X124" t="s">
        <v>996</v>
      </c>
      <c r="Y124">
        <v>66.237830000000002</v>
      </c>
      <c r="Z124">
        <v>27.19903</v>
      </c>
      <c r="AA124">
        <v>3.5855000000000001</v>
      </c>
      <c r="AB124">
        <v>2.3699999999999999E-2</v>
      </c>
      <c r="AC124">
        <v>-0.33100000000000002</v>
      </c>
      <c r="AD124">
        <v>0.126</v>
      </c>
      <c r="AE124">
        <v>-0.05</v>
      </c>
      <c r="AF124">
        <v>20.662839803305307</v>
      </c>
      <c r="AG124">
        <v>0.38743024546357613</v>
      </c>
      <c r="AH124">
        <v>0.89125093813374545</v>
      </c>
      <c r="AI124">
        <v>130.04165228951791</v>
      </c>
      <c r="AJ124">
        <v>0</v>
      </c>
      <c r="AK124">
        <v>21.961905003791969</v>
      </c>
      <c r="AL124">
        <v>19.474336986401788</v>
      </c>
      <c r="AM124">
        <v>25.955610881072733</v>
      </c>
    </row>
    <row r="125" spans="1:39">
      <c r="A125">
        <v>124</v>
      </c>
      <c r="B125" t="s">
        <v>803</v>
      </c>
      <c r="C125" t="s">
        <v>804</v>
      </c>
      <c r="D125" t="s">
        <v>1012</v>
      </c>
      <c r="F125" t="s">
        <v>568</v>
      </c>
      <c r="G125" t="s">
        <v>44</v>
      </c>
      <c r="H125" s="1" t="s">
        <v>44</v>
      </c>
      <c r="I125" s="1" t="s">
        <v>63</v>
      </c>
      <c r="J125" s="1">
        <v>0</v>
      </c>
      <c r="K125" s="7">
        <f t="shared" si="4"/>
        <v>50</v>
      </c>
      <c r="L125" t="s">
        <v>1012</v>
      </c>
      <c r="M125" s="1" t="s">
        <v>44</v>
      </c>
      <c r="N125">
        <v>50</v>
      </c>
      <c r="O125">
        <v>2</v>
      </c>
      <c r="Q125">
        <v>0.03</v>
      </c>
      <c r="R125">
        <v>3.0000000000000001E-3</v>
      </c>
      <c r="T125">
        <v>1.15E-2</v>
      </c>
      <c r="U125">
        <v>5.3E-3</v>
      </c>
      <c r="V125" t="s">
        <v>806</v>
      </c>
      <c r="W125">
        <v>3</v>
      </c>
      <c r="X125" t="s">
        <v>807</v>
      </c>
      <c r="Y125">
        <v>68.403270000000006</v>
      </c>
      <c r="Z125">
        <v>26.16367</v>
      </c>
      <c r="AA125">
        <v>3.5855000000000001</v>
      </c>
      <c r="AB125">
        <v>2.3699999999999999E-2</v>
      </c>
      <c r="AC125">
        <v>-0.24</v>
      </c>
      <c r="AD125">
        <v>9.8000000000000004E-2</v>
      </c>
      <c r="AE125">
        <v>-0.04</v>
      </c>
      <c r="AF125">
        <v>21.774089748902014</v>
      </c>
      <c r="AG125">
        <v>0.44582407966822762</v>
      </c>
      <c r="AH125">
        <v>0.91201083935590965</v>
      </c>
      <c r="AI125">
        <v>104.56742489876451</v>
      </c>
      <c r="AJ125">
        <v>0</v>
      </c>
      <c r="AK125">
        <v>22.758309991997741</v>
      </c>
      <c r="AL125">
        <v>20.138294183971745</v>
      </c>
      <c r="AM125">
        <v>27.009792931791676</v>
      </c>
    </row>
    <row r="126" spans="1:39">
      <c r="A126">
        <v>100</v>
      </c>
      <c r="B126" t="s">
        <v>1013</v>
      </c>
      <c r="C126" t="s">
        <v>1014</v>
      </c>
      <c r="D126" t="s">
        <v>1015</v>
      </c>
      <c r="F126" t="s">
        <v>568</v>
      </c>
      <c r="G126" t="s">
        <v>44</v>
      </c>
      <c r="H126" s="1" t="s">
        <v>44</v>
      </c>
      <c r="I126" s="1" t="s">
        <v>63</v>
      </c>
      <c r="J126" s="1">
        <v>0</v>
      </c>
      <c r="K126" s="7">
        <f t="shared" si="4"/>
        <v>50</v>
      </c>
      <c r="L126" t="s">
        <v>1015</v>
      </c>
      <c r="M126" s="1" t="s">
        <v>44</v>
      </c>
      <c r="N126">
        <v>50</v>
      </c>
      <c r="O126">
        <v>1</v>
      </c>
      <c r="Q126">
        <v>0.27350000000000002</v>
      </c>
      <c r="R126">
        <v>2.9399999999999999E-2</v>
      </c>
      <c r="T126">
        <v>0.1196</v>
      </c>
      <c r="U126">
        <v>5.7000000000000002E-3</v>
      </c>
      <c r="V126" t="s">
        <v>675</v>
      </c>
      <c r="W126">
        <v>1</v>
      </c>
      <c r="X126" t="s">
        <v>1015</v>
      </c>
      <c r="Y126">
        <v>68.064210000000003</v>
      </c>
      <c r="Z126">
        <v>24.483260000000001</v>
      </c>
      <c r="AA126">
        <v>3.5855000000000001</v>
      </c>
      <c r="AB126">
        <v>2.3699999999999999E-2</v>
      </c>
      <c r="AC126">
        <v>-0.159</v>
      </c>
      <c r="AD126">
        <v>0.115</v>
      </c>
      <c r="AE126">
        <v>-0.01</v>
      </c>
      <c r="AF126">
        <v>22.813399653290951</v>
      </c>
      <c r="AG126">
        <v>0.50516531240219109</v>
      </c>
      <c r="AH126">
        <v>0.97723722095581067</v>
      </c>
      <c r="AI126">
        <v>93.448995202935876</v>
      </c>
      <c r="AJ126">
        <v>0</v>
      </c>
      <c r="AK126">
        <v>23.491459975500888</v>
      </c>
      <c r="AL126">
        <v>20.748307738763412</v>
      </c>
      <c r="AM126">
        <v>27.984094242618717</v>
      </c>
    </row>
    <row r="127" spans="1:39">
      <c r="A127">
        <v>138</v>
      </c>
      <c r="B127" t="s">
        <v>1016</v>
      </c>
      <c r="C127" t="s">
        <v>1017</v>
      </c>
      <c r="D127" t="s">
        <v>1018</v>
      </c>
      <c r="F127" t="s">
        <v>568</v>
      </c>
      <c r="G127" t="s">
        <v>44</v>
      </c>
      <c r="H127" s="1" t="s">
        <v>44</v>
      </c>
      <c r="I127" s="1" t="s">
        <v>63</v>
      </c>
      <c r="J127" s="1">
        <v>0</v>
      </c>
      <c r="K127" s="7">
        <f t="shared" si="4"/>
        <v>50</v>
      </c>
      <c r="L127" t="s">
        <v>1018</v>
      </c>
      <c r="M127" s="1" t="s">
        <v>44</v>
      </c>
      <c r="N127">
        <v>50</v>
      </c>
      <c r="O127">
        <v>1</v>
      </c>
      <c r="Q127">
        <v>0.21010000000000001</v>
      </c>
      <c r="R127">
        <v>1.8200000000000001E-2</v>
      </c>
      <c r="T127">
        <v>8.2299999999999998E-2</v>
      </c>
      <c r="U127">
        <v>4.4999999999999997E-3</v>
      </c>
      <c r="V127" t="s">
        <v>675</v>
      </c>
      <c r="W127">
        <v>1</v>
      </c>
      <c r="X127" t="s">
        <v>1018</v>
      </c>
      <c r="Y127">
        <v>68.864059999999995</v>
      </c>
      <c r="Z127">
        <v>24.249700000000001</v>
      </c>
      <c r="AA127">
        <v>3.5855000000000001</v>
      </c>
      <c r="AB127">
        <v>2.3699999999999999E-2</v>
      </c>
      <c r="AC127">
        <v>-0.104</v>
      </c>
      <c r="AD127">
        <v>8.3000000000000004E-2</v>
      </c>
      <c r="AE127">
        <v>0</v>
      </c>
      <c r="AF127">
        <v>23.547239913071031</v>
      </c>
      <c r="AG127">
        <v>0.54989974933482055</v>
      </c>
      <c r="AH127">
        <v>1</v>
      </c>
      <c r="AI127">
        <v>81.851328575733618</v>
      </c>
      <c r="AJ127">
        <v>0</v>
      </c>
      <c r="AK127">
        <v>24.002695113141286</v>
      </c>
      <c r="AL127">
        <v>21.173013811937832</v>
      </c>
      <c r="AM127">
        <v>28.665614408303188</v>
      </c>
    </row>
    <row r="128" spans="1:39">
      <c r="A128">
        <v>189</v>
      </c>
      <c r="B128" t="s">
        <v>903</v>
      </c>
      <c r="C128" t="s">
        <v>904</v>
      </c>
      <c r="D128" t="s">
        <v>1019</v>
      </c>
      <c r="F128" t="s">
        <v>568</v>
      </c>
      <c r="G128" t="s">
        <v>44</v>
      </c>
      <c r="H128" s="1" t="s">
        <v>44</v>
      </c>
      <c r="I128" s="1" t="s">
        <v>63</v>
      </c>
      <c r="J128" s="1">
        <v>0</v>
      </c>
      <c r="K128" s="7">
        <f t="shared" si="4"/>
        <v>50</v>
      </c>
      <c r="L128" t="s">
        <v>1019</v>
      </c>
      <c r="M128" s="1" t="s">
        <v>44</v>
      </c>
      <c r="N128">
        <v>50</v>
      </c>
      <c r="O128">
        <v>2</v>
      </c>
      <c r="Q128">
        <v>3.9E-2</v>
      </c>
      <c r="R128">
        <v>3.0000000000000001E-3</v>
      </c>
      <c r="T128">
        <v>1.49E-2</v>
      </c>
      <c r="U128">
        <v>6.7999999999999996E-3</v>
      </c>
      <c r="V128" t="s">
        <v>641</v>
      </c>
      <c r="W128">
        <v>3</v>
      </c>
      <c r="X128" t="s">
        <v>1019</v>
      </c>
      <c r="Y128">
        <v>72.947400000000002</v>
      </c>
      <c r="Z128">
        <v>30.78707</v>
      </c>
      <c r="AA128">
        <v>3.5855000000000001</v>
      </c>
      <c r="AB128">
        <v>2.3699999999999999E-2</v>
      </c>
      <c r="AC128">
        <v>5.0000000000000001E-3</v>
      </c>
      <c r="AD128">
        <v>0.159</v>
      </c>
      <c r="AE128">
        <v>0</v>
      </c>
      <c r="AF128">
        <v>25.072059436274603</v>
      </c>
      <c r="AG128">
        <v>0.65059919519399634</v>
      </c>
      <c r="AH128">
        <v>1</v>
      </c>
      <c r="AI128">
        <v>53.704463114470798</v>
      </c>
      <c r="AJ128">
        <v>0</v>
      </c>
      <c r="AK128">
        <v>25.0489778472474</v>
      </c>
      <c r="AL128">
        <v>22.040562845928573</v>
      </c>
      <c r="AM128">
        <v>30.065695501959112</v>
      </c>
    </row>
    <row r="129" spans="1:39">
      <c r="A129">
        <v>52</v>
      </c>
      <c r="B129" t="s">
        <v>819</v>
      </c>
      <c r="C129" t="s">
        <v>820</v>
      </c>
      <c r="D129" t="s">
        <v>1020</v>
      </c>
      <c r="F129" t="s">
        <v>568</v>
      </c>
      <c r="G129" t="s">
        <v>44</v>
      </c>
      <c r="H129" s="1" t="s">
        <v>44</v>
      </c>
      <c r="I129" s="1" t="s">
        <v>63</v>
      </c>
      <c r="J129" s="1">
        <v>0</v>
      </c>
      <c r="K129" s="7">
        <f t="shared" si="4"/>
        <v>50</v>
      </c>
      <c r="L129" t="s">
        <v>1020</v>
      </c>
      <c r="M129" s="1" t="s">
        <v>44</v>
      </c>
      <c r="N129">
        <v>50</v>
      </c>
      <c r="O129">
        <v>2</v>
      </c>
      <c r="Q129">
        <v>4.4900000000000002E-2</v>
      </c>
      <c r="R129">
        <v>8.5000000000000006E-3</v>
      </c>
      <c r="T129">
        <v>1.8200000000000001E-2</v>
      </c>
      <c r="U129">
        <v>5.1000000000000004E-3</v>
      </c>
      <c r="V129" t="s">
        <v>806</v>
      </c>
      <c r="W129">
        <v>3</v>
      </c>
      <c r="X129" t="s">
        <v>1020</v>
      </c>
      <c r="Y129">
        <v>65.509079999999997</v>
      </c>
      <c r="Z129">
        <v>26.958469999999998</v>
      </c>
      <c r="AA129">
        <v>3.5855000000000001</v>
      </c>
      <c r="AB129">
        <v>2.3699999999999999E-2</v>
      </c>
      <c r="AC129">
        <v>4.1000000000000002E-2</v>
      </c>
      <c r="AD129">
        <v>0.14199999999999999</v>
      </c>
      <c r="AE129">
        <v>0</v>
      </c>
      <c r="AF129">
        <v>25.597055416358462</v>
      </c>
      <c r="AG129">
        <v>0.68775462833621348</v>
      </c>
      <c r="AH129">
        <v>1</v>
      </c>
      <c r="AI129">
        <v>45.400693619344615</v>
      </c>
      <c r="AJ129">
        <v>0</v>
      </c>
      <c r="AK129">
        <v>25.404462383063294</v>
      </c>
      <c r="AL129">
        <v>22.33483152246551</v>
      </c>
      <c r="AM129">
        <v>30.542969235377484</v>
      </c>
    </row>
    <row r="130" spans="1:39">
      <c r="A130">
        <v>108</v>
      </c>
      <c r="B130" t="s">
        <v>1021</v>
      </c>
      <c r="C130" t="s">
        <v>1022</v>
      </c>
      <c r="D130" t="s">
        <v>1023</v>
      </c>
      <c r="F130" t="s">
        <v>568</v>
      </c>
      <c r="G130" t="s">
        <v>44</v>
      </c>
      <c r="H130" s="1" t="s">
        <v>44</v>
      </c>
      <c r="I130" s="1" t="s">
        <v>63</v>
      </c>
      <c r="J130" s="1">
        <v>0</v>
      </c>
      <c r="K130" s="7">
        <f t="shared" si="4"/>
        <v>50</v>
      </c>
      <c r="L130" t="s">
        <v>1023</v>
      </c>
      <c r="M130" s="1" t="s">
        <v>44</v>
      </c>
      <c r="N130">
        <v>50</v>
      </c>
      <c r="O130">
        <v>1</v>
      </c>
      <c r="Q130">
        <v>3.0599999999999999E-2</v>
      </c>
      <c r="R130">
        <v>6.7999999999999996E-3</v>
      </c>
      <c r="T130">
        <v>1.37E-2</v>
      </c>
      <c r="U130">
        <v>2.3999999999999998E-3</v>
      </c>
      <c r="V130" t="s">
        <v>641</v>
      </c>
      <c r="W130">
        <v>3</v>
      </c>
      <c r="X130" t="s">
        <v>1023</v>
      </c>
      <c r="Y130">
        <v>68.132350000000002</v>
      </c>
      <c r="Z130">
        <v>24.33417</v>
      </c>
      <c r="AA130">
        <v>3.5855000000000001</v>
      </c>
      <c r="AB130">
        <v>2.3699999999999999E-2</v>
      </c>
      <c r="AC130">
        <v>0.1</v>
      </c>
      <c r="AD130">
        <v>0.13800000000000001</v>
      </c>
      <c r="AE130">
        <v>0.01</v>
      </c>
      <c r="AF130">
        <v>26.481343129432222</v>
      </c>
      <c r="AG130">
        <v>0.75329228877455734</v>
      </c>
      <c r="AH130">
        <v>1.0232929922807541</v>
      </c>
      <c r="AI130">
        <v>35.8427542044044</v>
      </c>
      <c r="AJ130">
        <v>0</v>
      </c>
      <c r="AK130">
        <v>25.998004145726483</v>
      </c>
      <c r="AL130">
        <v>22.825625147996281</v>
      </c>
      <c r="AM130">
        <v>31.341606576624002</v>
      </c>
    </row>
    <row r="131" spans="1:39">
      <c r="A131">
        <v>149</v>
      </c>
      <c r="B131" t="s">
        <v>1024</v>
      </c>
      <c r="C131" t="s">
        <v>1025</v>
      </c>
      <c r="D131" t="s">
        <v>1026</v>
      </c>
      <c r="F131" t="s">
        <v>568</v>
      </c>
      <c r="G131" t="s">
        <v>44</v>
      </c>
      <c r="H131" s="1" t="s">
        <v>44</v>
      </c>
      <c r="I131" s="1" t="s">
        <v>63</v>
      </c>
      <c r="J131" s="1">
        <v>0</v>
      </c>
      <c r="K131" s="7">
        <f t="shared" si="4"/>
        <v>50</v>
      </c>
      <c r="L131" t="s">
        <v>1026</v>
      </c>
      <c r="M131" s="1" t="s">
        <v>44</v>
      </c>
      <c r="N131">
        <v>50</v>
      </c>
      <c r="O131">
        <v>1</v>
      </c>
      <c r="Q131">
        <v>0.25280000000000002</v>
      </c>
      <c r="R131">
        <v>2.58E-2</v>
      </c>
      <c r="T131">
        <v>0.1082</v>
      </c>
      <c r="U131">
        <v>6.8999999999999999E-3</v>
      </c>
      <c r="V131" t="s">
        <v>675</v>
      </c>
      <c r="W131">
        <v>2</v>
      </c>
      <c r="X131" t="s">
        <v>1026</v>
      </c>
      <c r="Y131">
        <v>69.61909</v>
      </c>
      <c r="Z131">
        <v>26.180399999999999</v>
      </c>
      <c r="AA131">
        <v>3.5855000000000001</v>
      </c>
      <c r="AB131">
        <v>2.3699999999999999E-2</v>
      </c>
      <c r="AC131">
        <v>0.14399999999999999</v>
      </c>
      <c r="AD131">
        <v>0.18</v>
      </c>
      <c r="AE131">
        <v>0.01</v>
      </c>
      <c r="AF131">
        <v>27.160640590426638</v>
      </c>
      <c r="AG131">
        <v>0.80620135122840109</v>
      </c>
      <c r="AH131">
        <v>1.0232929922807541</v>
      </c>
      <c r="AI131">
        <v>26.927719821056193</v>
      </c>
      <c r="AJ131">
        <v>0</v>
      </c>
      <c r="AK131">
        <v>26.449654820240593</v>
      </c>
      <c r="AL131">
        <v>23.198648296683043</v>
      </c>
      <c r="AM131">
        <v>31.950764540151866</v>
      </c>
    </row>
    <row r="132" spans="1:39">
      <c r="A132">
        <v>28</v>
      </c>
      <c r="B132" t="s">
        <v>1041</v>
      </c>
      <c r="C132" t="s">
        <v>1042</v>
      </c>
      <c r="D132" t="s">
        <v>1043</v>
      </c>
      <c r="F132" t="s">
        <v>568</v>
      </c>
      <c r="G132" t="s">
        <v>44</v>
      </c>
      <c r="H132" s="1" t="s">
        <v>44</v>
      </c>
      <c r="I132" s="1" t="s">
        <v>63</v>
      </c>
      <c r="J132" s="1">
        <v>0</v>
      </c>
      <c r="K132" s="7">
        <f t="shared" si="4"/>
        <v>50</v>
      </c>
      <c r="L132" t="s">
        <v>1043</v>
      </c>
      <c r="M132" s="1" t="s">
        <v>44</v>
      </c>
      <c r="N132">
        <v>50</v>
      </c>
      <c r="O132">
        <v>1</v>
      </c>
      <c r="Q132">
        <v>2.6100000000000002E-2</v>
      </c>
      <c r="R132">
        <v>3.3999999999999998E-3</v>
      </c>
      <c r="T132">
        <v>1.54E-2</v>
      </c>
      <c r="U132">
        <v>2.3E-3</v>
      </c>
      <c r="V132" t="s">
        <v>675</v>
      </c>
      <c r="W132">
        <v>2</v>
      </c>
      <c r="X132" t="s">
        <v>1044</v>
      </c>
      <c r="Y132">
        <v>64.643529999999998</v>
      </c>
      <c r="Z132">
        <v>28.508400000000002</v>
      </c>
      <c r="AA132">
        <v>3.5855000000000001</v>
      </c>
      <c r="AB132">
        <v>2.3699999999999999E-2</v>
      </c>
      <c r="AC132">
        <v>0.43</v>
      </c>
      <c r="AD132">
        <v>7.6999999999999999E-2</v>
      </c>
      <c r="AE132">
        <v>0.05</v>
      </c>
      <c r="AF132">
        <v>32.02137736340697</v>
      </c>
      <c r="AG132">
        <v>1.2533244779774217</v>
      </c>
      <c r="AH132">
        <v>1.1220184543019636</v>
      </c>
      <c r="AI132">
        <v>10.47661846414713</v>
      </c>
      <c r="AJ132">
        <v>0</v>
      </c>
      <c r="AK132">
        <v>29.582849811861539</v>
      </c>
      <c r="AL132">
        <v>25.776424826048657</v>
      </c>
      <c r="AM132">
        <v>36.209393849029659</v>
      </c>
    </row>
    <row r="133" spans="1:39">
      <c r="A133">
        <v>119</v>
      </c>
      <c r="B133" t="s">
        <v>1152</v>
      </c>
      <c r="C133" t="s">
        <v>1153</v>
      </c>
      <c r="D133" t="s">
        <v>1154</v>
      </c>
      <c r="F133" t="s">
        <v>568</v>
      </c>
      <c r="G133" t="s">
        <v>44</v>
      </c>
      <c r="H133" s="1" t="s">
        <v>44</v>
      </c>
      <c r="I133" s="1" t="s">
        <v>63</v>
      </c>
      <c r="J133" s="1">
        <v>0</v>
      </c>
      <c r="K133" s="7">
        <f t="shared" si="4"/>
        <v>50</v>
      </c>
      <c r="L133" t="s">
        <v>1154</v>
      </c>
      <c r="M133" s="1" t="s">
        <v>44</v>
      </c>
      <c r="N133">
        <v>50</v>
      </c>
      <c r="O133">
        <v>1</v>
      </c>
      <c r="Q133">
        <v>1.7999999999999999E-2</v>
      </c>
      <c r="R133">
        <v>6.0000000000000001E-3</v>
      </c>
      <c r="T133">
        <v>6.6E-3</v>
      </c>
      <c r="U133">
        <v>3.7000000000000002E-3</v>
      </c>
      <c r="V133" t="s">
        <v>641</v>
      </c>
      <c r="W133">
        <v>1</v>
      </c>
      <c r="X133" t="s">
        <v>1155</v>
      </c>
      <c r="Y133">
        <v>68.309830000000005</v>
      </c>
      <c r="Z133">
        <v>26.23986</v>
      </c>
      <c r="AA133">
        <v>3.5855000000000001</v>
      </c>
      <c r="AB133">
        <v>2.3699999999999999E-2</v>
      </c>
      <c r="AC133">
        <v>-1.522</v>
      </c>
      <c r="AD133">
        <v>0.1</v>
      </c>
      <c r="AE133">
        <v>-0.05</v>
      </c>
      <c r="AF133">
        <v>10.409743025629096</v>
      </c>
      <c r="AG133">
        <v>6.1691243127989195E-2</v>
      </c>
      <c r="AH133">
        <v>0.89125093813374545</v>
      </c>
      <c r="AI133">
        <v>1344.6960264436407</v>
      </c>
      <c r="AJ133" t="s">
        <v>1145</v>
      </c>
      <c r="AK133">
        <v>13.778438708643833</v>
      </c>
      <c r="AL133">
        <v>12.557485368892857</v>
      </c>
      <c r="AM133">
        <v>15.414919273891517</v>
      </c>
    </row>
    <row r="134" spans="1:39">
      <c r="A134">
        <v>137</v>
      </c>
      <c r="B134" t="s">
        <v>937</v>
      </c>
      <c r="C134" t="s">
        <v>938</v>
      </c>
      <c r="D134" t="s">
        <v>939</v>
      </c>
      <c r="F134" t="s">
        <v>568</v>
      </c>
      <c r="G134" t="s">
        <v>219</v>
      </c>
      <c r="H134" s="1" t="s">
        <v>219</v>
      </c>
      <c r="I134" s="1" t="s">
        <v>63</v>
      </c>
      <c r="J134" s="1">
        <v>0.5</v>
      </c>
      <c r="K134" s="7">
        <f t="shared" si="4"/>
        <v>50.5</v>
      </c>
      <c r="L134" t="s">
        <v>939</v>
      </c>
      <c r="M134" s="1" t="s">
        <v>219</v>
      </c>
      <c r="N134">
        <v>50.5</v>
      </c>
      <c r="O134">
        <v>1</v>
      </c>
      <c r="Q134">
        <v>4.2700000000000002E-2</v>
      </c>
      <c r="R134">
        <v>7.9000000000000008E-3</v>
      </c>
      <c r="T134">
        <v>1.77E-2</v>
      </c>
      <c r="U134">
        <v>3.3E-3</v>
      </c>
      <c r="V134" t="s">
        <v>641</v>
      </c>
      <c r="W134">
        <v>1</v>
      </c>
      <c r="X134" t="s">
        <v>939</v>
      </c>
      <c r="Y134">
        <v>68.834180000000003</v>
      </c>
      <c r="Z134">
        <v>22.537389999999998</v>
      </c>
      <c r="AA134">
        <v>3.5771999999999999</v>
      </c>
      <c r="AB134">
        <v>2.0400000000000001E-2</v>
      </c>
      <c r="AC134">
        <v>-0.88600000000000001</v>
      </c>
      <c r="AD134">
        <v>8.6999999999999994E-2</v>
      </c>
      <c r="AE134">
        <v>-0.18</v>
      </c>
      <c r="AF134">
        <v>15.012050222688655</v>
      </c>
      <c r="AG134">
        <v>0.16456729160251346</v>
      </c>
      <c r="AH134">
        <v>0.660693448007596</v>
      </c>
      <c r="AI134">
        <v>301.47312480744813</v>
      </c>
      <c r="AJ134">
        <v>0</v>
      </c>
      <c r="AK134">
        <v>17.673396002530701</v>
      </c>
      <c r="AL134">
        <v>15.873133936706942</v>
      </c>
      <c r="AM134">
        <v>20.360163194711426</v>
      </c>
    </row>
    <row r="135" spans="1:39">
      <c r="A135">
        <v>96</v>
      </c>
      <c r="B135" t="s">
        <v>985</v>
      </c>
      <c r="C135" t="s">
        <v>986</v>
      </c>
      <c r="D135" t="s">
        <v>987</v>
      </c>
      <c r="F135" t="s">
        <v>568</v>
      </c>
      <c r="G135" t="s">
        <v>219</v>
      </c>
      <c r="H135" s="1" t="s">
        <v>219</v>
      </c>
      <c r="I135" s="1" t="s">
        <v>63</v>
      </c>
      <c r="J135" s="1">
        <v>0.5</v>
      </c>
      <c r="K135" s="7">
        <f t="shared" si="4"/>
        <v>50.5</v>
      </c>
      <c r="L135" t="s">
        <v>987</v>
      </c>
      <c r="M135" s="1" t="s">
        <v>219</v>
      </c>
      <c r="N135">
        <v>50.5</v>
      </c>
      <c r="O135">
        <v>1</v>
      </c>
      <c r="Q135">
        <v>8.1100000000000005E-2</v>
      </c>
      <c r="R135">
        <v>8.8999999999999999E-3</v>
      </c>
      <c r="T135">
        <v>3.1300000000000001E-2</v>
      </c>
      <c r="U135">
        <v>2.2000000000000001E-3</v>
      </c>
      <c r="V135" t="s">
        <v>675</v>
      </c>
      <c r="W135">
        <v>2</v>
      </c>
      <c r="X135" t="s">
        <v>987</v>
      </c>
      <c r="Y135">
        <v>67.960620000000006</v>
      </c>
      <c r="Z135">
        <v>24.405169999999998</v>
      </c>
      <c r="AA135">
        <v>3.5771999999999999</v>
      </c>
      <c r="AB135">
        <v>2.0400000000000001E-2</v>
      </c>
      <c r="AC135">
        <v>-0.35299999999999998</v>
      </c>
      <c r="AD135">
        <v>0.126</v>
      </c>
      <c r="AE135">
        <v>-0.06</v>
      </c>
      <c r="AF135">
        <v>20.402811100716352</v>
      </c>
      <c r="AG135">
        <v>0.37450146566645692</v>
      </c>
      <c r="AH135">
        <v>0.87096358995608059</v>
      </c>
      <c r="AI135">
        <v>132.5661365319699</v>
      </c>
      <c r="AJ135">
        <v>0</v>
      </c>
      <c r="AK135">
        <v>21.773588387729479</v>
      </c>
      <c r="AL135">
        <v>19.3171334825124</v>
      </c>
      <c r="AM135">
        <v>25.70699154548203</v>
      </c>
    </row>
    <row r="136" spans="1:39">
      <c r="A136">
        <v>98</v>
      </c>
      <c r="B136" t="s">
        <v>1001</v>
      </c>
      <c r="C136" t="s">
        <v>1002</v>
      </c>
      <c r="D136" t="s">
        <v>1003</v>
      </c>
      <c r="E136" t="s">
        <v>1004</v>
      </c>
      <c r="F136" t="s">
        <v>568</v>
      </c>
      <c r="G136" t="s">
        <v>219</v>
      </c>
      <c r="H136" s="1" t="s">
        <v>219</v>
      </c>
      <c r="I136" s="1" t="s">
        <v>63</v>
      </c>
      <c r="J136" s="1">
        <v>0.5</v>
      </c>
      <c r="K136" s="7">
        <f t="shared" si="4"/>
        <v>50.5</v>
      </c>
      <c r="L136" t="s">
        <v>1003</v>
      </c>
      <c r="M136" s="1" t="s">
        <v>219</v>
      </c>
      <c r="N136">
        <v>50.5</v>
      </c>
      <c r="O136">
        <v>1</v>
      </c>
      <c r="Q136">
        <v>0.1193</v>
      </c>
      <c r="R136">
        <v>1.4200000000000001E-2</v>
      </c>
      <c r="T136">
        <v>2.9899999999999999E-2</v>
      </c>
      <c r="U136">
        <v>4.4999999999999997E-3</v>
      </c>
      <c r="V136" t="s">
        <v>675</v>
      </c>
      <c r="W136">
        <v>4</v>
      </c>
      <c r="X136" t="s">
        <v>1005</v>
      </c>
      <c r="Y136">
        <v>67.99042</v>
      </c>
      <c r="Z136">
        <v>18.360279999999999</v>
      </c>
      <c r="AA136">
        <v>3.5771999999999999</v>
      </c>
      <c r="AB136">
        <v>2.0400000000000001E-2</v>
      </c>
      <c r="AC136">
        <v>-0.24099999999999999</v>
      </c>
      <c r="AD136">
        <v>0.124</v>
      </c>
      <c r="AE136">
        <v>-0.05</v>
      </c>
      <c r="AF136">
        <v>21.761559182217706</v>
      </c>
      <c r="AG136">
        <v>0.44513682285151973</v>
      </c>
      <c r="AH136">
        <v>0.89125093813374545</v>
      </c>
      <c r="AI136">
        <v>100.21954877254268</v>
      </c>
      <c r="AJ136">
        <v>0</v>
      </c>
      <c r="AK136">
        <v>22.749403234633657</v>
      </c>
      <c r="AL136">
        <v>20.130876328717267</v>
      </c>
      <c r="AM136">
        <v>26.99797897038377</v>
      </c>
    </row>
    <row r="137" spans="1:39">
      <c r="A137">
        <v>82</v>
      </c>
      <c r="B137" t="s">
        <v>1006</v>
      </c>
      <c r="C137" t="s">
        <v>1007</v>
      </c>
      <c r="D137" t="s">
        <v>1008</v>
      </c>
      <c r="F137" t="s">
        <v>568</v>
      </c>
      <c r="G137" t="s">
        <v>219</v>
      </c>
      <c r="H137" s="1" t="s">
        <v>219</v>
      </c>
      <c r="I137" s="1" t="s">
        <v>63</v>
      </c>
      <c r="J137" s="1">
        <v>0.5</v>
      </c>
      <c r="K137" s="7">
        <f t="shared" si="4"/>
        <v>50.5</v>
      </c>
      <c r="L137" t="s">
        <v>1008</v>
      </c>
      <c r="M137" s="1" t="s">
        <v>219</v>
      </c>
      <c r="N137">
        <v>50.5</v>
      </c>
      <c r="O137">
        <v>1</v>
      </c>
      <c r="Q137">
        <v>0.1668</v>
      </c>
      <c r="R137">
        <v>1.5800000000000002E-2</v>
      </c>
      <c r="T137">
        <v>6.1899999999999997E-2</v>
      </c>
      <c r="U137">
        <v>4.4999999999999997E-3</v>
      </c>
      <c r="V137" t="s">
        <v>675</v>
      </c>
      <c r="W137">
        <v>1</v>
      </c>
      <c r="X137" t="s">
        <v>1008</v>
      </c>
      <c r="Y137">
        <v>67.464849999999998</v>
      </c>
      <c r="Z137">
        <v>26.112469999999998</v>
      </c>
      <c r="AA137">
        <v>3.5771999999999999</v>
      </c>
      <c r="AB137">
        <v>2.0400000000000001E-2</v>
      </c>
      <c r="AC137">
        <v>-8.8999999999999996E-2</v>
      </c>
      <c r="AD137">
        <v>0.11899999999999999</v>
      </c>
      <c r="AE137">
        <v>-0.05</v>
      </c>
      <c r="AF137">
        <v>23.751443475489221</v>
      </c>
      <c r="AG137">
        <v>0.56277334789777989</v>
      </c>
      <c r="AH137">
        <v>0.89125093813374545</v>
      </c>
      <c r="AI137">
        <v>58.367652175246413</v>
      </c>
      <c r="AJ137">
        <v>0</v>
      </c>
      <c r="AK137">
        <v>24.144043709992093</v>
      </c>
      <c r="AL137">
        <v>21.290344107274713</v>
      </c>
      <c r="AM137">
        <v>28.854347295067832</v>
      </c>
    </row>
    <row r="138" spans="1:39">
      <c r="A138">
        <v>121</v>
      </c>
      <c r="B138" t="s">
        <v>943</v>
      </c>
      <c r="C138" t="s">
        <v>944</v>
      </c>
      <c r="D138" t="s">
        <v>945</v>
      </c>
      <c r="F138" t="s">
        <v>568</v>
      </c>
      <c r="G138" t="s">
        <v>45</v>
      </c>
      <c r="H138" s="1" t="s">
        <v>45</v>
      </c>
      <c r="I138" s="1" t="s">
        <v>63</v>
      </c>
      <c r="J138" s="1">
        <v>1</v>
      </c>
      <c r="K138" s="7">
        <f t="shared" si="4"/>
        <v>51</v>
      </c>
      <c r="L138" t="s">
        <v>945</v>
      </c>
      <c r="M138" s="1" t="s">
        <v>45</v>
      </c>
      <c r="N138">
        <v>51</v>
      </c>
      <c r="O138">
        <v>1</v>
      </c>
      <c r="Q138">
        <v>2.87E-2</v>
      </c>
      <c r="R138">
        <v>1.38E-2</v>
      </c>
      <c r="T138">
        <v>1.0999999999999999E-2</v>
      </c>
      <c r="U138">
        <v>1.9E-3</v>
      </c>
      <c r="V138" t="s">
        <v>606</v>
      </c>
      <c r="W138">
        <v>0</v>
      </c>
      <c r="X138" t="s">
        <v>946</v>
      </c>
      <c r="Y138">
        <v>68.386619999999994</v>
      </c>
      <c r="Z138">
        <v>18.012119999999999</v>
      </c>
      <c r="AA138">
        <v>3.5688</v>
      </c>
      <c r="AB138">
        <v>1.7000000000000001E-2</v>
      </c>
      <c r="AC138">
        <v>-0.72099999999999997</v>
      </c>
      <c r="AD138">
        <v>7.5999999999999998E-2</v>
      </c>
      <c r="AE138">
        <v>-0.16</v>
      </c>
      <c r="AF138">
        <v>16.507830793300776</v>
      </c>
      <c r="AG138">
        <v>0.21227239586823565</v>
      </c>
      <c r="AH138">
        <v>0.69183097091893653</v>
      </c>
      <c r="AI138">
        <v>225.91659791147708</v>
      </c>
      <c r="AJ138">
        <v>0</v>
      </c>
      <c r="AK138">
        <v>18.852545979894451</v>
      </c>
      <c r="AL138">
        <v>16.867964596571412</v>
      </c>
      <c r="AM138">
        <v>21.884229204835098</v>
      </c>
    </row>
    <row r="139" spans="1:39">
      <c r="A139">
        <v>132</v>
      </c>
      <c r="B139" t="s">
        <v>954</v>
      </c>
      <c r="C139" t="s">
        <v>955</v>
      </c>
      <c r="D139" t="s">
        <v>956</v>
      </c>
      <c r="F139" t="s">
        <v>568</v>
      </c>
      <c r="G139" t="s">
        <v>45</v>
      </c>
      <c r="H139" s="1" t="s">
        <v>45</v>
      </c>
      <c r="I139" s="1" t="s">
        <v>63</v>
      </c>
      <c r="J139" s="1">
        <v>1</v>
      </c>
      <c r="K139" s="7">
        <f t="shared" si="4"/>
        <v>51</v>
      </c>
      <c r="L139" t="s">
        <v>956</v>
      </c>
      <c r="M139" s="1" t="s">
        <v>45</v>
      </c>
      <c r="N139">
        <v>51</v>
      </c>
      <c r="O139">
        <v>1</v>
      </c>
      <c r="Q139">
        <v>0.23699999999999999</v>
      </c>
      <c r="R139">
        <v>1.17E-2</v>
      </c>
      <c r="T139">
        <v>8.9399999999999993E-2</v>
      </c>
      <c r="U139">
        <v>3.0999999999999999E-3</v>
      </c>
      <c r="V139" t="s">
        <v>675</v>
      </c>
      <c r="W139">
        <v>1</v>
      </c>
      <c r="X139" t="s">
        <v>956</v>
      </c>
      <c r="Y139">
        <v>68.45299</v>
      </c>
      <c r="Z139">
        <v>18.169440000000002</v>
      </c>
      <c r="AA139">
        <v>3.5688</v>
      </c>
      <c r="AB139">
        <v>1.7000000000000001E-2</v>
      </c>
      <c r="AC139">
        <v>-0.64600000000000002</v>
      </c>
      <c r="AD139">
        <v>3.1E-2</v>
      </c>
      <c r="AE139">
        <v>-0.15</v>
      </c>
      <c r="AF139">
        <v>17.236139829273064</v>
      </c>
      <c r="AG139">
        <v>0.23831068868610145</v>
      </c>
      <c r="AH139">
        <v>0.70794578438413791</v>
      </c>
      <c r="AI139">
        <v>197.06841446655855</v>
      </c>
      <c r="AJ139">
        <v>0</v>
      </c>
      <c r="AK139">
        <v>19.414222770435288</v>
      </c>
      <c r="AL139">
        <v>17.340542521495756</v>
      </c>
      <c r="AM139">
        <v>22.614201352221379</v>
      </c>
    </row>
    <row r="140" spans="1:39">
      <c r="A140">
        <v>186</v>
      </c>
      <c r="B140" t="s">
        <v>963</v>
      </c>
      <c r="C140" t="s">
        <v>964</v>
      </c>
      <c r="D140" t="s">
        <v>965</v>
      </c>
      <c r="F140" t="s">
        <v>568</v>
      </c>
      <c r="G140" t="s">
        <v>45</v>
      </c>
      <c r="H140" s="1" t="s">
        <v>45</v>
      </c>
      <c r="I140" s="1" t="s">
        <v>63</v>
      </c>
      <c r="J140" s="1">
        <v>1</v>
      </c>
      <c r="K140" s="7">
        <f t="shared" si="4"/>
        <v>51</v>
      </c>
      <c r="L140" t="s">
        <v>965</v>
      </c>
      <c r="M140" s="1" t="s">
        <v>45</v>
      </c>
      <c r="N140">
        <v>51</v>
      </c>
      <c r="O140">
        <v>1</v>
      </c>
      <c r="Q140">
        <v>0.218</v>
      </c>
      <c r="R140">
        <v>6.0000000000000001E-3</v>
      </c>
      <c r="T140">
        <v>8.3500000000000005E-2</v>
      </c>
      <c r="U140">
        <v>3.7499999999999999E-2</v>
      </c>
      <c r="V140" t="s">
        <v>641</v>
      </c>
      <c r="W140">
        <v>1</v>
      </c>
      <c r="X140" t="s">
        <v>966</v>
      </c>
      <c r="Y140">
        <v>71.746160000000003</v>
      </c>
      <c r="Z140">
        <v>17.044350000000001</v>
      </c>
      <c r="AA140">
        <v>3.5688</v>
      </c>
      <c r="AB140">
        <v>1.7000000000000001E-2</v>
      </c>
      <c r="AC140">
        <v>-0.51500000000000001</v>
      </c>
      <c r="AD140">
        <v>0.129</v>
      </c>
      <c r="AE140">
        <v>-0.14000000000000001</v>
      </c>
      <c r="AF140">
        <v>18.586174430615671</v>
      </c>
      <c r="AG140">
        <v>0.29168461432303322</v>
      </c>
      <c r="AH140">
        <v>0.72443596007499</v>
      </c>
      <c r="AI140">
        <v>148.36276049606641</v>
      </c>
      <c r="AJ140">
        <v>0</v>
      </c>
      <c r="AK140">
        <v>20.435723063586362</v>
      </c>
      <c r="AL140">
        <v>18.197958941010953</v>
      </c>
      <c r="AM140">
        <v>23.94811057414827</v>
      </c>
    </row>
    <row r="141" spans="1:39">
      <c r="A141">
        <v>55</v>
      </c>
      <c r="B141" t="s">
        <v>967</v>
      </c>
      <c r="C141" t="s">
        <v>968</v>
      </c>
      <c r="D141" t="s">
        <v>969</v>
      </c>
      <c r="F141" t="s">
        <v>568</v>
      </c>
      <c r="G141" t="s">
        <v>45</v>
      </c>
      <c r="H141" s="1" t="s">
        <v>45</v>
      </c>
      <c r="I141" s="1" t="s">
        <v>63</v>
      </c>
      <c r="J141" s="1">
        <v>1</v>
      </c>
      <c r="K141" s="7">
        <f t="shared" si="4"/>
        <v>51</v>
      </c>
      <c r="L141" t="s">
        <v>969</v>
      </c>
      <c r="M141" s="1" t="s">
        <v>45</v>
      </c>
      <c r="N141">
        <v>51</v>
      </c>
      <c r="O141">
        <v>1</v>
      </c>
      <c r="Q141">
        <v>0.13320000000000001</v>
      </c>
      <c r="R141">
        <v>5.9900000000000002E-2</v>
      </c>
      <c r="T141">
        <v>5.0999999999999997E-2</v>
      </c>
      <c r="U141">
        <v>1.1999999999999999E-3</v>
      </c>
      <c r="V141" t="s">
        <v>606</v>
      </c>
      <c r="W141">
        <v>0</v>
      </c>
      <c r="X141" t="s">
        <v>970</v>
      </c>
      <c r="Y141">
        <v>65.699449999999999</v>
      </c>
      <c r="Z141">
        <v>26.76474</v>
      </c>
      <c r="AA141">
        <v>3.5688</v>
      </c>
      <c r="AB141">
        <v>1.7000000000000001E-2</v>
      </c>
      <c r="AC141">
        <v>-0.41299999999999998</v>
      </c>
      <c r="AD141">
        <v>0.108</v>
      </c>
      <c r="AE141">
        <v>-0.13</v>
      </c>
      <c r="AF141">
        <v>19.710153597710153</v>
      </c>
      <c r="AG141">
        <v>0.34139214294455711</v>
      </c>
      <c r="AH141">
        <v>0.74131024130091738</v>
      </c>
      <c r="AI141">
        <v>117.14332231169945</v>
      </c>
      <c r="AJ141">
        <v>0</v>
      </c>
      <c r="AK141">
        <v>21.268164399021313</v>
      </c>
      <c r="AL141">
        <v>18.894816598685367</v>
      </c>
      <c r="AM141">
        <v>25.040976157929439</v>
      </c>
    </row>
    <row r="142" spans="1:39">
      <c r="A142">
        <v>86</v>
      </c>
      <c r="B142" t="s">
        <v>815</v>
      </c>
      <c r="C142" t="s">
        <v>816</v>
      </c>
      <c r="D142" t="s">
        <v>972</v>
      </c>
      <c r="F142" t="s">
        <v>568</v>
      </c>
      <c r="G142" t="s">
        <v>45</v>
      </c>
      <c r="H142" s="1" t="s">
        <v>45</v>
      </c>
      <c r="I142" s="1" t="s">
        <v>63</v>
      </c>
      <c r="J142" s="1">
        <v>1</v>
      </c>
      <c r="K142" s="7">
        <f t="shared" si="4"/>
        <v>51</v>
      </c>
      <c r="L142" t="s">
        <v>972</v>
      </c>
      <c r="M142" s="1" t="s">
        <v>45</v>
      </c>
      <c r="N142">
        <v>51</v>
      </c>
      <c r="O142">
        <v>8</v>
      </c>
      <c r="Q142">
        <v>2.4E-2</v>
      </c>
      <c r="R142">
        <v>3.0000000000000001E-3</v>
      </c>
      <c r="T142">
        <v>9.1999999999999998E-3</v>
      </c>
      <c r="U142">
        <v>4.3E-3</v>
      </c>
      <c r="V142" t="s">
        <v>641</v>
      </c>
      <c r="W142">
        <v>3</v>
      </c>
      <c r="X142" t="s">
        <v>818</v>
      </c>
      <c r="Y142">
        <v>67.623390000000001</v>
      </c>
      <c r="Z142">
        <v>24.44585</v>
      </c>
      <c r="AA142">
        <v>3.5688</v>
      </c>
      <c r="AB142">
        <v>1.7000000000000001E-2</v>
      </c>
      <c r="AC142">
        <v>-0.28499999999999998</v>
      </c>
      <c r="AD142">
        <v>0.215</v>
      </c>
      <c r="AE142">
        <v>-0.12</v>
      </c>
      <c r="AF142">
        <v>21.217294703235918</v>
      </c>
      <c r="AG142">
        <v>0.41592356002968123</v>
      </c>
      <c r="AH142">
        <v>0.75857757502918366</v>
      </c>
      <c r="AI142">
        <v>82.383891639860437</v>
      </c>
      <c r="AJ142">
        <v>0</v>
      </c>
      <c r="AK142">
        <v>22.360937548198574</v>
      </c>
      <c r="AL142">
        <v>19.807181483313897</v>
      </c>
      <c r="AM142">
        <v>26.483248442784038</v>
      </c>
    </row>
    <row r="143" spans="1:39">
      <c r="A143">
        <v>80</v>
      </c>
      <c r="B143" t="s">
        <v>653</v>
      </c>
      <c r="C143" t="s">
        <v>654</v>
      </c>
      <c r="D143" t="s">
        <v>973</v>
      </c>
      <c r="F143" t="s">
        <v>568</v>
      </c>
      <c r="G143" t="s">
        <v>45</v>
      </c>
      <c r="H143" s="1" t="s">
        <v>45</v>
      </c>
      <c r="I143" s="1" t="s">
        <v>63</v>
      </c>
      <c r="J143" s="1">
        <v>1</v>
      </c>
      <c r="K143" s="7">
        <f t="shared" si="4"/>
        <v>51</v>
      </c>
      <c r="L143" t="s">
        <v>973</v>
      </c>
      <c r="M143" s="1" t="s">
        <v>45</v>
      </c>
      <c r="N143">
        <v>51</v>
      </c>
      <c r="O143">
        <v>1</v>
      </c>
      <c r="Q143">
        <v>4.7E-2</v>
      </c>
      <c r="R143">
        <v>4.0000000000000001E-3</v>
      </c>
      <c r="T143">
        <v>1.7999999999999999E-2</v>
      </c>
      <c r="U143">
        <v>8.2000000000000007E-3</v>
      </c>
      <c r="V143" t="s">
        <v>641</v>
      </c>
      <c r="W143">
        <v>3</v>
      </c>
      <c r="X143" t="s">
        <v>656</v>
      </c>
      <c r="Y143">
        <v>67.423159999999996</v>
      </c>
      <c r="Z143">
        <v>26.549520000000001</v>
      </c>
      <c r="AA143">
        <v>3.5688</v>
      </c>
      <c r="AB143">
        <v>1.7000000000000001E-2</v>
      </c>
      <c r="AC143">
        <v>-0.26200000000000001</v>
      </c>
      <c r="AD143">
        <v>0.11</v>
      </c>
      <c r="AE143">
        <v>-0.12</v>
      </c>
      <c r="AF143">
        <v>21.500076672221397</v>
      </c>
      <c r="AG143">
        <v>0.43094666258018638</v>
      </c>
      <c r="AH143">
        <v>0.75857757502918366</v>
      </c>
      <c r="AI143">
        <v>76.025861411105581</v>
      </c>
      <c r="AJ143">
        <v>0</v>
      </c>
      <c r="AK143">
        <v>22.563164446825123</v>
      </c>
      <c r="AL143">
        <v>19.975730990663227</v>
      </c>
      <c r="AM143">
        <v>26.751075970595384</v>
      </c>
    </row>
    <row r="144" spans="1:39">
      <c r="A144">
        <v>49</v>
      </c>
      <c r="B144" t="s">
        <v>978</v>
      </c>
      <c r="C144" t="s">
        <v>979</v>
      </c>
      <c r="D144" t="s">
        <v>980</v>
      </c>
      <c r="F144" t="s">
        <v>568</v>
      </c>
      <c r="G144" t="s">
        <v>45</v>
      </c>
      <c r="H144" s="1" t="s">
        <v>45</v>
      </c>
      <c r="I144" s="1" t="s">
        <v>63</v>
      </c>
      <c r="J144" s="1">
        <v>1</v>
      </c>
      <c r="K144" s="7">
        <f t="shared" si="4"/>
        <v>51</v>
      </c>
      <c r="L144" t="s">
        <v>980</v>
      </c>
      <c r="M144" s="1" t="s">
        <v>45</v>
      </c>
      <c r="N144">
        <v>51</v>
      </c>
      <c r="O144">
        <v>1</v>
      </c>
      <c r="Q144">
        <v>8.43E-2</v>
      </c>
      <c r="R144">
        <v>1.03E-2</v>
      </c>
      <c r="T144">
        <v>3.1099999999999999E-2</v>
      </c>
      <c r="U144">
        <v>3.0999999999999999E-3</v>
      </c>
      <c r="V144" t="s">
        <v>675</v>
      </c>
      <c r="W144">
        <v>1</v>
      </c>
      <c r="X144" t="s">
        <v>980</v>
      </c>
      <c r="Y144">
        <v>65.481819999999999</v>
      </c>
      <c r="Z144">
        <v>27.91835</v>
      </c>
      <c r="AA144">
        <v>3.5688</v>
      </c>
      <c r="AB144">
        <v>1.7000000000000001E-2</v>
      </c>
      <c r="AC144">
        <v>1.4E-2</v>
      </c>
      <c r="AD144">
        <v>6.9000000000000006E-2</v>
      </c>
      <c r="AE144">
        <v>-0.09</v>
      </c>
      <c r="AF144">
        <v>25.202290234107387</v>
      </c>
      <c r="AG144">
        <v>0.65969550013514788</v>
      </c>
      <c r="AH144">
        <v>0.81283051616409918</v>
      </c>
      <c r="AI144">
        <v>23.212984778216533</v>
      </c>
      <c r="AJ144">
        <v>0</v>
      </c>
      <c r="AK144">
        <v>25.137379900620783</v>
      </c>
      <c r="AL144">
        <v>22.113764527985239</v>
      </c>
      <c r="AM144">
        <v>30.184310152682709</v>
      </c>
    </row>
    <row r="145" spans="1:39">
      <c r="A145">
        <v>40</v>
      </c>
      <c r="B145" t="s">
        <v>1141</v>
      </c>
      <c r="C145" t="s">
        <v>1142</v>
      </c>
      <c r="D145" t="s">
        <v>1143</v>
      </c>
      <c r="F145" t="s">
        <v>568</v>
      </c>
      <c r="G145" t="s">
        <v>45</v>
      </c>
      <c r="H145" s="1" t="s">
        <v>45</v>
      </c>
      <c r="I145" s="1" t="s">
        <v>63</v>
      </c>
      <c r="J145" s="1">
        <v>1</v>
      </c>
      <c r="K145" s="7">
        <f t="shared" si="4"/>
        <v>51</v>
      </c>
      <c r="L145" t="s">
        <v>1143</v>
      </c>
      <c r="M145" s="1" t="s">
        <v>45</v>
      </c>
      <c r="N145">
        <v>51</v>
      </c>
      <c r="O145">
        <v>1</v>
      </c>
      <c r="Q145">
        <v>0.13689999999999999</v>
      </c>
      <c r="R145">
        <v>6.1499999999999999E-2</v>
      </c>
      <c r="T145">
        <v>5.2400000000000002E-2</v>
      </c>
      <c r="U145">
        <v>1.5E-3</v>
      </c>
      <c r="V145" t="s">
        <v>606</v>
      </c>
      <c r="W145">
        <v>0</v>
      </c>
      <c r="X145" t="s">
        <v>1144</v>
      </c>
      <c r="Y145">
        <v>65.089349999999996</v>
      </c>
      <c r="Z145">
        <v>28.230319999999999</v>
      </c>
      <c r="AA145">
        <v>3.5688</v>
      </c>
      <c r="AB145">
        <v>1.7000000000000001E-2</v>
      </c>
      <c r="AC145">
        <v>-2.718</v>
      </c>
      <c r="AD145">
        <v>0.11</v>
      </c>
      <c r="AE145">
        <v>-0.14000000000000001</v>
      </c>
      <c r="AF145">
        <v>5.229257267757129</v>
      </c>
      <c r="AG145">
        <v>9.7477306834910602E-3</v>
      </c>
      <c r="AH145">
        <v>0.72443596007499</v>
      </c>
      <c r="AI145">
        <v>7331.842175347625</v>
      </c>
      <c r="AJ145" t="s">
        <v>1145</v>
      </c>
      <c r="AK145">
        <v>8.6274014814951734</v>
      </c>
      <c r="AL145">
        <v>8.0824435641376642</v>
      </c>
      <c r="AM145">
        <v>9.1348465160078227</v>
      </c>
    </row>
    <row r="146" spans="1:39">
      <c r="A146">
        <v>15</v>
      </c>
      <c r="B146" t="s">
        <v>947</v>
      </c>
      <c r="C146" t="s">
        <v>948</v>
      </c>
      <c r="D146" t="s">
        <v>949</v>
      </c>
      <c r="F146" t="s">
        <v>568</v>
      </c>
      <c r="G146" t="s">
        <v>950</v>
      </c>
      <c r="H146" s="1" t="s">
        <v>950</v>
      </c>
      <c r="I146" s="1" t="s">
        <v>63</v>
      </c>
      <c r="J146" s="1">
        <v>1.25</v>
      </c>
      <c r="K146" s="7">
        <f t="shared" si="4"/>
        <v>51.25</v>
      </c>
      <c r="L146" t="s">
        <v>949</v>
      </c>
      <c r="M146" s="1" t="s">
        <v>950</v>
      </c>
      <c r="N146">
        <v>51.25</v>
      </c>
      <c r="O146">
        <v>1</v>
      </c>
      <c r="Q146">
        <v>0.04</v>
      </c>
      <c r="R146">
        <v>4.1999999999999997E-3</v>
      </c>
      <c r="T146">
        <v>1.9900000000000001E-2</v>
      </c>
      <c r="U146">
        <v>2.5000000000000001E-3</v>
      </c>
      <c r="V146" t="s">
        <v>675</v>
      </c>
      <c r="W146">
        <v>0</v>
      </c>
      <c r="X146" t="s">
        <v>949</v>
      </c>
      <c r="Y146">
        <v>63.928280000000001</v>
      </c>
      <c r="Z146">
        <v>29.166599999999999</v>
      </c>
      <c r="AA146">
        <v>3.5644999999999998</v>
      </c>
      <c r="AB146">
        <v>1.72E-2</v>
      </c>
      <c r="AC146">
        <v>-0.5</v>
      </c>
      <c r="AD146">
        <v>5.5E-2</v>
      </c>
      <c r="AE146">
        <v>-0.16</v>
      </c>
      <c r="AF146">
        <v>18.747355233311396</v>
      </c>
      <c r="AG146">
        <v>0.29851318741536242</v>
      </c>
      <c r="AH146">
        <v>0.69183097091893653</v>
      </c>
      <c r="AI146">
        <v>131.75893062181439</v>
      </c>
      <c r="AJ146">
        <v>0</v>
      </c>
      <c r="AK146">
        <v>20.556066248676778</v>
      </c>
      <c r="AL146">
        <v>18.298802964258762</v>
      </c>
      <c r="AM146">
        <v>24.105783665568516</v>
      </c>
    </row>
    <row r="147" spans="1:39">
      <c r="A147">
        <v>22</v>
      </c>
      <c r="B147" t="s">
        <v>925</v>
      </c>
      <c r="C147" t="s">
        <v>926</v>
      </c>
      <c r="D147" t="s">
        <v>927</v>
      </c>
      <c r="F147" t="s">
        <v>568</v>
      </c>
      <c r="G147" t="s">
        <v>252</v>
      </c>
      <c r="H147" s="1" t="s">
        <v>252</v>
      </c>
      <c r="I147" s="1" t="s">
        <v>63</v>
      </c>
      <c r="J147" s="1">
        <v>1.5</v>
      </c>
      <c r="K147" s="7">
        <f t="shared" si="4"/>
        <v>51.5</v>
      </c>
      <c r="L147" t="s">
        <v>927</v>
      </c>
      <c r="M147" s="1" t="s">
        <v>252</v>
      </c>
      <c r="N147">
        <v>51.5</v>
      </c>
      <c r="O147">
        <v>1</v>
      </c>
      <c r="Q147">
        <v>4.8800000000000003E-2</v>
      </c>
      <c r="R147">
        <v>2.2200000000000001E-2</v>
      </c>
      <c r="T147">
        <v>1.8700000000000001E-2</v>
      </c>
      <c r="U147">
        <v>1.4E-3</v>
      </c>
      <c r="V147" t="s">
        <v>606</v>
      </c>
      <c r="W147">
        <v>0</v>
      </c>
      <c r="X147" t="s">
        <v>927</v>
      </c>
      <c r="Y147">
        <v>64.544939999999997</v>
      </c>
      <c r="Z147">
        <v>25.332609999999999</v>
      </c>
      <c r="AA147">
        <v>3.5602</v>
      </c>
      <c r="AB147">
        <v>1.7299999999999999E-2</v>
      </c>
      <c r="AC147">
        <v>-0.59199999999999997</v>
      </c>
      <c r="AD147">
        <v>8.4000000000000005E-2</v>
      </c>
      <c r="AE147">
        <v>-0.2</v>
      </c>
      <c r="AF147">
        <v>17.780337841333228</v>
      </c>
      <c r="AG147">
        <v>0.25901416871603911</v>
      </c>
      <c r="AH147">
        <v>0.63095734448019325</v>
      </c>
      <c r="AI147">
        <v>143.59954808955672</v>
      </c>
      <c r="AJ147">
        <v>0</v>
      </c>
      <c r="AK147">
        <v>19.828963286493988</v>
      </c>
      <c r="AL147">
        <v>17.688975516469494</v>
      </c>
      <c r="AM147">
        <v>23.154811761485721</v>
      </c>
    </row>
    <row r="148" spans="1:39">
      <c r="A148">
        <v>19</v>
      </c>
      <c r="B148" t="s">
        <v>940</v>
      </c>
      <c r="C148" t="s">
        <v>941</v>
      </c>
      <c r="D148" t="s">
        <v>942</v>
      </c>
      <c r="F148" t="s">
        <v>568</v>
      </c>
      <c r="G148" t="s">
        <v>252</v>
      </c>
      <c r="H148" s="1" t="s">
        <v>252</v>
      </c>
      <c r="I148" s="1" t="s">
        <v>63</v>
      </c>
      <c r="J148" s="1">
        <v>1.5</v>
      </c>
      <c r="K148" s="7">
        <f t="shared" ref="K148:K179" si="5">IF(I148="B",0+J148,IF(I148="A",J148+10,IF(I148="F",J148+20,IF(I148="G",J148+30,IF(I148="K",J148+40,IF(I148="M",J148+50,"Err"))))))</f>
        <v>51.5</v>
      </c>
      <c r="L148" t="s">
        <v>942</v>
      </c>
      <c r="M148" s="1" t="s">
        <v>252</v>
      </c>
      <c r="N148">
        <v>51.5</v>
      </c>
      <c r="O148">
        <v>1</v>
      </c>
      <c r="Q148">
        <v>0.16370000000000001</v>
      </c>
      <c r="R148">
        <v>1.2999999999999999E-2</v>
      </c>
      <c r="T148">
        <v>7.9399999999999998E-2</v>
      </c>
      <c r="U148">
        <v>5.8999999999999999E-3</v>
      </c>
      <c r="V148" t="s">
        <v>675</v>
      </c>
      <c r="W148">
        <v>1</v>
      </c>
      <c r="X148" t="s">
        <v>942</v>
      </c>
      <c r="Y148">
        <v>64.390519999999995</v>
      </c>
      <c r="Z148">
        <v>28.346350000000001</v>
      </c>
      <c r="AA148">
        <v>3.5602</v>
      </c>
      <c r="AB148">
        <v>1.7299999999999999E-2</v>
      </c>
      <c r="AC148">
        <v>-0.39800000000000002</v>
      </c>
      <c r="AD148">
        <v>0.09</v>
      </c>
      <c r="AE148">
        <v>-0.18</v>
      </c>
      <c r="AF148">
        <v>19.881081638334898</v>
      </c>
      <c r="AG148">
        <v>0.34938440954612021</v>
      </c>
      <c r="AH148">
        <v>0.660693448007596</v>
      </c>
      <c r="AI148">
        <v>89.102155092121151</v>
      </c>
      <c r="AJ148">
        <v>0</v>
      </c>
      <c r="AK148">
        <v>21.393409717566733</v>
      </c>
      <c r="AL148">
        <v>18.999522259936576</v>
      </c>
      <c r="AM148">
        <v>25.205844618461079</v>
      </c>
    </row>
    <row r="149" spans="1:39">
      <c r="A149">
        <v>127</v>
      </c>
      <c r="B149" t="s">
        <v>892</v>
      </c>
      <c r="C149" t="s">
        <v>893</v>
      </c>
      <c r="D149" t="s">
        <v>894</v>
      </c>
      <c r="F149" t="s">
        <v>568</v>
      </c>
      <c r="G149" t="s">
        <v>895</v>
      </c>
      <c r="H149" s="1" t="s">
        <v>895</v>
      </c>
      <c r="I149" s="1" t="s">
        <v>63</v>
      </c>
      <c r="J149" s="1">
        <v>1.75</v>
      </c>
      <c r="K149" s="7">
        <f t="shared" si="5"/>
        <v>51.75</v>
      </c>
      <c r="L149" t="s">
        <v>894</v>
      </c>
      <c r="M149" s="1" t="s">
        <v>895</v>
      </c>
      <c r="N149">
        <v>51.75</v>
      </c>
      <c r="O149">
        <v>1</v>
      </c>
      <c r="Q149">
        <v>8.1000000000000003E-2</v>
      </c>
      <c r="R149">
        <v>3.6700000000000003E-2</v>
      </c>
      <c r="T149">
        <v>3.1E-2</v>
      </c>
      <c r="U149">
        <v>2E-3</v>
      </c>
      <c r="V149" t="s">
        <v>606</v>
      </c>
      <c r="W149">
        <v>0</v>
      </c>
      <c r="X149" t="s">
        <v>896</v>
      </c>
      <c r="Y149">
        <v>68.412729999999996</v>
      </c>
      <c r="Z149">
        <v>22.455770000000001</v>
      </c>
      <c r="AA149">
        <v>3.5558000000000001</v>
      </c>
      <c r="AB149">
        <v>1.7500000000000002E-2</v>
      </c>
      <c r="AC149">
        <v>-1.159</v>
      </c>
      <c r="AD149">
        <v>0.11799999999999999</v>
      </c>
      <c r="AE149">
        <v>-0.28999999999999998</v>
      </c>
      <c r="AF149">
        <v>12.828917393128684</v>
      </c>
      <c r="AG149">
        <v>0.10800242868474359</v>
      </c>
      <c r="AH149">
        <v>0.51286138399136483</v>
      </c>
      <c r="AI149">
        <v>374.86097325495751</v>
      </c>
      <c r="AJ149">
        <v>0</v>
      </c>
      <c r="AK149">
        <v>15.882176156538291</v>
      </c>
      <c r="AL149">
        <v>14.354321887833573</v>
      </c>
      <c r="AM149">
        <v>18.06804879345113</v>
      </c>
    </row>
    <row r="150" spans="1:39">
      <c r="A150">
        <v>57</v>
      </c>
      <c r="B150" t="s">
        <v>877</v>
      </c>
      <c r="C150" t="s">
        <v>878</v>
      </c>
      <c r="D150" t="s">
        <v>879</v>
      </c>
      <c r="F150" t="s">
        <v>568</v>
      </c>
      <c r="G150" t="s">
        <v>46</v>
      </c>
      <c r="H150" s="1" t="s">
        <v>46</v>
      </c>
      <c r="I150" s="1" t="s">
        <v>63</v>
      </c>
      <c r="J150" s="1">
        <v>2</v>
      </c>
      <c r="K150" s="7">
        <f t="shared" si="5"/>
        <v>52</v>
      </c>
      <c r="L150" t="s">
        <v>879</v>
      </c>
      <c r="M150" s="1" t="s">
        <v>46</v>
      </c>
      <c r="N150">
        <v>52</v>
      </c>
      <c r="O150">
        <v>4</v>
      </c>
      <c r="Q150">
        <v>9.5600000000000004E-2</v>
      </c>
      <c r="R150">
        <v>4.2999999999999997E-2</v>
      </c>
      <c r="T150">
        <v>3.6600000000000001E-2</v>
      </c>
      <c r="U150">
        <v>1.2999999999999999E-3</v>
      </c>
      <c r="V150" t="s">
        <v>606</v>
      </c>
      <c r="W150">
        <v>0</v>
      </c>
      <c r="X150" t="s">
        <v>879</v>
      </c>
      <c r="Y150">
        <v>65.78237</v>
      </c>
      <c r="Z150">
        <v>28.099260000000001</v>
      </c>
      <c r="AA150">
        <v>3.5514999999999999</v>
      </c>
      <c r="AB150">
        <v>1.77E-2</v>
      </c>
      <c r="AC150">
        <v>-1.2609999999999999</v>
      </c>
      <c r="AD150">
        <v>0.24199999999999999</v>
      </c>
      <c r="AE150">
        <v>-0.33</v>
      </c>
      <c r="AF150">
        <v>12.097343394236667</v>
      </c>
      <c r="AG150">
        <v>9.2277011665076403E-2</v>
      </c>
      <c r="AH150">
        <v>0.46773514128719818</v>
      </c>
      <c r="AI150">
        <v>406.88154378564411</v>
      </c>
      <c r="AJ150">
        <v>0</v>
      </c>
      <c r="AK150">
        <v>15.260543763572104</v>
      </c>
      <c r="AL150">
        <v>13.824921717367975</v>
      </c>
      <c r="AM150">
        <v>17.279503308326788</v>
      </c>
    </row>
    <row r="151" spans="1:39">
      <c r="A151">
        <v>143</v>
      </c>
      <c r="B151" t="s">
        <v>822</v>
      </c>
      <c r="C151" t="s">
        <v>823</v>
      </c>
      <c r="D151" t="s">
        <v>907</v>
      </c>
      <c r="F151" t="s">
        <v>568</v>
      </c>
      <c r="G151" t="s">
        <v>46</v>
      </c>
      <c r="H151" s="1" t="s">
        <v>46</v>
      </c>
      <c r="I151" s="1" t="s">
        <v>63</v>
      </c>
      <c r="J151" s="1">
        <v>2</v>
      </c>
      <c r="K151" s="7">
        <f t="shared" si="5"/>
        <v>52</v>
      </c>
      <c r="L151" t="s">
        <v>907</v>
      </c>
      <c r="M151" s="1" t="s">
        <v>46</v>
      </c>
      <c r="N151">
        <v>52</v>
      </c>
      <c r="O151">
        <v>2</v>
      </c>
      <c r="Q151">
        <v>1.0999999999999999E-2</v>
      </c>
      <c r="R151">
        <v>3.5000000000000001E-3</v>
      </c>
      <c r="T151">
        <v>4.8999999999999998E-3</v>
      </c>
      <c r="U151">
        <v>1.1999999999999999E-3</v>
      </c>
      <c r="V151" t="s">
        <v>806</v>
      </c>
      <c r="W151">
        <v>1</v>
      </c>
      <c r="X151" t="s">
        <v>825</v>
      </c>
      <c r="Y151">
        <v>68.986840000000001</v>
      </c>
      <c r="Z151">
        <v>22.91001</v>
      </c>
      <c r="AA151">
        <v>3.5514999999999999</v>
      </c>
      <c r="AB151">
        <v>1.77E-2</v>
      </c>
      <c r="AC151">
        <v>-0.66400000000000003</v>
      </c>
      <c r="AD151">
        <v>0.10299999999999999</v>
      </c>
      <c r="AE151">
        <v>-0.27</v>
      </c>
      <c r="AF151">
        <v>17.05846735354174</v>
      </c>
      <c r="AG151">
        <v>0.23178403645564008</v>
      </c>
      <c r="AH151">
        <v>0.53703179637025267</v>
      </c>
      <c r="AI151">
        <v>131.69490210902956</v>
      </c>
      <c r="AJ151">
        <v>0</v>
      </c>
      <c r="AK151">
        <v>19.277912674891827</v>
      </c>
      <c r="AL151">
        <v>17.225930109292605</v>
      </c>
      <c r="AM151">
        <v>22.436817463460709</v>
      </c>
    </row>
    <row r="152" spans="1:39">
      <c r="A152">
        <v>109</v>
      </c>
      <c r="B152" t="s">
        <v>863</v>
      </c>
      <c r="C152" t="s">
        <v>864</v>
      </c>
      <c r="D152" t="s">
        <v>914</v>
      </c>
      <c r="F152" t="s">
        <v>568</v>
      </c>
      <c r="G152" t="s">
        <v>46</v>
      </c>
      <c r="H152" s="1" t="s">
        <v>46</v>
      </c>
      <c r="I152" s="1" t="s">
        <v>63</v>
      </c>
      <c r="J152" s="1">
        <v>2</v>
      </c>
      <c r="K152" s="7">
        <f t="shared" si="5"/>
        <v>52</v>
      </c>
      <c r="L152" t="s">
        <v>914</v>
      </c>
      <c r="M152" s="1" t="s">
        <v>46</v>
      </c>
      <c r="N152">
        <v>52</v>
      </c>
      <c r="O152">
        <v>2</v>
      </c>
      <c r="Q152">
        <v>3.5400000000000001E-2</v>
      </c>
      <c r="R152">
        <v>3.8999999999999998E-3</v>
      </c>
      <c r="T152">
        <v>1.6199999999999999E-2</v>
      </c>
      <c r="U152">
        <v>3.8999999999999998E-3</v>
      </c>
      <c r="V152" t="s">
        <v>675</v>
      </c>
      <c r="W152">
        <v>2</v>
      </c>
      <c r="X152" t="s">
        <v>915</v>
      </c>
      <c r="Y152">
        <v>68.178250000000006</v>
      </c>
      <c r="Z152">
        <v>25.875440000000001</v>
      </c>
      <c r="AA152">
        <v>3.5514999999999999</v>
      </c>
      <c r="AB152">
        <v>1.77E-2</v>
      </c>
      <c r="AC152">
        <v>-0.48799999999999999</v>
      </c>
      <c r="AD152">
        <v>0.106</v>
      </c>
      <c r="AE152">
        <v>-0.25</v>
      </c>
      <c r="AF152">
        <v>18.877305691635847</v>
      </c>
      <c r="AG152">
        <v>0.30409096844533906</v>
      </c>
      <c r="AH152">
        <v>0.56234132519034907</v>
      </c>
      <c r="AI152">
        <v>84.925362323422974</v>
      </c>
      <c r="AJ152">
        <v>0</v>
      </c>
      <c r="AK152">
        <v>20.652850849692481</v>
      </c>
      <c r="AL152">
        <v>18.379880390146109</v>
      </c>
      <c r="AM152">
        <v>24.232669251399795</v>
      </c>
    </row>
    <row r="153" spans="1:39">
      <c r="A153">
        <v>115</v>
      </c>
      <c r="B153" t="s">
        <v>916</v>
      </c>
      <c r="C153" t="s">
        <v>917</v>
      </c>
      <c r="D153" t="s">
        <v>918</v>
      </c>
      <c r="F153" t="s">
        <v>568</v>
      </c>
      <c r="G153" t="s">
        <v>46</v>
      </c>
      <c r="H153" s="1" t="s">
        <v>46</v>
      </c>
      <c r="I153" s="1" t="s">
        <v>63</v>
      </c>
      <c r="J153" s="1">
        <v>2</v>
      </c>
      <c r="K153" s="7">
        <f t="shared" si="5"/>
        <v>52</v>
      </c>
      <c r="L153" t="s">
        <v>918</v>
      </c>
      <c r="M153" s="1" t="s">
        <v>46</v>
      </c>
      <c r="N153">
        <v>52</v>
      </c>
      <c r="O153">
        <v>2</v>
      </c>
      <c r="Q153">
        <v>1.4999999999999999E-2</v>
      </c>
      <c r="R153">
        <v>3.0000000000000001E-3</v>
      </c>
      <c r="T153">
        <v>5.7000000000000002E-3</v>
      </c>
      <c r="U153">
        <v>2.8E-3</v>
      </c>
      <c r="V153" t="s">
        <v>806</v>
      </c>
      <c r="W153">
        <v>2</v>
      </c>
      <c r="X153" t="s">
        <v>919</v>
      </c>
      <c r="Y153">
        <v>68.275930000000002</v>
      </c>
      <c r="Z153">
        <v>24.15944</v>
      </c>
      <c r="AA153">
        <v>3.5514999999999999</v>
      </c>
      <c r="AB153">
        <v>1.77E-2</v>
      </c>
      <c r="AC153">
        <v>-0.45600000000000002</v>
      </c>
      <c r="AD153">
        <v>7.2999999999999995E-2</v>
      </c>
      <c r="AE153">
        <v>-0.25</v>
      </c>
      <c r="AF153">
        <v>19.228261007165241</v>
      </c>
      <c r="AG153">
        <v>0.31947988667886984</v>
      </c>
      <c r="AH153">
        <v>0.56234132519034907</v>
      </c>
      <c r="AI153">
        <v>76.017755307267649</v>
      </c>
      <c r="AJ153">
        <v>0</v>
      </c>
      <c r="AK153">
        <v>20.913176784336791</v>
      </c>
      <c r="AL153">
        <v>18.597847439696743</v>
      </c>
      <c r="AM153">
        <v>24.5743055982608</v>
      </c>
    </row>
    <row r="154" spans="1:39">
      <c r="A154">
        <v>94</v>
      </c>
      <c r="B154" t="s">
        <v>920</v>
      </c>
      <c r="C154" t="s">
        <v>921</v>
      </c>
      <c r="D154" t="s">
        <v>922</v>
      </c>
      <c r="F154" t="s">
        <v>568</v>
      </c>
      <c r="G154" t="s">
        <v>46</v>
      </c>
      <c r="H154" s="1" t="s">
        <v>46</v>
      </c>
      <c r="I154" s="1" t="s">
        <v>63</v>
      </c>
      <c r="J154" s="1">
        <v>2</v>
      </c>
      <c r="K154" s="7">
        <f t="shared" si="5"/>
        <v>52</v>
      </c>
      <c r="L154" t="s">
        <v>922</v>
      </c>
      <c r="M154" s="1" t="s">
        <v>46</v>
      </c>
      <c r="N154">
        <v>52</v>
      </c>
      <c r="O154">
        <v>2</v>
      </c>
      <c r="Q154">
        <v>0.01</v>
      </c>
      <c r="R154">
        <v>2E-3</v>
      </c>
      <c r="T154">
        <v>3.8E-3</v>
      </c>
      <c r="U154">
        <v>1.9E-3</v>
      </c>
      <c r="V154" t="s">
        <v>806</v>
      </c>
      <c r="W154">
        <v>3</v>
      </c>
      <c r="X154" t="s">
        <v>923</v>
      </c>
      <c r="Y154">
        <v>67.916970000000006</v>
      </c>
      <c r="Z154">
        <v>18.23255</v>
      </c>
      <c r="AA154">
        <v>3.5514999999999999</v>
      </c>
      <c r="AB154">
        <v>1.77E-2</v>
      </c>
      <c r="AC154">
        <v>-0.443</v>
      </c>
      <c r="AD154">
        <v>0.26500000000000001</v>
      </c>
      <c r="AE154">
        <v>-0.24</v>
      </c>
      <c r="AF154">
        <v>19.372693554774884</v>
      </c>
      <c r="AG154">
        <v>0.32595190359711462</v>
      </c>
      <c r="AH154">
        <v>0.57543993733715693</v>
      </c>
      <c r="AI154">
        <v>76.541364227900402</v>
      </c>
      <c r="AJ154">
        <v>0</v>
      </c>
      <c r="AK154">
        <v>21.019869173314746</v>
      </c>
      <c r="AL154">
        <v>18.687133183224031</v>
      </c>
      <c r="AM154">
        <v>24.714467338814785</v>
      </c>
    </row>
    <row r="155" spans="1:39">
      <c r="A155">
        <v>97</v>
      </c>
      <c r="B155" t="s">
        <v>1146</v>
      </c>
      <c r="C155" t="s">
        <v>1147</v>
      </c>
      <c r="D155" t="s">
        <v>1148</v>
      </c>
      <c r="F155" t="s">
        <v>568</v>
      </c>
      <c r="G155" t="s">
        <v>46</v>
      </c>
      <c r="H155" s="1" t="s">
        <v>46</v>
      </c>
      <c r="I155" s="1" t="s">
        <v>63</v>
      </c>
      <c r="J155" s="1">
        <v>2</v>
      </c>
      <c r="K155" s="7">
        <f t="shared" si="5"/>
        <v>52</v>
      </c>
      <c r="L155" t="s">
        <v>1148</v>
      </c>
      <c r="M155" s="1" t="s">
        <v>46</v>
      </c>
      <c r="N155">
        <v>52</v>
      </c>
      <c r="O155">
        <v>1</v>
      </c>
      <c r="Q155">
        <v>4.5600000000000002E-2</v>
      </c>
      <c r="R155">
        <v>5.8999999999999999E-3</v>
      </c>
      <c r="T155">
        <v>1.4500000000000001E-2</v>
      </c>
      <c r="U155">
        <v>1.8E-3</v>
      </c>
      <c r="V155" t="s">
        <v>675</v>
      </c>
      <c r="W155">
        <v>3</v>
      </c>
      <c r="X155" t="s">
        <v>1148</v>
      </c>
      <c r="Y155">
        <v>67.960750000000004</v>
      </c>
      <c r="Z155">
        <v>24.40456</v>
      </c>
      <c r="AA155">
        <v>3.5514999999999999</v>
      </c>
      <c r="AB155">
        <v>1.77E-2</v>
      </c>
      <c r="AC155">
        <v>-1.571</v>
      </c>
      <c r="AD155">
        <v>0.19400000000000001</v>
      </c>
      <c r="AE155">
        <v>-0.25</v>
      </c>
      <c r="AF155">
        <v>10.120221283662211</v>
      </c>
      <c r="AG155">
        <v>5.7199669798923436E-2</v>
      </c>
      <c r="AH155">
        <v>0.56234132519034907</v>
      </c>
      <c r="AI155">
        <v>883.11988017968076</v>
      </c>
      <c r="AJ155" t="s">
        <v>1145</v>
      </c>
      <c r="AK155">
        <v>13.516679266760098</v>
      </c>
      <c r="AL155">
        <v>12.332828175367954</v>
      </c>
      <c r="AM155">
        <v>15.08798538521596</v>
      </c>
    </row>
    <row r="156" spans="1:39">
      <c r="A156">
        <v>182</v>
      </c>
      <c r="B156" t="s">
        <v>870</v>
      </c>
      <c r="C156" t="s">
        <v>871</v>
      </c>
      <c r="D156" t="s">
        <v>872</v>
      </c>
      <c r="F156" t="s">
        <v>568</v>
      </c>
      <c r="G156" t="s">
        <v>873</v>
      </c>
      <c r="H156" s="1" t="s">
        <v>873</v>
      </c>
      <c r="I156" s="1" t="s">
        <v>63</v>
      </c>
      <c r="J156" s="1">
        <v>2.5</v>
      </c>
      <c r="K156" s="7">
        <f t="shared" si="5"/>
        <v>52.5</v>
      </c>
      <c r="L156" t="s">
        <v>872</v>
      </c>
      <c r="M156" s="1" t="s">
        <v>873</v>
      </c>
      <c r="N156">
        <v>52.5</v>
      </c>
      <c r="O156">
        <v>1</v>
      </c>
      <c r="Q156">
        <v>0.13320000000000001</v>
      </c>
      <c r="R156">
        <v>0.06</v>
      </c>
      <c r="T156">
        <v>5.0999999999999997E-2</v>
      </c>
      <c r="U156">
        <v>2E-3</v>
      </c>
      <c r="V156" t="s">
        <v>606</v>
      </c>
      <c r="W156">
        <v>0</v>
      </c>
      <c r="X156" t="s">
        <v>872</v>
      </c>
      <c r="Y156">
        <v>71.463930000000005</v>
      </c>
      <c r="Z156">
        <v>15.926869999999999</v>
      </c>
      <c r="AA156">
        <v>3.5425</v>
      </c>
      <c r="AB156">
        <v>1.8100000000000002E-2</v>
      </c>
      <c r="AC156">
        <v>-0.61399999999999999</v>
      </c>
      <c r="AD156">
        <v>3.6999999999999998E-2</v>
      </c>
      <c r="AE156">
        <v>-0.34</v>
      </c>
      <c r="AF156">
        <v>17.556583593394102</v>
      </c>
      <c r="AG156">
        <v>0.2503707104654922</v>
      </c>
      <c r="AH156">
        <v>0.45708818961487502</v>
      </c>
      <c r="AI156">
        <v>82.564561471687824</v>
      </c>
      <c r="AJ156">
        <v>0</v>
      </c>
      <c r="AK156">
        <v>19.658935993074074</v>
      </c>
      <c r="AL156">
        <v>17.54618406054756</v>
      </c>
      <c r="AM156">
        <v>22.933020259746637</v>
      </c>
    </row>
    <row r="157" spans="1:39">
      <c r="A157">
        <v>11</v>
      </c>
      <c r="B157" t="s">
        <v>885</v>
      </c>
      <c r="C157" t="s">
        <v>886</v>
      </c>
      <c r="D157" t="s">
        <v>887</v>
      </c>
      <c r="F157" t="s">
        <v>568</v>
      </c>
      <c r="G157" t="s">
        <v>873</v>
      </c>
      <c r="H157" s="1" t="s">
        <v>873</v>
      </c>
      <c r="I157" s="1" t="s">
        <v>63</v>
      </c>
      <c r="J157" s="1">
        <v>2.5</v>
      </c>
      <c r="K157" s="7">
        <f t="shared" si="5"/>
        <v>52.5</v>
      </c>
      <c r="L157" t="s">
        <v>887</v>
      </c>
      <c r="M157" s="1" t="s">
        <v>873</v>
      </c>
      <c r="N157">
        <v>52.5</v>
      </c>
      <c r="O157">
        <v>1</v>
      </c>
      <c r="Q157">
        <v>2.5100000000000001E-2</v>
      </c>
      <c r="R157">
        <v>7.6E-3</v>
      </c>
      <c r="T157">
        <v>9.4000000000000004E-3</v>
      </c>
      <c r="U157">
        <v>2.3E-3</v>
      </c>
      <c r="V157" t="s">
        <v>641</v>
      </c>
      <c r="W157">
        <v>1</v>
      </c>
      <c r="X157" t="s">
        <v>887</v>
      </c>
      <c r="Y157">
        <v>63.699440000000003</v>
      </c>
      <c r="Z157">
        <v>26.803059999999999</v>
      </c>
      <c r="AA157">
        <v>3.5425</v>
      </c>
      <c r="AB157">
        <v>1.8100000000000002E-2</v>
      </c>
      <c r="AC157">
        <v>-0.43099999999999999</v>
      </c>
      <c r="AD157">
        <v>6.5000000000000002E-2</v>
      </c>
      <c r="AE157">
        <v>-0.31</v>
      </c>
      <c r="AF157">
        <v>19.506978651264063</v>
      </c>
      <c r="AG157">
        <v>0.33204238274917647</v>
      </c>
      <c r="AH157">
        <v>0.48977881936844614</v>
      </c>
      <c r="AI157">
        <v>47.504910461512729</v>
      </c>
      <c r="AJ157">
        <v>0</v>
      </c>
      <c r="AK157">
        <v>21.118837508342004</v>
      </c>
      <c r="AL157">
        <v>18.769931203327815</v>
      </c>
      <c r="AM157">
        <v>24.844556852198775</v>
      </c>
    </row>
    <row r="158" spans="1:39">
      <c r="A158">
        <v>157</v>
      </c>
      <c r="B158" t="s">
        <v>880</v>
      </c>
      <c r="C158" t="s">
        <v>881</v>
      </c>
      <c r="D158" t="s">
        <v>897</v>
      </c>
      <c r="F158" t="s">
        <v>568</v>
      </c>
      <c r="G158" t="s">
        <v>873</v>
      </c>
      <c r="H158" s="1" t="s">
        <v>873</v>
      </c>
      <c r="I158" s="1" t="s">
        <v>63</v>
      </c>
      <c r="J158" s="1">
        <v>2.5</v>
      </c>
      <c r="K158" s="7">
        <f t="shared" si="5"/>
        <v>52.5</v>
      </c>
      <c r="L158" t="s">
        <v>897</v>
      </c>
      <c r="M158" s="1" t="s">
        <v>873</v>
      </c>
      <c r="N158">
        <v>52.5</v>
      </c>
      <c r="O158">
        <v>1</v>
      </c>
      <c r="Q158">
        <v>1.2E-2</v>
      </c>
      <c r="R158">
        <v>3.0000000000000001E-3</v>
      </c>
      <c r="T158">
        <v>4.5999999999999999E-3</v>
      </c>
      <c r="U158">
        <v>2.3999999999999998E-3</v>
      </c>
      <c r="V158" t="s">
        <v>806</v>
      </c>
      <c r="W158">
        <v>1</v>
      </c>
      <c r="X158" t="s">
        <v>884</v>
      </c>
      <c r="Y158">
        <v>69.837119999999999</v>
      </c>
      <c r="Z158">
        <v>25.750589999999999</v>
      </c>
      <c r="AA158">
        <v>3.5425</v>
      </c>
      <c r="AB158">
        <v>1.8100000000000002E-2</v>
      </c>
      <c r="AC158">
        <v>-0.32800000000000001</v>
      </c>
      <c r="AD158">
        <v>0.11600000000000001</v>
      </c>
      <c r="AE158">
        <v>-0.28999999999999998</v>
      </c>
      <c r="AF158">
        <v>20.698554092808354</v>
      </c>
      <c r="AG158">
        <v>0.38922750441545623</v>
      </c>
      <c r="AH158">
        <v>0.51286138399136483</v>
      </c>
      <c r="AI158">
        <v>31.763911381746407</v>
      </c>
      <c r="AJ158" t="s">
        <v>643</v>
      </c>
      <c r="AK158">
        <v>21.987710421803506</v>
      </c>
      <c r="AL158">
        <v>19.495872717954192</v>
      </c>
      <c r="AM158">
        <v>25.989699297786984</v>
      </c>
    </row>
    <row r="159" spans="1:39">
      <c r="A159">
        <v>190</v>
      </c>
      <c r="B159" t="s">
        <v>903</v>
      </c>
      <c r="C159" t="s">
        <v>904</v>
      </c>
      <c r="D159" t="s">
        <v>905</v>
      </c>
      <c r="F159" t="s">
        <v>568</v>
      </c>
      <c r="G159" t="s">
        <v>873</v>
      </c>
      <c r="H159" s="1" t="s">
        <v>873</v>
      </c>
      <c r="I159" s="1" t="s">
        <v>63</v>
      </c>
      <c r="J159" s="1">
        <v>2.5</v>
      </c>
      <c r="K159" s="7">
        <f t="shared" si="5"/>
        <v>52.5</v>
      </c>
      <c r="L159" t="s">
        <v>905</v>
      </c>
      <c r="M159" s="1" t="s">
        <v>873</v>
      </c>
      <c r="N159">
        <v>52.5</v>
      </c>
      <c r="O159">
        <v>2</v>
      </c>
      <c r="Q159">
        <v>0.01</v>
      </c>
      <c r="R159">
        <v>3.0000000000000001E-3</v>
      </c>
      <c r="T159">
        <v>3.8E-3</v>
      </c>
      <c r="U159">
        <v>2.0999999999999999E-3</v>
      </c>
      <c r="V159" t="s">
        <v>641</v>
      </c>
      <c r="W159">
        <v>3</v>
      </c>
      <c r="X159" t="s">
        <v>905</v>
      </c>
      <c r="Y159">
        <v>72.947400000000002</v>
      </c>
      <c r="Z159">
        <v>30.78707</v>
      </c>
      <c r="AA159">
        <v>3.5425</v>
      </c>
      <c r="AB159">
        <v>1.8100000000000002E-2</v>
      </c>
      <c r="AC159">
        <v>-0.28799999999999998</v>
      </c>
      <c r="AD159">
        <v>0.16</v>
      </c>
      <c r="AE159">
        <v>-0.28000000000000003</v>
      </c>
      <c r="AF159">
        <v>21.18068535351491</v>
      </c>
      <c r="AG159">
        <v>0.414003031975828</v>
      </c>
      <c r="AH159">
        <v>0.52480746024977254</v>
      </c>
      <c r="AI159">
        <v>26.764158645199</v>
      </c>
      <c r="AJ159">
        <v>0</v>
      </c>
      <c r="AK159">
        <v>22.334694099949918</v>
      </c>
      <c r="AL159">
        <v>19.785301870669443</v>
      </c>
      <c r="AM159">
        <v>26.448512680799229</v>
      </c>
    </row>
    <row r="160" spans="1:39">
      <c r="A160">
        <v>7</v>
      </c>
      <c r="B160" t="s">
        <v>928</v>
      </c>
      <c r="C160" t="s">
        <v>929</v>
      </c>
      <c r="D160" t="s">
        <v>930</v>
      </c>
      <c r="F160" t="s">
        <v>568</v>
      </c>
      <c r="G160" t="s">
        <v>873</v>
      </c>
      <c r="H160" s="1" t="s">
        <v>873</v>
      </c>
      <c r="I160" s="1" t="s">
        <v>63</v>
      </c>
      <c r="J160" s="1">
        <v>2.5</v>
      </c>
      <c r="K160" s="7">
        <f t="shared" si="5"/>
        <v>52.5</v>
      </c>
      <c r="L160" t="s">
        <v>930</v>
      </c>
      <c r="M160" s="1" t="s">
        <v>873</v>
      </c>
      <c r="N160">
        <v>52.5</v>
      </c>
      <c r="O160">
        <v>1</v>
      </c>
      <c r="Q160">
        <v>0.52949999999999997</v>
      </c>
      <c r="R160">
        <v>0.1207</v>
      </c>
      <c r="T160">
        <v>0.24929999999999999</v>
      </c>
      <c r="U160">
        <v>3.1099999999999999E-2</v>
      </c>
      <c r="V160" t="s">
        <v>606</v>
      </c>
      <c r="W160">
        <v>3</v>
      </c>
      <c r="X160" t="s">
        <v>931</v>
      </c>
      <c r="Y160">
        <v>63.609450000000002</v>
      </c>
      <c r="Z160">
        <v>28.100899999999999</v>
      </c>
      <c r="AA160">
        <v>3.5425</v>
      </c>
      <c r="AB160">
        <v>1.8100000000000002E-2</v>
      </c>
      <c r="AC160">
        <v>0.23</v>
      </c>
      <c r="AD160">
        <v>0.88300000000000001</v>
      </c>
      <c r="AE160">
        <v>-0.2</v>
      </c>
      <c r="AF160">
        <v>28.539082615471141</v>
      </c>
      <c r="AG160">
        <v>0.92058421037519278</v>
      </c>
      <c r="AH160">
        <v>0.63095734448019325</v>
      </c>
      <c r="AI160">
        <v>31.461202856929226</v>
      </c>
      <c r="AJ160">
        <v>0</v>
      </c>
      <c r="AK160">
        <v>27.355207200917054</v>
      </c>
      <c r="AL160">
        <v>23.945432234759071</v>
      </c>
      <c r="AM160">
        <v>33.175788579378477</v>
      </c>
    </row>
    <row r="161" spans="1:39">
      <c r="A161">
        <v>34</v>
      </c>
      <c r="B161" t="s">
        <v>808</v>
      </c>
      <c r="C161" t="s">
        <v>809</v>
      </c>
      <c r="D161" t="s">
        <v>856</v>
      </c>
      <c r="F161" t="s">
        <v>568</v>
      </c>
      <c r="G161" t="s">
        <v>47</v>
      </c>
      <c r="H161" s="1" t="s">
        <v>47</v>
      </c>
      <c r="I161" s="1" t="s">
        <v>63</v>
      </c>
      <c r="J161" s="1">
        <v>3</v>
      </c>
      <c r="K161" s="7">
        <f t="shared" si="5"/>
        <v>53</v>
      </c>
      <c r="L161" t="s">
        <v>856</v>
      </c>
      <c r="M161" s="1" t="s">
        <v>47</v>
      </c>
      <c r="N161">
        <v>53</v>
      </c>
      <c r="O161">
        <v>2</v>
      </c>
      <c r="Q161">
        <v>8.0000000000000002E-3</v>
      </c>
      <c r="R161">
        <v>2E-3</v>
      </c>
      <c r="T161">
        <v>3.0999999999999999E-3</v>
      </c>
      <c r="U161">
        <v>1.6000000000000001E-3</v>
      </c>
      <c r="V161" t="s">
        <v>641</v>
      </c>
      <c r="W161">
        <v>3</v>
      </c>
      <c r="X161" t="s">
        <v>811</v>
      </c>
      <c r="Y161">
        <v>64.803380000000004</v>
      </c>
      <c r="Z161">
        <v>28.492529999999999</v>
      </c>
      <c r="AA161">
        <v>3.5333999999999999</v>
      </c>
      <c r="AB161">
        <v>1.84E-2</v>
      </c>
      <c r="AC161">
        <v>-1.0680000000000001</v>
      </c>
      <c r="AD161">
        <v>0.13400000000000001</v>
      </c>
      <c r="AE161">
        <v>-0.44</v>
      </c>
      <c r="AF161">
        <v>13.518858073639519</v>
      </c>
      <c r="AG161">
        <v>0.12428065163755002</v>
      </c>
      <c r="AH161">
        <v>0.36307805477010135</v>
      </c>
      <c r="AI161">
        <v>192.14366837162717</v>
      </c>
      <c r="AJ161">
        <v>0</v>
      </c>
      <c r="AK161">
        <v>16.458111819334661</v>
      </c>
      <c r="AL161">
        <v>14.843717513487887</v>
      </c>
      <c r="AM161">
        <v>18.801879055310216</v>
      </c>
    </row>
    <row r="162" spans="1:39">
      <c r="A162">
        <v>110</v>
      </c>
      <c r="B162" t="s">
        <v>863</v>
      </c>
      <c r="C162" t="s">
        <v>864</v>
      </c>
      <c r="D162" t="s">
        <v>865</v>
      </c>
      <c r="F162" t="s">
        <v>568</v>
      </c>
      <c r="G162" t="s">
        <v>47</v>
      </c>
      <c r="H162" s="1" t="s">
        <v>47</v>
      </c>
      <c r="I162" s="1" t="s">
        <v>63</v>
      </c>
      <c r="J162" s="1">
        <v>3</v>
      </c>
      <c r="K162" s="7">
        <f t="shared" si="5"/>
        <v>53</v>
      </c>
      <c r="L162" t="s">
        <v>865</v>
      </c>
      <c r="M162" s="1" t="s">
        <v>47</v>
      </c>
      <c r="N162">
        <v>53</v>
      </c>
      <c r="O162">
        <v>2</v>
      </c>
      <c r="Q162">
        <v>4.0099999999999997E-2</v>
      </c>
      <c r="R162">
        <v>4.3E-3</v>
      </c>
      <c r="T162">
        <v>3.1E-2</v>
      </c>
      <c r="U162">
        <v>4.1000000000000003E-3</v>
      </c>
      <c r="V162" t="s">
        <v>675</v>
      </c>
      <c r="W162">
        <v>2</v>
      </c>
      <c r="X162" t="s">
        <v>866</v>
      </c>
      <c r="Y162">
        <v>68.178250000000006</v>
      </c>
      <c r="Z162">
        <v>25.875440000000001</v>
      </c>
      <c r="AA162">
        <v>3.5333999999999999</v>
      </c>
      <c r="AB162">
        <v>1.84E-2</v>
      </c>
      <c r="AC162">
        <v>-0.69099999999999995</v>
      </c>
      <c r="AD162">
        <v>7.3999999999999996E-2</v>
      </c>
      <c r="AE162">
        <v>-0.41</v>
      </c>
      <c r="AF162">
        <v>16.795386742736749</v>
      </c>
      <c r="AG162">
        <v>0.22232767262192429</v>
      </c>
      <c r="AH162">
        <v>0.38904514499428056</v>
      </c>
      <c r="AI162">
        <v>74.987279094071624</v>
      </c>
      <c r="AJ162">
        <v>0</v>
      </c>
      <c r="AK162">
        <v>19.075239904420112</v>
      </c>
      <c r="AL162">
        <v>17.055430296363273</v>
      </c>
      <c r="AM162">
        <v>22.17334706187598</v>
      </c>
    </row>
    <row r="163" spans="1:39">
      <c r="A163">
        <v>79</v>
      </c>
      <c r="B163" t="s">
        <v>874</v>
      </c>
      <c r="C163" t="s">
        <v>875</v>
      </c>
      <c r="D163" t="s">
        <v>876</v>
      </c>
      <c r="F163" t="s">
        <v>568</v>
      </c>
      <c r="G163" t="s">
        <v>47</v>
      </c>
      <c r="H163" s="1" t="s">
        <v>47</v>
      </c>
      <c r="I163" s="1" t="s">
        <v>63</v>
      </c>
      <c r="J163" s="1">
        <v>3</v>
      </c>
      <c r="K163" s="7">
        <f t="shared" si="5"/>
        <v>53</v>
      </c>
      <c r="L163" t="s">
        <v>876</v>
      </c>
      <c r="M163" s="1" t="s">
        <v>47</v>
      </c>
      <c r="N163">
        <v>53</v>
      </c>
      <c r="O163">
        <v>1</v>
      </c>
      <c r="Q163">
        <v>3.9699999999999999E-2</v>
      </c>
      <c r="R163">
        <v>1.8100000000000002E-2</v>
      </c>
      <c r="T163">
        <v>1.52E-2</v>
      </c>
      <c r="U163">
        <v>1.1999999999999999E-3</v>
      </c>
      <c r="V163" t="s">
        <v>606</v>
      </c>
      <c r="W163">
        <v>0</v>
      </c>
      <c r="X163" t="s">
        <v>876</v>
      </c>
      <c r="Y163">
        <v>67.400270000000006</v>
      </c>
      <c r="Z163">
        <v>24.598790000000001</v>
      </c>
      <c r="AA163">
        <v>3.5333999999999999</v>
      </c>
      <c r="AB163">
        <v>1.84E-2</v>
      </c>
      <c r="AC163">
        <v>-0.29599999999999999</v>
      </c>
      <c r="AD163">
        <v>9.2999999999999999E-2</v>
      </c>
      <c r="AE163">
        <v>-0.34</v>
      </c>
      <c r="AF163">
        <v>21.083368944106883</v>
      </c>
      <c r="AG163">
        <v>0.40892486757725416</v>
      </c>
      <c r="AH163">
        <v>0.45708818961487502</v>
      </c>
      <c r="AI163">
        <v>11.77803695895844</v>
      </c>
      <c r="AJ163">
        <v>0</v>
      </c>
      <c r="AK163">
        <v>22.264862051275987</v>
      </c>
      <c r="AL163">
        <v>19.727074323435009</v>
      </c>
      <c r="AM163">
        <v>26.356106557012012</v>
      </c>
    </row>
    <row r="164" spans="1:39">
      <c r="A164">
        <v>203</v>
      </c>
      <c r="B164" t="s">
        <v>834</v>
      </c>
      <c r="C164" t="s">
        <v>835</v>
      </c>
      <c r="D164" t="s">
        <v>836</v>
      </c>
      <c r="F164" t="s">
        <v>568</v>
      </c>
      <c r="G164" t="s">
        <v>294</v>
      </c>
      <c r="H164" s="1" t="s">
        <v>294</v>
      </c>
      <c r="I164" s="1" t="s">
        <v>63</v>
      </c>
      <c r="J164" s="1">
        <v>3.5</v>
      </c>
      <c r="K164" s="7">
        <f t="shared" si="5"/>
        <v>53.5</v>
      </c>
      <c r="L164" t="s">
        <v>836</v>
      </c>
      <c r="M164" s="1" t="s">
        <v>294</v>
      </c>
      <c r="N164">
        <v>53.5</v>
      </c>
      <c r="O164">
        <v>1</v>
      </c>
      <c r="Q164">
        <v>2.63E-2</v>
      </c>
      <c r="R164">
        <v>4.8999999999999998E-3</v>
      </c>
      <c r="T164">
        <v>7.7000000000000002E-3</v>
      </c>
      <c r="U164">
        <v>1.6000000000000001E-3</v>
      </c>
      <c r="V164" t="s">
        <v>675</v>
      </c>
      <c r="W164">
        <v>1</v>
      </c>
      <c r="X164" t="s">
        <v>837</v>
      </c>
      <c r="Y164">
        <v>76.172499999999999</v>
      </c>
      <c r="Z164">
        <v>25.165109999999999</v>
      </c>
      <c r="AA164">
        <v>3.5240999999999998</v>
      </c>
      <c r="AB164">
        <v>1.8800000000000001E-2</v>
      </c>
      <c r="AC164">
        <v>-0.70399999999999996</v>
      </c>
      <c r="AD164">
        <v>6.8000000000000005E-2</v>
      </c>
      <c r="AE164">
        <v>-0.48</v>
      </c>
      <c r="AF164">
        <v>16.670169230340555</v>
      </c>
      <c r="AG164">
        <v>0.21791319170396162</v>
      </c>
      <c r="AH164">
        <v>0.33113112148259105</v>
      </c>
      <c r="AI164">
        <v>51.955519027245359</v>
      </c>
      <c r="AJ164">
        <v>0</v>
      </c>
      <c r="AK164">
        <v>18.978418040356658</v>
      </c>
      <c r="AL164">
        <v>16.973940708834903</v>
      </c>
      <c r="AM164">
        <v>22.047596630944412</v>
      </c>
    </row>
    <row r="165" spans="1:39">
      <c r="A165">
        <v>25</v>
      </c>
      <c r="B165" t="s">
        <v>849</v>
      </c>
      <c r="C165" t="s">
        <v>850</v>
      </c>
      <c r="D165" t="s">
        <v>851</v>
      </c>
      <c r="F165" t="s">
        <v>568</v>
      </c>
      <c r="G165" t="s">
        <v>294</v>
      </c>
      <c r="H165" s="1" t="s">
        <v>294</v>
      </c>
      <c r="I165" s="1" t="s">
        <v>63</v>
      </c>
      <c r="J165" s="1">
        <v>3.5</v>
      </c>
      <c r="K165" s="7">
        <f t="shared" si="5"/>
        <v>53.5</v>
      </c>
      <c r="L165" t="s">
        <v>851</v>
      </c>
      <c r="M165" s="1" t="s">
        <v>294</v>
      </c>
      <c r="N165">
        <v>53.5</v>
      </c>
      <c r="O165">
        <v>2</v>
      </c>
      <c r="Q165">
        <v>8.9999999999999993E-3</v>
      </c>
      <c r="R165">
        <v>3.0000000000000001E-3</v>
      </c>
      <c r="T165">
        <v>3.3999999999999998E-3</v>
      </c>
      <c r="U165">
        <v>1.9E-3</v>
      </c>
      <c r="V165" t="s">
        <v>606</v>
      </c>
      <c r="W165">
        <v>3</v>
      </c>
      <c r="X165" t="s">
        <v>852</v>
      </c>
      <c r="Y165">
        <v>64.6297</v>
      </c>
      <c r="Z165">
        <v>28.274730000000002</v>
      </c>
      <c r="AA165">
        <v>3.5240999999999998</v>
      </c>
      <c r="AB165">
        <v>1.8800000000000001E-2</v>
      </c>
      <c r="AC165">
        <v>-0.58299999999999996</v>
      </c>
      <c r="AD165">
        <v>0.20399999999999999</v>
      </c>
      <c r="AE165">
        <v>-0.46</v>
      </c>
      <c r="AF165">
        <v>17.872693540660549</v>
      </c>
      <c r="AG165">
        <v>0.26263555632322394</v>
      </c>
      <c r="AH165">
        <v>0.34673685045253166</v>
      </c>
      <c r="AI165">
        <v>32.022051890721443</v>
      </c>
      <c r="AJ165">
        <v>0</v>
      </c>
      <c r="AK165">
        <v>19.898943031036101</v>
      </c>
      <c r="AL165">
        <v>17.747724595189322</v>
      </c>
      <c r="AM165">
        <v>23.246161715771006</v>
      </c>
    </row>
    <row r="166" spans="1:39">
      <c r="A166">
        <v>24</v>
      </c>
      <c r="B166" t="s">
        <v>849</v>
      </c>
      <c r="C166" t="s">
        <v>850</v>
      </c>
      <c r="D166" t="s">
        <v>857</v>
      </c>
      <c r="F166" t="s">
        <v>568</v>
      </c>
      <c r="G166" t="s">
        <v>294</v>
      </c>
      <c r="H166" s="1" t="s">
        <v>294</v>
      </c>
      <c r="I166" s="1" t="s">
        <v>63</v>
      </c>
      <c r="J166" s="1">
        <v>3.5</v>
      </c>
      <c r="K166" s="7">
        <f t="shared" si="5"/>
        <v>53.5</v>
      </c>
      <c r="L166" t="s">
        <v>857</v>
      </c>
      <c r="M166" s="1" t="s">
        <v>294</v>
      </c>
      <c r="N166">
        <v>53.5</v>
      </c>
      <c r="O166">
        <v>2</v>
      </c>
      <c r="Q166">
        <v>2.4E-2</v>
      </c>
      <c r="R166">
        <v>3.0000000000000001E-3</v>
      </c>
      <c r="T166">
        <v>9.1999999999999998E-3</v>
      </c>
      <c r="U166">
        <v>4.3E-3</v>
      </c>
      <c r="V166" t="s">
        <v>606</v>
      </c>
      <c r="W166">
        <v>3</v>
      </c>
      <c r="X166" t="s">
        <v>852</v>
      </c>
      <c r="Y166">
        <v>64.6297</v>
      </c>
      <c r="Z166">
        <v>28.274730000000002</v>
      </c>
      <c r="AA166">
        <v>3.5240999999999998</v>
      </c>
      <c r="AB166">
        <v>1.8800000000000001E-2</v>
      </c>
      <c r="AC166">
        <v>-0.47799999999999998</v>
      </c>
      <c r="AD166">
        <v>0.216</v>
      </c>
      <c r="AE166">
        <v>-0.44</v>
      </c>
      <c r="AF166">
        <v>18.986285566696733</v>
      </c>
      <c r="AG166">
        <v>0.30881865113300433</v>
      </c>
      <c r="AH166">
        <v>0.36307805477010135</v>
      </c>
      <c r="AI166">
        <v>17.569989195286066</v>
      </c>
      <c r="AJ166">
        <v>0</v>
      </c>
      <c r="AK166">
        <v>20.733852691892942</v>
      </c>
      <c r="AL166">
        <v>18.447719258985781</v>
      </c>
      <c r="AM166">
        <v>24.338917282476721</v>
      </c>
    </row>
    <row r="167" spans="1:39">
      <c r="A167">
        <v>12</v>
      </c>
      <c r="B167" t="s">
        <v>853</v>
      </c>
      <c r="C167" t="s">
        <v>854</v>
      </c>
      <c r="D167" t="s">
        <v>861</v>
      </c>
      <c r="F167" t="s">
        <v>568</v>
      </c>
      <c r="G167" t="s">
        <v>294</v>
      </c>
      <c r="H167" s="1" t="s">
        <v>294</v>
      </c>
      <c r="I167" s="1" t="s">
        <v>63</v>
      </c>
      <c r="J167" s="1">
        <v>3.5</v>
      </c>
      <c r="K167" s="7">
        <f t="shared" si="5"/>
        <v>53.5</v>
      </c>
      <c r="L167" t="s">
        <v>861</v>
      </c>
      <c r="M167" s="1" t="s">
        <v>294</v>
      </c>
      <c r="N167">
        <v>53.5</v>
      </c>
      <c r="O167">
        <v>2</v>
      </c>
      <c r="Q167">
        <v>1.2999999999999999E-2</v>
      </c>
      <c r="R167">
        <v>3.0000000000000001E-3</v>
      </c>
      <c r="T167">
        <v>5.0000000000000001E-3</v>
      </c>
      <c r="U167">
        <v>2.5000000000000001E-3</v>
      </c>
      <c r="V167" t="s">
        <v>806</v>
      </c>
      <c r="W167">
        <v>2</v>
      </c>
      <c r="X167" t="s">
        <v>861</v>
      </c>
      <c r="Y167">
        <v>63.705370000000002</v>
      </c>
      <c r="Z167">
        <v>28.208500000000001</v>
      </c>
      <c r="AA167">
        <v>3.5240999999999998</v>
      </c>
      <c r="AB167">
        <v>1.8800000000000001E-2</v>
      </c>
      <c r="AC167">
        <v>-0.35299999999999998</v>
      </c>
      <c r="AD167">
        <v>0.08</v>
      </c>
      <c r="AE167">
        <v>-0.42</v>
      </c>
      <c r="AF167">
        <v>20.402811100716352</v>
      </c>
      <c r="AG167">
        <v>0.37450146566645692</v>
      </c>
      <c r="AH167">
        <v>0.38018939632056115</v>
      </c>
      <c r="AI167">
        <v>1.5188006391328992</v>
      </c>
      <c r="AJ167">
        <v>0</v>
      </c>
      <c r="AK167">
        <v>21.773588387729479</v>
      </c>
      <c r="AL167">
        <v>19.3171334825124</v>
      </c>
      <c r="AM167">
        <v>25.70699154548203</v>
      </c>
    </row>
    <row r="168" spans="1:39">
      <c r="A168">
        <v>14</v>
      </c>
      <c r="B168" t="s">
        <v>838</v>
      </c>
      <c r="C168" t="s">
        <v>839</v>
      </c>
      <c r="D168" t="s">
        <v>840</v>
      </c>
      <c r="F168" t="s">
        <v>568</v>
      </c>
      <c r="G168" t="s">
        <v>557</v>
      </c>
      <c r="H168" s="1" t="s">
        <v>557</v>
      </c>
      <c r="I168" s="1" t="s">
        <v>63</v>
      </c>
      <c r="J168" s="1">
        <v>3.75</v>
      </c>
      <c r="K168" s="7">
        <f t="shared" si="5"/>
        <v>53.75</v>
      </c>
      <c r="L168" t="s">
        <v>840</v>
      </c>
      <c r="M168" s="1" t="s">
        <v>557</v>
      </c>
      <c r="N168">
        <v>53.75</v>
      </c>
      <c r="O168">
        <v>1</v>
      </c>
      <c r="Q168">
        <v>3.5000000000000003E-2</v>
      </c>
      <c r="R168">
        <v>1.61E-2</v>
      </c>
      <c r="T168">
        <v>1.34E-2</v>
      </c>
      <c r="U168">
        <v>1.4E-3</v>
      </c>
      <c r="V168" t="s">
        <v>606</v>
      </c>
      <c r="W168">
        <v>0</v>
      </c>
      <c r="X168" t="s">
        <v>841</v>
      </c>
      <c r="Y168">
        <v>63.913179999999997</v>
      </c>
      <c r="Z168">
        <v>28.316279999999999</v>
      </c>
      <c r="AA168">
        <v>3.5192999999999999</v>
      </c>
      <c r="AB168">
        <v>1.9E-2</v>
      </c>
      <c r="AC168">
        <v>-0.49399999999999999</v>
      </c>
      <c r="AD168">
        <v>7.0999999999999994E-2</v>
      </c>
      <c r="AE168">
        <v>-0.48</v>
      </c>
      <c r="AF168">
        <v>18.812218254339605</v>
      </c>
      <c r="AG168">
        <v>0.30128917049048171</v>
      </c>
      <c r="AH168">
        <v>0.33113112148259105</v>
      </c>
      <c r="AI168">
        <v>9.9047539423764679</v>
      </c>
      <c r="AJ168">
        <v>0</v>
      </c>
      <c r="AK168">
        <v>20.60440172124197</v>
      </c>
      <c r="AL168">
        <v>18.339296872179343</v>
      </c>
      <c r="AM168">
        <v>24.16914319154731</v>
      </c>
    </row>
    <row r="169" spans="1:39">
      <c r="A169">
        <v>130</v>
      </c>
      <c r="B169" t="s">
        <v>788</v>
      </c>
      <c r="C169" t="s">
        <v>789</v>
      </c>
      <c r="D169" t="s">
        <v>790</v>
      </c>
      <c r="F169" t="s">
        <v>568</v>
      </c>
      <c r="G169" t="s">
        <v>48</v>
      </c>
      <c r="H169" s="1" t="s">
        <v>48</v>
      </c>
      <c r="I169" s="1" t="s">
        <v>63</v>
      </c>
      <c r="J169" s="1">
        <v>4</v>
      </c>
      <c r="K169" s="7">
        <f t="shared" si="5"/>
        <v>54</v>
      </c>
      <c r="L169" t="s">
        <v>790</v>
      </c>
      <c r="M169" s="1" t="s">
        <v>48</v>
      </c>
      <c r="N169">
        <v>54</v>
      </c>
      <c r="O169">
        <v>1</v>
      </c>
      <c r="Q169">
        <v>1.5699999999999999E-2</v>
      </c>
      <c r="R169">
        <v>8.8000000000000005E-3</v>
      </c>
      <c r="T169">
        <v>6.0000000000000001E-3</v>
      </c>
      <c r="U169">
        <v>2E-3</v>
      </c>
      <c r="V169" t="s">
        <v>606</v>
      </c>
      <c r="W169">
        <v>0</v>
      </c>
      <c r="X169" t="s">
        <v>791</v>
      </c>
      <c r="Y169">
        <v>68.423820000000006</v>
      </c>
      <c r="Z169">
        <v>17.84451</v>
      </c>
      <c r="AA169">
        <v>3.5145</v>
      </c>
      <c r="AB169">
        <v>1.9300000000000001E-2</v>
      </c>
      <c r="AC169">
        <v>-0.92100000000000004</v>
      </c>
      <c r="AD169">
        <v>6.2E-2</v>
      </c>
      <c r="AE169">
        <v>-0.57999999999999996</v>
      </c>
      <c r="AF169">
        <v>14.712619681082447</v>
      </c>
      <c r="AG169">
        <v>0.15591701859215612</v>
      </c>
      <c r="AH169">
        <v>0.2630267991895382</v>
      </c>
      <c r="AI169">
        <v>68.696657725066686</v>
      </c>
      <c r="AJ169">
        <v>0</v>
      </c>
      <c r="AK169">
        <v>17.432914841694778</v>
      </c>
      <c r="AL169">
        <v>15.669772123608832</v>
      </c>
      <c r="AM169">
        <v>20.05077920799619</v>
      </c>
    </row>
    <row r="170" spans="1:39">
      <c r="A170">
        <v>135</v>
      </c>
      <c r="B170" t="s">
        <v>792</v>
      </c>
      <c r="C170" t="s">
        <v>793</v>
      </c>
      <c r="D170" t="s">
        <v>794</v>
      </c>
      <c r="F170" t="s">
        <v>568</v>
      </c>
      <c r="G170" t="s">
        <v>48</v>
      </c>
      <c r="H170" s="1" t="s">
        <v>48</v>
      </c>
      <c r="I170" s="1" t="s">
        <v>63</v>
      </c>
      <c r="J170" s="1">
        <v>4</v>
      </c>
      <c r="K170" s="7">
        <f t="shared" si="5"/>
        <v>54</v>
      </c>
      <c r="L170" t="s">
        <v>794</v>
      </c>
      <c r="M170" s="1" t="s">
        <v>48</v>
      </c>
      <c r="N170">
        <v>54</v>
      </c>
      <c r="O170">
        <v>8</v>
      </c>
      <c r="Q170">
        <v>1.0999999999999999E-2</v>
      </c>
      <c r="R170">
        <v>3.0000000000000001E-3</v>
      </c>
      <c r="T170">
        <v>4.1999999999999997E-3</v>
      </c>
      <c r="U170">
        <v>2.2000000000000001E-3</v>
      </c>
      <c r="V170" t="s">
        <v>641</v>
      </c>
      <c r="W170">
        <v>1</v>
      </c>
      <c r="X170" t="s">
        <v>794</v>
      </c>
      <c r="Y170">
        <v>68.477459999999994</v>
      </c>
      <c r="Z170">
        <v>26.223780000000001</v>
      </c>
      <c r="AA170">
        <v>3.5145</v>
      </c>
      <c r="AB170">
        <v>1.9300000000000001E-2</v>
      </c>
      <c r="AC170">
        <v>-0.68400000000000005</v>
      </c>
      <c r="AD170">
        <v>0.16500000000000001</v>
      </c>
      <c r="AE170">
        <v>-0.55000000000000004</v>
      </c>
      <c r="AF170">
        <v>16.863200692448046</v>
      </c>
      <c r="AG170">
        <v>0.22474162758615931</v>
      </c>
      <c r="AH170">
        <v>0.28183829312644532</v>
      </c>
      <c r="AI170">
        <v>25.40546945109082</v>
      </c>
      <c r="AJ170">
        <v>0</v>
      </c>
      <c r="AK170">
        <v>19.12757919051931</v>
      </c>
      <c r="AL170">
        <v>17.099471229534164</v>
      </c>
      <c r="AM170">
        <v>22.241355649251936</v>
      </c>
    </row>
    <row r="171" spans="1:39">
      <c r="A171">
        <v>176</v>
      </c>
      <c r="B171" t="s">
        <v>746</v>
      </c>
      <c r="C171" t="s">
        <v>747</v>
      </c>
      <c r="D171" t="s">
        <v>748</v>
      </c>
      <c r="F171" t="s">
        <v>568</v>
      </c>
      <c r="G171" t="s">
        <v>360</v>
      </c>
      <c r="H171" s="1" t="s">
        <v>360</v>
      </c>
      <c r="I171" s="1" t="s">
        <v>63</v>
      </c>
      <c r="J171" s="1">
        <v>4.75</v>
      </c>
      <c r="K171" s="7">
        <f t="shared" si="5"/>
        <v>54.75</v>
      </c>
      <c r="L171" t="s">
        <v>748</v>
      </c>
      <c r="M171" s="1" t="s">
        <v>360</v>
      </c>
      <c r="N171">
        <v>54.75</v>
      </c>
      <c r="O171">
        <v>1</v>
      </c>
      <c r="Q171">
        <v>3.7999999999999999E-2</v>
      </c>
      <c r="R171">
        <v>8.0000000000000002E-3</v>
      </c>
      <c r="T171">
        <v>1.4500000000000001E-2</v>
      </c>
      <c r="U171">
        <v>7.1999999999999998E-3</v>
      </c>
      <c r="V171" t="s">
        <v>641</v>
      </c>
      <c r="W171">
        <v>0</v>
      </c>
      <c r="X171" t="s">
        <v>749</v>
      </c>
      <c r="Y171">
        <v>70.587569999999999</v>
      </c>
      <c r="Z171">
        <v>25.342880000000001</v>
      </c>
      <c r="AA171">
        <v>3.4998999999999998</v>
      </c>
      <c r="AB171">
        <v>1.9900000000000001E-2</v>
      </c>
      <c r="AC171">
        <v>-0.89700000000000002</v>
      </c>
      <c r="AD171">
        <v>7.8E-2</v>
      </c>
      <c r="AE171">
        <v>-0.89</v>
      </c>
      <c r="AF171">
        <v>14.917292608663047</v>
      </c>
      <c r="AG171">
        <v>0.1617981388726881</v>
      </c>
      <c r="AH171">
        <v>0.12882495516931336</v>
      </c>
      <c r="AI171">
        <v>20.379210745631568</v>
      </c>
      <c r="AJ171">
        <v>0</v>
      </c>
      <c r="AK171">
        <v>17.597460890257661</v>
      </c>
      <c r="AL171">
        <v>15.80893743913267</v>
      </c>
      <c r="AM171">
        <v>20.262417272461956</v>
      </c>
    </row>
    <row r="172" spans="1:39">
      <c r="A172">
        <v>20</v>
      </c>
      <c r="B172" t="s">
        <v>695</v>
      </c>
      <c r="C172" t="s">
        <v>696</v>
      </c>
      <c r="D172" t="s">
        <v>697</v>
      </c>
      <c r="F172" t="s">
        <v>568</v>
      </c>
      <c r="G172" t="s">
        <v>49</v>
      </c>
      <c r="H172" s="1" t="s">
        <v>49</v>
      </c>
      <c r="I172" s="1" t="s">
        <v>63</v>
      </c>
      <c r="J172" s="1">
        <v>5</v>
      </c>
      <c r="K172" s="7">
        <f t="shared" si="5"/>
        <v>55</v>
      </c>
      <c r="L172" t="s">
        <v>697</v>
      </c>
      <c r="M172" s="1" t="s">
        <v>49</v>
      </c>
      <c r="N172">
        <v>55</v>
      </c>
      <c r="O172">
        <v>1</v>
      </c>
      <c r="Q172">
        <v>2.0400000000000001E-2</v>
      </c>
      <c r="R172">
        <v>9.7999999999999997E-3</v>
      </c>
      <c r="T172">
        <v>7.7999999999999996E-3</v>
      </c>
      <c r="U172">
        <v>1.4E-3</v>
      </c>
      <c r="V172" t="s">
        <v>606</v>
      </c>
      <c r="W172">
        <v>0</v>
      </c>
      <c r="X172" t="s">
        <v>698</v>
      </c>
      <c r="Y172">
        <v>64.456469999999996</v>
      </c>
      <c r="Z172">
        <v>28.22551</v>
      </c>
      <c r="AA172">
        <v>3.4948000000000001</v>
      </c>
      <c r="AB172">
        <v>2.0199999999999999E-2</v>
      </c>
      <c r="AC172">
        <v>-1.129</v>
      </c>
      <c r="AD172">
        <v>8.1000000000000003E-2</v>
      </c>
      <c r="AE172">
        <v>-1.05</v>
      </c>
      <c r="AF172">
        <v>13.052389002900322</v>
      </c>
      <c r="AG172">
        <v>0.11311846982637998</v>
      </c>
      <c r="AH172">
        <v>8.9125093813374537E-2</v>
      </c>
      <c r="AI172">
        <v>21.21083855698517</v>
      </c>
      <c r="AJ172">
        <v>0</v>
      </c>
      <c r="AK172">
        <v>16.069782867169277</v>
      </c>
      <c r="AL172">
        <v>14.513851686602973</v>
      </c>
      <c r="AM172">
        <v>18.3067501659865</v>
      </c>
    </row>
    <row r="173" spans="1:39">
      <c r="A173">
        <v>91</v>
      </c>
      <c r="B173" t="s">
        <v>707</v>
      </c>
      <c r="C173" t="s">
        <v>708</v>
      </c>
      <c r="D173" t="s">
        <v>709</v>
      </c>
      <c r="F173" t="s">
        <v>568</v>
      </c>
      <c r="G173" t="s">
        <v>49</v>
      </c>
      <c r="H173" s="1" t="s">
        <v>49</v>
      </c>
      <c r="I173" s="1" t="s">
        <v>63</v>
      </c>
      <c r="J173" s="1">
        <v>5</v>
      </c>
      <c r="K173" s="7">
        <f t="shared" si="5"/>
        <v>55</v>
      </c>
      <c r="L173" t="s">
        <v>709</v>
      </c>
      <c r="M173" s="1" t="s">
        <v>49</v>
      </c>
      <c r="N173">
        <v>55</v>
      </c>
      <c r="O173">
        <v>1</v>
      </c>
      <c r="Q173">
        <v>0.27629999999999999</v>
      </c>
      <c r="R173">
        <v>0.1241</v>
      </c>
      <c r="T173">
        <v>0.10580000000000001</v>
      </c>
      <c r="U173">
        <v>1.5E-3</v>
      </c>
      <c r="V173" t="s">
        <v>606</v>
      </c>
      <c r="W173">
        <v>0</v>
      </c>
      <c r="X173" t="s">
        <v>709</v>
      </c>
      <c r="Y173">
        <v>67.715469999999996</v>
      </c>
      <c r="Z173">
        <v>24.696529999999999</v>
      </c>
      <c r="AA173">
        <v>3.4948000000000001</v>
      </c>
      <c r="AB173">
        <v>2.0199999999999999E-2</v>
      </c>
      <c r="AC173">
        <v>-1.022</v>
      </c>
      <c r="AD173">
        <v>0.113</v>
      </c>
      <c r="AE173">
        <v>-1.05</v>
      </c>
      <c r="AF173">
        <v>13.881615427989086</v>
      </c>
      <c r="AG173">
        <v>0.13342079426464951</v>
      </c>
      <c r="AH173">
        <v>8.9125093813374537E-2</v>
      </c>
      <c r="AI173">
        <v>33.199997568153691</v>
      </c>
      <c r="AJ173">
        <v>0</v>
      </c>
      <c r="AK173">
        <v>16.757144268216649</v>
      </c>
      <c r="AL173">
        <v>15.097418047248405</v>
      </c>
      <c r="AM173">
        <v>19.184092275634345</v>
      </c>
    </row>
    <row r="174" spans="1:39">
      <c r="A174">
        <v>4</v>
      </c>
      <c r="B174" t="s">
        <v>782</v>
      </c>
      <c r="C174" t="s">
        <v>783</v>
      </c>
      <c r="D174" t="s">
        <v>784</v>
      </c>
      <c r="F174" t="s">
        <v>568</v>
      </c>
      <c r="G174" t="s">
        <v>49</v>
      </c>
      <c r="H174" s="1" t="s">
        <v>49</v>
      </c>
      <c r="I174" s="1" t="s">
        <v>63</v>
      </c>
      <c r="J174" s="1">
        <v>5</v>
      </c>
      <c r="K174" s="7">
        <f t="shared" si="5"/>
        <v>55</v>
      </c>
      <c r="L174" t="s">
        <v>784</v>
      </c>
      <c r="M174" s="1" t="s">
        <v>49</v>
      </c>
      <c r="N174">
        <v>55</v>
      </c>
      <c r="O174">
        <v>1</v>
      </c>
      <c r="Q174">
        <v>3.6499999999999998E-2</v>
      </c>
      <c r="R174">
        <v>5.0000000000000001E-3</v>
      </c>
      <c r="T174">
        <v>1.6799999999999999E-2</v>
      </c>
      <c r="U174">
        <v>2.0999999999999999E-3</v>
      </c>
      <c r="V174" t="s">
        <v>641</v>
      </c>
      <c r="W174">
        <v>1</v>
      </c>
      <c r="X174" t="s">
        <v>784</v>
      </c>
      <c r="Y174">
        <v>63.560789999999997</v>
      </c>
      <c r="Z174">
        <v>28.46613</v>
      </c>
      <c r="AA174">
        <v>3.4948000000000001</v>
      </c>
      <c r="AB174">
        <v>2.0199999999999999E-2</v>
      </c>
      <c r="AC174">
        <v>-8.2000000000000003E-2</v>
      </c>
      <c r="AD174">
        <v>9.7000000000000003E-2</v>
      </c>
      <c r="AE174">
        <v>-0.64</v>
      </c>
      <c r="AF174">
        <v>23.847343571038625</v>
      </c>
      <c r="AG174">
        <v>0.56888374117845442</v>
      </c>
      <c r="AH174">
        <v>0.22908676527677729</v>
      </c>
      <c r="AI174">
        <v>59.730477653972081</v>
      </c>
      <c r="AJ174">
        <v>0</v>
      </c>
      <c r="AK174">
        <v>24.210290950795397</v>
      </c>
      <c r="AL174">
        <v>21.345320534472428</v>
      </c>
      <c r="AM174">
        <v>28.94284739357424</v>
      </c>
    </row>
    <row r="175" spans="1:39">
      <c r="A175">
        <v>16</v>
      </c>
      <c r="B175" t="s">
        <v>703</v>
      </c>
      <c r="C175" t="s">
        <v>704</v>
      </c>
      <c r="D175" t="s">
        <v>705</v>
      </c>
      <c r="F175" t="s">
        <v>568</v>
      </c>
      <c r="G175" t="s">
        <v>407</v>
      </c>
      <c r="H175" s="1" t="s">
        <v>407</v>
      </c>
      <c r="I175" s="1" t="s">
        <v>63</v>
      </c>
      <c r="J175" s="1">
        <v>5.5</v>
      </c>
      <c r="K175" s="7">
        <f t="shared" si="5"/>
        <v>55.5</v>
      </c>
      <c r="L175" t="s">
        <v>705</v>
      </c>
      <c r="M175" s="1" t="s">
        <v>407</v>
      </c>
      <c r="N175">
        <v>55.5</v>
      </c>
      <c r="O175">
        <v>1</v>
      </c>
      <c r="Q175">
        <v>3.2899999999999999E-2</v>
      </c>
      <c r="R175">
        <v>1.52E-2</v>
      </c>
      <c r="T175">
        <v>1.26E-2</v>
      </c>
      <c r="U175">
        <v>1.4E-3</v>
      </c>
      <c r="V175" t="s">
        <v>606</v>
      </c>
      <c r="W175">
        <v>0</v>
      </c>
      <c r="X175" t="s">
        <v>706</v>
      </c>
      <c r="Y175">
        <v>63.991639999999997</v>
      </c>
      <c r="Z175">
        <v>27.771550000000001</v>
      </c>
      <c r="AA175">
        <v>3.4853999999999998</v>
      </c>
      <c r="AB175">
        <v>1.9900000000000001E-2</v>
      </c>
      <c r="AC175">
        <v>-1.0960000000000001</v>
      </c>
      <c r="AD175">
        <v>9.7000000000000003E-2</v>
      </c>
      <c r="AE175">
        <v>-1.05</v>
      </c>
      <c r="AF175">
        <v>13.302706481669855</v>
      </c>
      <c r="AG175">
        <v>0.11902646120602328</v>
      </c>
      <c r="AH175">
        <v>8.9125093813374537E-2</v>
      </c>
      <c r="AI175">
        <v>25.121613370402041</v>
      </c>
      <c r="AJ175">
        <v>0</v>
      </c>
      <c r="AK175">
        <v>16.278710834054646</v>
      </c>
      <c r="AL175">
        <v>14.691383000281908</v>
      </c>
      <c r="AM175">
        <v>18.572965615685938</v>
      </c>
    </row>
    <row r="176" spans="1:39">
      <c r="A176">
        <v>6</v>
      </c>
      <c r="B176" t="s">
        <v>721</v>
      </c>
      <c r="C176" t="s">
        <v>722</v>
      </c>
      <c r="D176" t="s">
        <v>723</v>
      </c>
      <c r="F176" t="s">
        <v>568</v>
      </c>
      <c r="G176" t="s">
        <v>407</v>
      </c>
      <c r="H176" s="1" t="s">
        <v>407</v>
      </c>
      <c r="I176" s="1" t="s">
        <v>63</v>
      </c>
      <c r="J176" s="1">
        <v>5.5</v>
      </c>
      <c r="K176" s="7">
        <f t="shared" si="5"/>
        <v>55.5</v>
      </c>
      <c r="L176" t="s">
        <v>723</v>
      </c>
      <c r="M176" s="1" t="s">
        <v>407</v>
      </c>
      <c r="N176">
        <v>55.5</v>
      </c>
      <c r="O176">
        <v>1</v>
      </c>
      <c r="Q176">
        <v>3.5299999999999998E-2</v>
      </c>
      <c r="R176">
        <v>1.7399999999999999E-2</v>
      </c>
      <c r="T176">
        <v>1.35E-2</v>
      </c>
      <c r="U176">
        <v>2.8E-3</v>
      </c>
      <c r="V176" t="s">
        <v>606</v>
      </c>
      <c r="W176">
        <v>0</v>
      </c>
      <c r="X176" t="s">
        <v>724</v>
      </c>
      <c r="Y176">
        <v>63.573369999999997</v>
      </c>
      <c r="Z176">
        <v>28.102689999999999</v>
      </c>
      <c r="AA176">
        <v>3.4853999999999998</v>
      </c>
      <c r="AB176">
        <v>1.9900000000000001E-2</v>
      </c>
      <c r="AC176">
        <v>-0.90100000000000002</v>
      </c>
      <c r="AD176">
        <v>8.8999999999999996E-2</v>
      </c>
      <c r="AE176">
        <v>-1.04</v>
      </c>
      <c r="AF176">
        <v>14.882983787722825</v>
      </c>
      <c r="AG176">
        <v>0.16080276853723674</v>
      </c>
      <c r="AH176">
        <v>9.120108393559094E-2</v>
      </c>
      <c r="AI176">
        <v>43.283884497006213</v>
      </c>
      <c r="AJ176">
        <v>0</v>
      </c>
      <c r="AK176">
        <v>17.569929087189067</v>
      </c>
      <c r="AL176">
        <v>15.785657685344745</v>
      </c>
      <c r="AM176">
        <v>20.226989765576402</v>
      </c>
    </row>
    <row r="177" spans="1:40">
      <c r="A177">
        <v>161</v>
      </c>
      <c r="B177" t="s">
        <v>729</v>
      </c>
      <c r="C177" t="s">
        <v>730</v>
      </c>
      <c r="D177" t="s">
        <v>731</v>
      </c>
      <c r="F177" t="s">
        <v>568</v>
      </c>
      <c r="G177" t="s">
        <v>51</v>
      </c>
      <c r="H177" s="1" t="s">
        <v>51</v>
      </c>
      <c r="I177" s="1" t="s">
        <v>63</v>
      </c>
      <c r="J177" s="1">
        <v>7</v>
      </c>
      <c r="K177" s="7">
        <f t="shared" si="5"/>
        <v>57</v>
      </c>
      <c r="L177" t="s">
        <v>731</v>
      </c>
      <c r="M177" s="1" t="s">
        <v>51</v>
      </c>
      <c r="N177">
        <v>57</v>
      </c>
      <c r="O177">
        <v>1</v>
      </c>
      <c r="Q177">
        <v>8.9999999999999993E-3</v>
      </c>
      <c r="R177">
        <v>2.3999999999999998E-3</v>
      </c>
      <c r="T177">
        <v>2E-3</v>
      </c>
      <c r="U177">
        <v>5.0000000000000001E-4</v>
      </c>
      <c r="V177" t="s">
        <v>675</v>
      </c>
      <c r="W177">
        <v>1</v>
      </c>
      <c r="X177" t="s">
        <v>732</v>
      </c>
      <c r="Y177">
        <v>69.947850000000003</v>
      </c>
      <c r="Z177">
        <v>26.027989999999999</v>
      </c>
      <c r="AA177">
        <v>3.4594</v>
      </c>
      <c r="AB177">
        <v>2.5600000000000001E-2</v>
      </c>
      <c r="AC177">
        <v>-0.75600000000000001</v>
      </c>
      <c r="AD177">
        <v>0.11600000000000001</v>
      </c>
      <c r="AE177">
        <v>-1.02</v>
      </c>
      <c r="AF177">
        <v>16.178565393714578</v>
      </c>
      <c r="AG177">
        <v>0.20111456396286537</v>
      </c>
      <c r="AH177">
        <v>9.5499258602143561E-2</v>
      </c>
      <c r="AI177">
        <v>52.5149960697143</v>
      </c>
      <c r="AJ177">
        <v>0</v>
      </c>
      <c r="AK177">
        <v>18.596020174593171</v>
      </c>
      <c r="AL177">
        <v>16.651857312571188</v>
      </c>
      <c r="AM177">
        <v>21.55168618870934</v>
      </c>
    </row>
    <row r="178" spans="1:40">
      <c r="A178">
        <v>181</v>
      </c>
      <c r="B178" t="s">
        <v>672</v>
      </c>
      <c r="C178" t="s">
        <v>673</v>
      </c>
      <c r="D178" t="s">
        <v>674</v>
      </c>
      <c r="F178" t="s">
        <v>568</v>
      </c>
      <c r="G178" t="s">
        <v>488</v>
      </c>
      <c r="H178" s="1" t="s">
        <v>488</v>
      </c>
      <c r="I178" s="1" t="s">
        <v>63</v>
      </c>
      <c r="J178" s="1">
        <v>7.25</v>
      </c>
      <c r="K178" s="7">
        <f t="shared" si="5"/>
        <v>57.25</v>
      </c>
      <c r="L178" t="s">
        <v>674</v>
      </c>
      <c r="M178" s="1" t="s">
        <v>488</v>
      </c>
      <c r="N178">
        <v>57.25</v>
      </c>
      <c r="O178">
        <v>1</v>
      </c>
      <c r="Q178">
        <v>1.1599999999999999E-2</v>
      </c>
      <c r="R178">
        <v>1.2999999999999999E-3</v>
      </c>
      <c r="T178">
        <v>4.8999999999999998E-3</v>
      </c>
      <c r="U178">
        <v>4.0000000000000002E-4</v>
      </c>
      <c r="V178" t="s">
        <v>675</v>
      </c>
      <c r="W178">
        <v>0</v>
      </c>
      <c r="X178" t="s">
        <v>676</v>
      </c>
      <c r="Y178">
        <v>71.113050000000001</v>
      </c>
      <c r="Z178">
        <v>25.204560000000001</v>
      </c>
      <c r="AA178">
        <v>3.4529000000000001</v>
      </c>
      <c r="AB178">
        <v>3.1399999999999997E-2</v>
      </c>
      <c r="AC178">
        <v>-1.2030000000000001</v>
      </c>
      <c r="AD178">
        <v>0.154</v>
      </c>
      <c r="AE178">
        <v>-1.1499999999999999</v>
      </c>
      <c r="AF178">
        <v>12.508061521432817</v>
      </c>
      <c r="AG178">
        <v>0.10091448814018725</v>
      </c>
      <c r="AH178">
        <v>7.0794578438413788E-2</v>
      </c>
      <c r="AI178">
        <v>29.846962767062568</v>
      </c>
      <c r="AJ178">
        <v>0</v>
      </c>
      <c r="AK178">
        <v>15.610974296907099</v>
      </c>
      <c r="AL178">
        <v>14.123511269930951</v>
      </c>
      <c r="AM178">
        <v>17.723572034714746</v>
      </c>
    </row>
    <row r="179" spans="1:40">
      <c r="A179">
        <v>113</v>
      </c>
      <c r="B179" t="s">
        <v>795</v>
      </c>
      <c r="C179" t="s">
        <v>796</v>
      </c>
      <c r="D179" t="s">
        <v>1232</v>
      </c>
      <c r="F179" t="s">
        <v>568</v>
      </c>
      <c r="G179" t="s">
        <v>1233</v>
      </c>
      <c r="H179" s="1" t="s">
        <v>535</v>
      </c>
      <c r="I179" s="1" t="s">
        <v>63</v>
      </c>
      <c r="J179" s="1">
        <v>8.5</v>
      </c>
      <c r="K179" s="7">
        <f t="shared" si="5"/>
        <v>58.5</v>
      </c>
      <c r="L179" t="s">
        <v>1232</v>
      </c>
      <c r="M179" s="1" t="s">
        <v>535</v>
      </c>
      <c r="N179">
        <v>58.5</v>
      </c>
      <c r="O179" t="s">
        <v>640</v>
      </c>
      <c r="Q179">
        <v>5.0000000000000001E-3</v>
      </c>
      <c r="R179">
        <v>3.0000000000000001E-3</v>
      </c>
      <c r="T179">
        <v>1.9E-3</v>
      </c>
      <c r="U179">
        <v>1.4E-3</v>
      </c>
      <c r="V179" t="s">
        <v>641</v>
      </c>
      <c r="W179">
        <v>1</v>
      </c>
      <c r="X179" t="s">
        <v>1234</v>
      </c>
      <c r="Y179">
        <v>68.205749999999995</v>
      </c>
      <c r="Z179">
        <v>22.885619999999999</v>
      </c>
      <c r="AA179">
        <v>3.4074</v>
      </c>
      <c r="AB179">
        <v>7.7299999999999994E-2</v>
      </c>
      <c r="AC179">
        <v>-2.391</v>
      </c>
      <c r="AD179">
        <v>0.223</v>
      </c>
      <c r="AE179" t="e">
        <v>#N/A</v>
      </c>
      <c r="AF179">
        <v>6.3123345574107255</v>
      </c>
      <c r="AG179">
        <v>1.6143344759347186E-2</v>
      </c>
      <c r="AH179" t="e">
        <v>#N/A</v>
      </c>
      <c r="AI179" t="e">
        <v>#N/A</v>
      </c>
      <c r="AJ179" t="s">
        <v>643</v>
      </c>
      <c r="AK179">
        <v>9.8055059752789191</v>
      </c>
      <c r="AL179">
        <v>9.1172251706151339</v>
      </c>
      <c r="AM179">
        <v>10.539772935565056</v>
      </c>
    </row>
    <row r="180" spans="1:40" s="13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</row>
    <row r="181" spans="1:40" s="13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</row>
    <row r="182" spans="1:40" s="13" customForma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</row>
    <row r="185" spans="1:40" s="13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</row>
    <row r="186" spans="1:40" s="13" customFormat="1">
      <c r="A186" s="13">
        <v>61</v>
      </c>
      <c r="B186" s="13" t="s">
        <v>997</v>
      </c>
      <c r="C186" s="13" t="s">
        <v>998</v>
      </c>
      <c r="D186" s="13" t="s">
        <v>999</v>
      </c>
      <c r="E186" s="13" t="s">
        <v>1246</v>
      </c>
      <c r="F186" s="13" t="s">
        <v>568</v>
      </c>
      <c r="G186" s="13" t="s">
        <v>1000</v>
      </c>
      <c r="H186" s="13" t="s">
        <v>1000</v>
      </c>
      <c r="L186"/>
      <c r="M186"/>
      <c r="N186"/>
      <c r="O186" s="13">
        <v>1</v>
      </c>
      <c r="Q186" s="13">
        <v>0.1217</v>
      </c>
      <c r="R186" s="13">
        <v>9.4999999999999998E-3</v>
      </c>
      <c r="T186" s="13">
        <v>6.2899999999999998E-2</v>
      </c>
      <c r="U186" s="13">
        <v>4.3E-3</v>
      </c>
      <c r="V186" s="13" t="s">
        <v>675</v>
      </c>
      <c r="W186" s="13">
        <v>1</v>
      </c>
      <c r="X186" s="13" t="s">
        <v>999</v>
      </c>
      <c r="Y186" s="13">
        <v>65.913300000000007</v>
      </c>
      <c r="Z186" s="13">
        <v>24.937249999999999</v>
      </c>
      <c r="AA186" s="13">
        <v>3.5771999999999999</v>
      </c>
      <c r="AB186" s="13">
        <v>4.9099999999999998E-2</v>
      </c>
      <c r="AC186" s="13">
        <v>-0.251</v>
      </c>
      <c r="AD186" s="13">
        <v>0.219</v>
      </c>
      <c r="AE186" s="13">
        <v>-0.05</v>
      </c>
      <c r="AF186" s="13">
        <v>21.636649441843421</v>
      </c>
      <c r="AG186" s="13">
        <v>0.4383222550029896</v>
      </c>
      <c r="AH186" s="13">
        <v>0.89125093813374545</v>
      </c>
      <c r="AI186" s="13">
        <v>103.33234919309918</v>
      </c>
      <c r="AJ186" s="13">
        <v>0</v>
      </c>
      <c r="AK186" s="13">
        <v>22.660527153649106</v>
      </c>
      <c r="AL186" s="13">
        <v>20.056847888685237</v>
      </c>
      <c r="AM186" s="13">
        <v>26.880123189234261</v>
      </c>
    </row>
    <row r="187" spans="1:40" s="13" customFormat="1">
      <c r="A187" s="13">
        <v>163</v>
      </c>
      <c r="B187" s="13" t="s">
        <v>1009</v>
      </c>
      <c r="C187" s="13" t="s">
        <v>1010</v>
      </c>
      <c r="D187" s="13" t="s">
        <v>1011</v>
      </c>
      <c r="E187" s="13" t="s">
        <v>1246</v>
      </c>
      <c r="F187" s="13" t="s">
        <v>568</v>
      </c>
      <c r="G187" s="13" t="s">
        <v>1000</v>
      </c>
      <c r="H187" s="13" t="s">
        <v>1000</v>
      </c>
      <c r="L187"/>
      <c r="M187"/>
      <c r="N187"/>
      <c r="O187" s="13">
        <v>1</v>
      </c>
      <c r="Q187" s="13">
        <v>0.13500000000000001</v>
      </c>
      <c r="R187" s="13">
        <v>6.0600000000000001E-2</v>
      </c>
      <c r="T187" s="13">
        <v>5.1700000000000003E-2</v>
      </c>
      <c r="U187" s="13">
        <v>8.0000000000000004E-4</v>
      </c>
      <c r="V187" s="13" t="s">
        <v>606</v>
      </c>
      <c r="W187" s="13">
        <v>1</v>
      </c>
      <c r="X187" s="13" t="s">
        <v>1011</v>
      </c>
      <c r="Y187" s="13">
        <v>70.033339999999995</v>
      </c>
      <c r="Z187" s="13">
        <v>26.09038</v>
      </c>
      <c r="AA187" s="13">
        <v>3.5771999999999999</v>
      </c>
      <c r="AB187" s="13">
        <v>4.9099999999999998E-2</v>
      </c>
      <c r="AC187" s="13">
        <v>-4.7E-2</v>
      </c>
      <c r="AD187" s="13">
        <v>0.15</v>
      </c>
      <c r="AE187" s="13">
        <v>-0.05</v>
      </c>
      <c r="AF187" s="13">
        <v>24.332683582275834</v>
      </c>
      <c r="AG187" s="13">
        <v>0.60044539953224407</v>
      </c>
      <c r="AH187" s="13">
        <v>0.89125093813374545</v>
      </c>
      <c r="AI187" s="13">
        <v>48.431637385854444</v>
      </c>
      <c r="AJ187" s="13">
        <v>0</v>
      </c>
      <c r="AK187" s="13">
        <v>24.544263721550738</v>
      </c>
      <c r="AL187" s="13">
        <v>21.622339437543179</v>
      </c>
      <c r="AM187" s="13">
        <v>29.389436197960638</v>
      </c>
    </row>
    <row r="188" spans="1:40" s="13" customForma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</row>
    <row r="189" spans="1:40" s="13" customForma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</row>
    <row r="190" spans="1:40" s="13" customFormat="1">
      <c r="A190" s="13">
        <v>8</v>
      </c>
      <c r="B190" s="13" t="s">
        <v>1163</v>
      </c>
      <c r="C190" s="13" t="s">
        <v>1164</v>
      </c>
      <c r="D190" s="13" t="s">
        <v>1165</v>
      </c>
      <c r="E190" s="13" t="s">
        <v>1245</v>
      </c>
      <c r="F190" s="13" t="s">
        <v>568</v>
      </c>
      <c r="G190" s="13" t="s">
        <v>1166</v>
      </c>
      <c r="H190" s="13" t="s">
        <v>1166</v>
      </c>
      <c r="L190"/>
      <c r="M190"/>
      <c r="N190"/>
      <c r="O190" s="13" t="s">
        <v>1167</v>
      </c>
      <c r="Q190" s="13">
        <v>0.30170000000000002</v>
      </c>
      <c r="R190" s="13">
        <v>5.5500000000000001E-2</v>
      </c>
      <c r="T190" s="13">
        <v>0.13769999999999999</v>
      </c>
      <c r="U190" s="13">
        <v>1.4200000000000001E-2</v>
      </c>
      <c r="V190" s="13" t="s">
        <v>606</v>
      </c>
      <c r="W190" s="13">
        <v>2</v>
      </c>
      <c r="X190" s="13" t="s">
        <v>1168</v>
      </c>
      <c r="Y190" s="13">
        <v>63.61</v>
      </c>
      <c r="Z190" s="13">
        <v>28.099920000000001</v>
      </c>
      <c r="AA190" s="13" t="e">
        <v>#N/A</v>
      </c>
      <c r="AB190" s="13" t="e">
        <v>#N/A</v>
      </c>
      <c r="AC190" s="13" t="e">
        <v>#N/A</v>
      </c>
      <c r="AD190" s="13" t="e">
        <v>#N/A</v>
      </c>
      <c r="AE190" s="13">
        <v>-0.09</v>
      </c>
      <c r="AF190" s="13" t="e">
        <v>#N/A</v>
      </c>
      <c r="AG190" s="13" t="e">
        <v>#N/A</v>
      </c>
      <c r="AH190" s="13">
        <v>0.81283051616409918</v>
      </c>
      <c r="AI190" s="13" t="e">
        <v>#N/A</v>
      </c>
      <c r="AJ190" s="13" t="e">
        <v>#N/A</v>
      </c>
      <c r="AK190" s="13" t="e">
        <v>#N/A</v>
      </c>
      <c r="AL190" s="13" t="e">
        <v>#N/A</v>
      </c>
      <c r="AM190" s="13" t="e">
        <v>#N/A</v>
      </c>
    </row>
    <row r="191" spans="1:40" s="13" customFormat="1">
      <c r="A191" s="13">
        <v>72</v>
      </c>
      <c r="B191" s="13" t="s">
        <v>1184</v>
      </c>
      <c r="C191" s="13" t="s">
        <v>1185</v>
      </c>
      <c r="D191" s="13" t="s">
        <v>1186</v>
      </c>
      <c r="E191" s="13" t="s">
        <v>1245</v>
      </c>
      <c r="F191" s="13" t="s">
        <v>568</v>
      </c>
      <c r="G191" s="13" t="s">
        <v>1187</v>
      </c>
      <c r="H191" s="13" t="s">
        <v>1187</v>
      </c>
      <c r="L191"/>
      <c r="M191"/>
      <c r="N191"/>
      <c r="O191" s="13" t="s">
        <v>1188</v>
      </c>
      <c r="Q191" s="13">
        <v>8.8000000000000005E-3</v>
      </c>
      <c r="R191" s="13">
        <v>1.9E-3</v>
      </c>
      <c r="T191" s="13">
        <v>3.3999999999999998E-3</v>
      </c>
      <c r="U191" s="13">
        <v>1.6999999999999999E-3</v>
      </c>
      <c r="V191" s="13" t="s">
        <v>641</v>
      </c>
      <c r="W191" s="13">
        <v>1</v>
      </c>
      <c r="X191" s="13" t="s">
        <v>1189</v>
      </c>
      <c r="Y191" s="13">
        <v>66.76164</v>
      </c>
      <c r="Z191" s="13">
        <v>25.706219999999998</v>
      </c>
      <c r="AA191" s="13" t="e">
        <v>#N/A</v>
      </c>
      <c r="AB191" s="13" t="e">
        <v>#N/A</v>
      </c>
      <c r="AC191" s="13" t="e">
        <v>#N/A</v>
      </c>
      <c r="AD191" s="13" t="e">
        <v>#N/A</v>
      </c>
      <c r="AE191" s="13">
        <v>0.09</v>
      </c>
      <c r="AF191" s="13" t="e">
        <v>#N/A</v>
      </c>
      <c r="AG191" s="13" t="e">
        <v>#N/A</v>
      </c>
      <c r="AH191" s="13">
        <v>1.2302687708123816</v>
      </c>
      <c r="AI191" s="13" t="e">
        <v>#N/A</v>
      </c>
      <c r="AJ191" s="13" t="e">
        <v>#N/A</v>
      </c>
      <c r="AK191" s="13" t="e">
        <v>#N/A</v>
      </c>
      <c r="AL191" s="13" t="e">
        <v>#N/A</v>
      </c>
      <c r="AM191" s="13" t="e">
        <v>#N/A</v>
      </c>
    </row>
    <row r="192" spans="1:40" s="13" customFormat="1">
      <c r="A192" s="13">
        <v>104</v>
      </c>
      <c r="B192" s="13" t="s">
        <v>624</v>
      </c>
      <c r="C192" s="13" t="s">
        <v>1199</v>
      </c>
      <c r="D192" s="13" t="s">
        <v>1200</v>
      </c>
      <c r="E192" s="13" t="s">
        <v>1245</v>
      </c>
      <c r="F192" s="13" t="s">
        <v>568</v>
      </c>
      <c r="G192" s="13" t="s">
        <v>1201</v>
      </c>
      <c r="H192" s="13" t="s">
        <v>1201</v>
      </c>
      <c r="L192"/>
      <c r="M192"/>
      <c r="N192"/>
      <c r="O192" s="13" t="s">
        <v>1202</v>
      </c>
      <c r="Q192" s="13">
        <v>1.3447</v>
      </c>
      <c r="R192" s="13">
        <v>9.0700000000000003E-2</v>
      </c>
      <c r="T192" s="13">
        <v>0.46439999999999998</v>
      </c>
      <c r="U192" s="13">
        <v>2.3900000000000001E-2</v>
      </c>
      <c r="V192" s="13" t="s">
        <v>675</v>
      </c>
      <c r="W192" s="13">
        <v>3</v>
      </c>
      <c r="X192" s="13" t="s">
        <v>1203</v>
      </c>
      <c r="Y192" s="13">
        <v>68.126289999999997</v>
      </c>
      <c r="Z192" s="13">
        <v>17.52806</v>
      </c>
      <c r="AA192" s="13" t="e">
        <v>#N/A</v>
      </c>
      <c r="AB192" s="13" t="e">
        <v>#N/A</v>
      </c>
      <c r="AC192" s="13" t="e">
        <v>#N/A</v>
      </c>
      <c r="AD192" s="13" t="e">
        <v>#N/A</v>
      </c>
      <c r="AE192" s="13">
        <v>0.28999999999999998</v>
      </c>
      <c r="AF192" s="13" t="e">
        <v>#N/A</v>
      </c>
      <c r="AG192" s="13" t="e">
        <v>#N/A</v>
      </c>
      <c r="AH192" s="13">
        <v>1.9498445997580454</v>
      </c>
      <c r="AI192" s="13" t="e">
        <v>#N/A</v>
      </c>
      <c r="AJ192" s="13" t="e">
        <v>#N/A</v>
      </c>
      <c r="AK192" s="13" t="e">
        <v>#N/A</v>
      </c>
      <c r="AL192" s="13" t="e">
        <v>#N/A</v>
      </c>
      <c r="AM192" s="13" t="e">
        <v>#N/A</v>
      </c>
    </row>
    <row r="193" spans="1:39" s="13" customFormat="1">
      <c r="A193" s="13">
        <v>111</v>
      </c>
      <c r="B193" s="13" t="s">
        <v>1204</v>
      </c>
      <c r="C193" s="13" t="s">
        <v>1205</v>
      </c>
      <c r="D193" s="13" t="s">
        <v>1206</v>
      </c>
      <c r="E193" s="13" t="s">
        <v>1245</v>
      </c>
      <c r="F193" s="13" t="s">
        <v>568</v>
      </c>
      <c r="G193" s="13" t="s">
        <v>1207</v>
      </c>
      <c r="H193" s="13" t="s">
        <v>1207</v>
      </c>
      <c r="L193"/>
      <c r="M193"/>
      <c r="N193"/>
      <c r="O193" s="13" t="s">
        <v>1208</v>
      </c>
      <c r="Q193" s="13">
        <v>0.34720000000000001</v>
      </c>
      <c r="R193" s="13">
        <v>3.4299999999999997E-2</v>
      </c>
      <c r="T193" s="13">
        <v>0.12809999999999999</v>
      </c>
      <c r="U193" s="13">
        <v>7.3000000000000001E-3</v>
      </c>
      <c r="V193" s="13" t="s">
        <v>675</v>
      </c>
      <c r="W193" s="13">
        <v>4</v>
      </c>
      <c r="X193" s="13" t="s">
        <v>1209</v>
      </c>
      <c r="Y193" s="13">
        <v>68.179320000000004</v>
      </c>
      <c r="Z193" s="13">
        <v>25.875309999999999</v>
      </c>
      <c r="AA193" s="13" t="e">
        <v>#N/A</v>
      </c>
      <c r="AB193" s="13" t="e">
        <v>#N/A</v>
      </c>
      <c r="AC193" s="13" t="e">
        <v>#N/A</v>
      </c>
      <c r="AD193" s="13" t="e">
        <v>#N/A</v>
      </c>
      <c r="AE193" s="13">
        <v>0.03</v>
      </c>
      <c r="AF193" s="13" t="e">
        <v>#N/A</v>
      </c>
      <c r="AG193" s="13" t="e">
        <v>#N/A</v>
      </c>
      <c r="AH193" s="13">
        <v>1.0715193052376064</v>
      </c>
      <c r="AI193" s="13" t="e">
        <v>#N/A</v>
      </c>
      <c r="AJ193" s="13" t="e">
        <v>#N/A</v>
      </c>
      <c r="AK193" s="13" t="e">
        <v>#N/A</v>
      </c>
      <c r="AL193" s="13" t="e">
        <v>#N/A</v>
      </c>
      <c r="AM193" s="13" t="e">
        <v>#N/A</v>
      </c>
    </row>
    <row r="194" spans="1:39" s="13" customFormat="1">
      <c r="A194" s="13">
        <v>169</v>
      </c>
      <c r="B194" s="13" t="s">
        <v>1215</v>
      </c>
      <c r="C194" s="13" t="s">
        <v>1216</v>
      </c>
      <c r="D194" s="13" t="s">
        <v>1217</v>
      </c>
      <c r="E194" s="13" t="s">
        <v>1245</v>
      </c>
      <c r="F194" s="13" t="s">
        <v>568</v>
      </c>
      <c r="G194" s="13" t="s">
        <v>1218</v>
      </c>
      <c r="H194" s="13" t="s">
        <v>1218</v>
      </c>
      <c r="L194"/>
      <c r="M194"/>
      <c r="N194"/>
      <c r="O194" s="13" t="s">
        <v>1167</v>
      </c>
      <c r="Q194" s="13">
        <v>8.9999999999999993E-3</v>
      </c>
      <c r="R194" s="13">
        <v>2.8999999999999998E-3</v>
      </c>
      <c r="T194" s="13">
        <v>3.3999999999999998E-3</v>
      </c>
      <c r="U194" s="13">
        <v>1.9E-3</v>
      </c>
      <c r="V194" s="13" t="s">
        <v>641</v>
      </c>
      <c r="W194" s="13">
        <v>1</v>
      </c>
      <c r="X194" s="13" t="s">
        <v>1219</v>
      </c>
      <c r="Y194" s="13">
        <v>70.320030000000003</v>
      </c>
      <c r="Z194" s="13">
        <v>28.666689999999999</v>
      </c>
      <c r="AA194" s="13" t="e">
        <v>#N/A</v>
      </c>
      <c r="AB194" s="13" t="e">
        <v>#N/A</v>
      </c>
      <c r="AC194" s="13" t="e">
        <v>#N/A</v>
      </c>
      <c r="AD194" s="13" t="e">
        <v>#N/A</v>
      </c>
      <c r="AE194" s="13">
        <v>0.04</v>
      </c>
      <c r="AF194" s="13" t="e">
        <v>#N/A</v>
      </c>
      <c r="AG194" s="13" t="e">
        <v>#N/A</v>
      </c>
      <c r="AH194" s="13">
        <v>1.0964781961431851</v>
      </c>
      <c r="AI194" s="13" t="e">
        <v>#N/A</v>
      </c>
      <c r="AJ194" s="13" t="e">
        <v>#N/A</v>
      </c>
      <c r="AK194" s="13" t="e">
        <v>#N/A</v>
      </c>
      <c r="AL194" s="13" t="e">
        <v>#N/A</v>
      </c>
      <c r="AM194" s="13" t="e">
        <v>#N/A</v>
      </c>
    </row>
    <row r="195" spans="1:39" s="13" customFormat="1">
      <c r="A195" s="13">
        <v>183</v>
      </c>
      <c r="B195" s="13" t="s">
        <v>1220</v>
      </c>
      <c r="C195" s="13" t="s">
        <v>1221</v>
      </c>
      <c r="D195" s="13" t="s">
        <v>1222</v>
      </c>
      <c r="E195" s="13" t="s">
        <v>1245</v>
      </c>
      <c r="F195" s="13" t="s">
        <v>568</v>
      </c>
      <c r="G195" s="13" t="s">
        <v>1223</v>
      </c>
      <c r="H195" s="13" t="s">
        <v>1223</v>
      </c>
      <c r="L195"/>
      <c r="M195"/>
      <c r="N195"/>
      <c r="O195" s="13" t="s">
        <v>1224</v>
      </c>
      <c r="Q195" s="13">
        <v>0.2107</v>
      </c>
      <c r="R195" s="13">
        <v>1.8800000000000001E-2</v>
      </c>
      <c r="T195" s="13">
        <v>6.93E-2</v>
      </c>
      <c r="U195" s="13">
        <v>4.7000000000000002E-3</v>
      </c>
      <c r="V195" s="13" t="s">
        <v>675</v>
      </c>
      <c r="W195" s="13">
        <v>1</v>
      </c>
      <c r="X195" s="13" t="s">
        <v>1225</v>
      </c>
      <c r="Y195" s="13">
        <v>71.721100000000007</v>
      </c>
      <c r="Z195" s="13">
        <v>17.000029999999999</v>
      </c>
      <c r="AA195" s="13" t="e">
        <v>#N/A</v>
      </c>
      <c r="AB195" s="13" t="e">
        <v>#N/A</v>
      </c>
      <c r="AC195" s="13" t="e">
        <v>#N/A</v>
      </c>
      <c r="AD195" s="13" t="e">
        <v>#N/A</v>
      </c>
      <c r="AE195" s="13">
        <v>0.21</v>
      </c>
      <c r="AF195" s="13" t="e">
        <v>#N/A</v>
      </c>
      <c r="AG195" s="13" t="e">
        <v>#N/A</v>
      </c>
      <c r="AH195" s="13">
        <v>1.62181009735893</v>
      </c>
      <c r="AI195" s="13" t="e">
        <v>#N/A</v>
      </c>
      <c r="AJ195" s="13" t="e">
        <v>#N/A</v>
      </c>
      <c r="AK195" s="13" t="e">
        <v>#N/A</v>
      </c>
      <c r="AL195" s="13" t="e">
        <v>#N/A</v>
      </c>
      <c r="AM195" s="13" t="e">
        <v>#N/A</v>
      </c>
    </row>
  </sheetData>
  <sortState ref="A2:AN196">
    <sortCondition ref="P2:P19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opLeftCell="E1" workbookViewId="0">
      <selection activeCell="N2" sqref="N2"/>
    </sheetView>
  </sheetViews>
  <sheetFormatPr baseColWidth="10" defaultRowHeight="14" x14ac:dyDescent="0"/>
  <cols>
    <col min="1" max="1" width="5.1640625" style="9" bestFit="1" customWidth="1"/>
    <col min="2" max="2" width="15.33203125" style="9" bestFit="1" customWidth="1"/>
    <col min="3" max="3" width="12.33203125" style="9" bestFit="1" customWidth="1"/>
    <col min="4" max="4" width="5.6640625" style="9" bestFit="1" customWidth="1"/>
    <col min="5" max="5" width="12.33203125" style="9" bestFit="1" customWidth="1"/>
    <col min="6" max="6" width="25" style="9" bestFit="1" customWidth="1"/>
    <col min="7" max="7" width="12.33203125" style="9" bestFit="1" customWidth="1"/>
    <col min="8" max="8" width="25" style="9" bestFit="1" customWidth="1"/>
    <col min="9" max="9" width="4.6640625" style="9" bestFit="1" customWidth="1"/>
    <col min="10" max="10" width="9.33203125" style="9" bestFit="1" customWidth="1"/>
    <col min="11" max="11" width="4.6640625" style="9" bestFit="1" customWidth="1"/>
    <col min="12" max="13" width="10.83203125" style="9"/>
    <col min="14" max="14" width="12" style="9" bestFit="1" customWidth="1"/>
    <col min="15" max="16" width="10.83203125" style="9"/>
    <col min="17" max="17" width="16.6640625" style="7" bestFit="1" customWidth="1"/>
    <col min="18" max="18" width="10.1640625" style="7" bestFit="1" customWidth="1"/>
    <col min="19" max="19" width="12" style="7" bestFit="1" customWidth="1"/>
    <col min="20" max="16384" width="10.83203125" style="9"/>
  </cols>
  <sheetData>
    <row r="1" spans="1:19" s="8" customFormat="1">
      <c r="A1" s="8" t="s">
        <v>76</v>
      </c>
      <c r="B1" s="8" t="s">
        <v>77</v>
      </c>
      <c r="C1" s="8" t="s">
        <v>78</v>
      </c>
      <c r="D1" s="8" t="s">
        <v>0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69</v>
      </c>
      <c r="J1" s="8" t="s">
        <v>83</v>
      </c>
      <c r="K1" s="8" t="s">
        <v>84</v>
      </c>
      <c r="L1" s="8" t="s">
        <v>69</v>
      </c>
      <c r="M1" s="8" t="s">
        <v>71</v>
      </c>
      <c r="N1" s="8" t="s">
        <v>72</v>
      </c>
      <c r="Q1" s="12" t="s">
        <v>77</v>
      </c>
      <c r="R1" s="12" t="s">
        <v>83</v>
      </c>
      <c r="S1" s="12" t="s">
        <v>72</v>
      </c>
    </row>
    <row r="2" spans="1:19">
      <c r="A2" s="9">
        <v>217</v>
      </c>
      <c r="B2" s="9" t="s">
        <v>85</v>
      </c>
      <c r="C2" s="9" t="s">
        <v>86</v>
      </c>
      <c r="D2" s="9" t="s">
        <v>4</v>
      </c>
      <c r="E2" s="9" t="s">
        <v>87</v>
      </c>
      <c r="F2" s="9" t="s">
        <v>88</v>
      </c>
      <c r="G2" s="9" t="s">
        <v>88</v>
      </c>
      <c r="H2" s="9" t="s">
        <v>88</v>
      </c>
      <c r="I2" s="9" t="s">
        <v>89</v>
      </c>
      <c r="J2" s="9" t="s">
        <v>4</v>
      </c>
      <c r="L2" s="9" t="s">
        <v>58</v>
      </c>
      <c r="M2" s="9">
        <v>9</v>
      </c>
      <c r="N2" s="7">
        <f>IF(L2="B",0+M2,IF(L2="A",M2+10,IF(L2="F",M2+20,IF(L2="G",M2+30,IF(L2="K",M2+40,IF(L2="M",M2+50,"Err"))))))</f>
        <v>9</v>
      </c>
      <c r="Q2" s="7" t="s">
        <v>85</v>
      </c>
      <c r="R2" s="7" t="s">
        <v>4</v>
      </c>
      <c r="S2" s="7">
        <v>9</v>
      </c>
    </row>
    <row r="3" spans="1:19">
      <c r="A3" s="9">
        <v>258</v>
      </c>
      <c r="B3" s="9" t="s">
        <v>90</v>
      </c>
      <c r="C3" s="9" t="s">
        <v>91</v>
      </c>
      <c r="D3" s="9" t="s">
        <v>25</v>
      </c>
      <c r="E3" s="9" t="s">
        <v>92</v>
      </c>
      <c r="F3" s="9" t="s">
        <v>88</v>
      </c>
      <c r="G3" s="9" t="s">
        <v>93</v>
      </c>
      <c r="H3" s="9" t="s">
        <v>88</v>
      </c>
      <c r="I3" s="9" t="s">
        <v>89</v>
      </c>
      <c r="J3" s="9" t="s">
        <v>25</v>
      </c>
      <c r="L3" s="9" t="s">
        <v>61</v>
      </c>
      <c r="M3" s="9">
        <v>0</v>
      </c>
      <c r="N3" s="7">
        <f t="shared" ref="N3:N65" si="0">IF(L3="B",0+M3,IF(L3="A",M3+10,IF(L3="F",M3+20,IF(L3="G",M3+30,IF(L3="K",M3+40,IF(L3="M",M3+50,"Err"))))))</f>
        <v>30</v>
      </c>
      <c r="Q3" s="7" t="s">
        <v>90</v>
      </c>
      <c r="R3" s="7" t="s">
        <v>25</v>
      </c>
      <c r="S3" s="7">
        <v>30</v>
      </c>
    </row>
    <row r="4" spans="1:19">
      <c r="A4" s="9">
        <v>97</v>
      </c>
      <c r="B4" s="9" t="s">
        <v>94</v>
      </c>
      <c r="C4" s="9" t="s">
        <v>95</v>
      </c>
      <c r="D4" s="9" t="s">
        <v>30</v>
      </c>
      <c r="E4" s="9" t="s">
        <v>96</v>
      </c>
      <c r="F4" s="9" t="s">
        <v>97</v>
      </c>
      <c r="G4" s="9" t="s">
        <v>98</v>
      </c>
      <c r="H4" s="9" t="s">
        <v>99</v>
      </c>
      <c r="I4" s="9" t="s">
        <v>89</v>
      </c>
      <c r="J4" s="9" t="s">
        <v>30</v>
      </c>
      <c r="L4" s="9" t="s">
        <v>61</v>
      </c>
      <c r="M4" s="9">
        <v>5</v>
      </c>
      <c r="N4" s="7">
        <f t="shared" si="0"/>
        <v>35</v>
      </c>
      <c r="Q4" s="7" t="s">
        <v>94</v>
      </c>
      <c r="R4" s="7" t="s">
        <v>30</v>
      </c>
      <c r="S4" s="7">
        <v>35</v>
      </c>
    </row>
    <row r="5" spans="1:19">
      <c r="A5" s="9">
        <v>315</v>
      </c>
      <c r="B5" s="9" t="s">
        <v>100</v>
      </c>
      <c r="C5" s="9" t="s">
        <v>101</v>
      </c>
      <c r="D5" s="9" t="s">
        <v>30</v>
      </c>
      <c r="E5" s="9" t="s">
        <v>102</v>
      </c>
      <c r="F5" s="9" t="s">
        <v>88</v>
      </c>
      <c r="G5" s="9" t="s">
        <v>103</v>
      </c>
      <c r="H5" s="9" t="s">
        <v>88</v>
      </c>
      <c r="I5" s="9" t="s">
        <v>89</v>
      </c>
      <c r="J5" s="9" t="s">
        <v>30</v>
      </c>
      <c r="L5" s="9" t="s">
        <v>61</v>
      </c>
      <c r="M5" s="9">
        <v>5</v>
      </c>
      <c r="N5" s="7">
        <f t="shared" si="0"/>
        <v>35</v>
      </c>
      <c r="Q5" s="7" t="s">
        <v>100</v>
      </c>
      <c r="R5" s="7" t="s">
        <v>30</v>
      </c>
      <c r="S5" s="7">
        <v>35</v>
      </c>
    </row>
    <row r="6" spans="1:19">
      <c r="A6" s="9">
        <v>236</v>
      </c>
      <c r="B6" s="9" t="s">
        <v>104</v>
      </c>
      <c r="C6" s="9" t="s">
        <v>105</v>
      </c>
      <c r="D6" s="9" t="s">
        <v>33</v>
      </c>
      <c r="E6" s="9" t="s">
        <v>106</v>
      </c>
      <c r="F6" s="9" t="s">
        <v>88</v>
      </c>
      <c r="G6" s="9" t="s">
        <v>107</v>
      </c>
      <c r="H6" s="9" t="s">
        <v>88</v>
      </c>
      <c r="I6" s="9" t="s">
        <v>89</v>
      </c>
      <c r="J6" s="9" t="s">
        <v>33</v>
      </c>
      <c r="L6" s="9" t="s">
        <v>61</v>
      </c>
      <c r="M6" s="9">
        <v>8</v>
      </c>
      <c r="N6" s="7">
        <f t="shared" si="0"/>
        <v>38</v>
      </c>
      <c r="Q6" s="7" t="s">
        <v>104</v>
      </c>
      <c r="R6" s="7" t="s">
        <v>33</v>
      </c>
      <c r="S6" s="7">
        <v>38</v>
      </c>
    </row>
    <row r="7" spans="1:19">
      <c r="A7" s="9">
        <v>328</v>
      </c>
      <c r="B7" s="9" t="s">
        <v>108</v>
      </c>
      <c r="C7" s="9" t="s">
        <v>109</v>
      </c>
      <c r="D7" s="9" t="s">
        <v>35</v>
      </c>
      <c r="E7" s="9" t="s">
        <v>110</v>
      </c>
      <c r="F7" s="9" t="s">
        <v>111</v>
      </c>
      <c r="G7" s="9" t="s">
        <v>98</v>
      </c>
      <c r="H7" s="9" t="s">
        <v>112</v>
      </c>
      <c r="I7" s="9" t="s">
        <v>89</v>
      </c>
      <c r="J7" s="9" t="s">
        <v>35</v>
      </c>
      <c r="L7" s="9" t="s">
        <v>62</v>
      </c>
      <c r="M7" s="9">
        <v>0</v>
      </c>
      <c r="N7" s="7">
        <f t="shared" si="0"/>
        <v>40</v>
      </c>
      <c r="Q7" s="7" t="s">
        <v>108</v>
      </c>
      <c r="R7" s="7" t="s">
        <v>35</v>
      </c>
      <c r="S7" s="7">
        <v>40</v>
      </c>
    </row>
    <row r="8" spans="1:19">
      <c r="A8" s="9">
        <v>49</v>
      </c>
      <c r="B8" s="9" t="s">
        <v>113</v>
      </c>
      <c r="C8" s="9" t="s">
        <v>114</v>
      </c>
      <c r="D8" s="9" t="s">
        <v>40</v>
      </c>
      <c r="E8" s="9" t="s">
        <v>115</v>
      </c>
      <c r="F8" s="9" t="s">
        <v>88</v>
      </c>
      <c r="G8" s="9" t="s">
        <v>116</v>
      </c>
      <c r="H8" s="9" t="s">
        <v>88</v>
      </c>
      <c r="I8" s="9" t="s">
        <v>89</v>
      </c>
      <c r="J8" s="9" t="s">
        <v>40</v>
      </c>
      <c r="L8" s="9" t="s">
        <v>62</v>
      </c>
      <c r="M8" s="9">
        <v>5</v>
      </c>
      <c r="N8" s="7">
        <f t="shared" si="0"/>
        <v>45</v>
      </c>
      <c r="Q8" s="7" t="s">
        <v>113</v>
      </c>
      <c r="R8" s="7" t="s">
        <v>40</v>
      </c>
      <c r="S8" s="7">
        <v>45</v>
      </c>
    </row>
    <row r="9" spans="1:19">
      <c r="A9" s="9">
        <v>341</v>
      </c>
      <c r="B9" s="9" t="s">
        <v>117</v>
      </c>
      <c r="C9" s="9" t="s">
        <v>118</v>
      </c>
      <c r="D9" s="9" t="s">
        <v>40</v>
      </c>
      <c r="E9" s="9" t="s">
        <v>102</v>
      </c>
      <c r="F9" s="9" t="s">
        <v>119</v>
      </c>
      <c r="G9" s="9" t="s">
        <v>98</v>
      </c>
      <c r="H9" s="9" t="s">
        <v>120</v>
      </c>
      <c r="I9" s="9" t="s">
        <v>89</v>
      </c>
      <c r="J9" s="9" t="s">
        <v>40</v>
      </c>
      <c r="L9" s="9" t="s">
        <v>62</v>
      </c>
      <c r="M9" s="9">
        <v>5</v>
      </c>
      <c r="N9" s="7">
        <f t="shared" si="0"/>
        <v>45</v>
      </c>
      <c r="Q9" s="7" t="s">
        <v>117</v>
      </c>
      <c r="R9" s="7" t="s">
        <v>40</v>
      </c>
      <c r="S9" s="7">
        <v>45</v>
      </c>
    </row>
    <row r="10" spans="1:19">
      <c r="A10" s="9">
        <v>350</v>
      </c>
      <c r="B10" s="9" t="s">
        <v>121</v>
      </c>
      <c r="C10" s="9" t="s">
        <v>122</v>
      </c>
      <c r="D10" s="9" t="s">
        <v>41</v>
      </c>
      <c r="E10" s="9" t="s">
        <v>123</v>
      </c>
      <c r="F10" s="9" t="s">
        <v>88</v>
      </c>
      <c r="G10" s="9" t="s">
        <v>124</v>
      </c>
      <c r="H10" s="9" t="s">
        <v>88</v>
      </c>
      <c r="I10" s="9" t="s">
        <v>89</v>
      </c>
      <c r="J10" s="9" t="s">
        <v>41</v>
      </c>
      <c r="L10" s="9" t="s">
        <v>62</v>
      </c>
      <c r="M10" s="9">
        <v>6</v>
      </c>
      <c r="N10" s="7">
        <f t="shared" si="0"/>
        <v>46</v>
      </c>
      <c r="Q10" s="7" t="s">
        <v>121</v>
      </c>
      <c r="R10" s="7" t="s">
        <v>41</v>
      </c>
      <c r="S10" s="7">
        <v>46</v>
      </c>
    </row>
    <row r="11" spans="1:19">
      <c r="A11" s="9">
        <v>39</v>
      </c>
      <c r="B11" s="9" t="s">
        <v>125</v>
      </c>
      <c r="C11" s="9" t="s">
        <v>126</v>
      </c>
      <c r="D11" s="9" t="s">
        <v>42</v>
      </c>
      <c r="E11" s="9" t="s">
        <v>127</v>
      </c>
      <c r="F11" s="9" t="s">
        <v>128</v>
      </c>
      <c r="G11" s="9" t="s">
        <v>129</v>
      </c>
      <c r="H11" s="9" t="s">
        <v>130</v>
      </c>
      <c r="I11" s="9" t="s">
        <v>89</v>
      </c>
      <c r="J11" s="9" t="s">
        <v>42</v>
      </c>
      <c r="L11" s="9" t="s">
        <v>62</v>
      </c>
      <c r="M11" s="9">
        <v>7</v>
      </c>
      <c r="N11" s="7">
        <f t="shared" si="0"/>
        <v>47</v>
      </c>
      <c r="Q11" s="7" t="s">
        <v>125</v>
      </c>
      <c r="R11" s="7" t="s">
        <v>42</v>
      </c>
      <c r="S11" s="7">
        <v>47</v>
      </c>
    </row>
    <row r="12" spans="1:19">
      <c r="A12" s="9">
        <v>52</v>
      </c>
      <c r="B12" s="9" t="s">
        <v>131</v>
      </c>
      <c r="C12" s="9" t="s">
        <v>132</v>
      </c>
      <c r="D12" s="9" t="s">
        <v>42</v>
      </c>
      <c r="E12" s="9" t="s">
        <v>133</v>
      </c>
      <c r="F12" s="9" t="s">
        <v>134</v>
      </c>
      <c r="G12" s="9" t="s">
        <v>134</v>
      </c>
      <c r="H12" s="9" t="s">
        <v>135</v>
      </c>
      <c r="I12" s="9" t="s">
        <v>89</v>
      </c>
      <c r="J12" s="9" t="s">
        <v>42</v>
      </c>
      <c r="L12" s="9" t="s">
        <v>62</v>
      </c>
      <c r="M12" s="9">
        <v>7</v>
      </c>
      <c r="N12" s="7">
        <f t="shared" si="0"/>
        <v>47</v>
      </c>
      <c r="Q12" s="7" t="s">
        <v>131</v>
      </c>
      <c r="R12" s="7" t="s">
        <v>42</v>
      </c>
      <c r="S12" s="7">
        <v>47</v>
      </c>
    </row>
    <row r="13" spans="1:19">
      <c r="A13" s="9">
        <v>61</v>
      </c>
      <c r="B13" s="9" t="s">
        <v>136</v>
      </c>
      <c r="C13" s="9" t="s">
        <v>137</v>
      </c>
      <c r="D13" s="9" t="s">
        <v>42</v>
      </c>
      <c r="E13" s="9" t="s">
        <v>138</v>
      </c>
      <c r="F13" s="9" t="s">
        <v>139</v>
      </c>
      <c r="G13" s="9" t="s">
        <v>140</v>
      </c>
      <c r="H13" s="9" t="s">
        <v>96</v>
      </c>
      <c r="I13" s="9" t="s">
        <v>89</v>
      </c>
      <c r="J13" s="9" t="s">
        <v>42</v>
      </c>
      <c r="L13" s="9" t="s">
        <v>62</v>
      </c>
      <c r="M13" s="9">
        <v>7</v>
      </c>
      <c r="N13" s="7">
        <f t="shared" si="0"/>
        <v>47</v>
      </c>
      <c r="Q13" s="7" t="s">
        <v>136</v>
      </c>
      <c r="R13" s="7" t="s">
        <v>42</v>
      </c>
      <c r="S13" s="7">
        <v>47</v>
      </c>
    </row>
    <row r="14" spans="1:19">
      <c r="A14" s="9">
        <v>64</v>
      </c>
      <c r="B14" s="9" t="s">
        <v>141</v>
      </c>
      <c r="C14" s="9" t="s">
        <v>142</v>
      </c>
      <c r="D14" s="9" t="s">
        <v>42</v>
      </c>
      <c r="E14" s="9" t="s">
        <v>134</v>
      </c>
      <c r="F14" s="9" t="s">
        <v>143</v>
      </c>
      <c r="G14" s="9" t="s">
        <v>144</v>
      </c>
      <c r="H14" s="9" t="s">
        <v>116</v>
      </c>
      <c r="I14" s="9" t="s">
        <v>89</v>
      </c>
      <c r="J14" s="9" t="s">
        <v>42</v>
      </c>
      <c r="L14" s="9" t="s">
        <v>62</v>
      </c>
      <c r="M14" s="9">
        <v>7</v>
      </c>
      <c r="N14" s="7">
        <f t="shared" si="0"/>
        <v>47</v>
      </c>
      <c r="Q14" s="7" t="s">
        <v>141</v>
      </c>
      <c r="R14" s="7" t="s">
        <v>42</v>
      </c>
      <c r="S14" s="7">
        <v>47</v>
      </c>
    </row>
    <row r="15" spans="1:19">
      <c r="A15" s="9">
        <v>122</v>
      </c>
      <c r="B15" s="9" t="s">
        <v>145</v>
      </c>
      <c r="C15" s="9" t="s">
        <v>146</v>
      </c>
      <c r="D15" s="9" t="s">
        <v>42</v>
      </c>
      <c r="E15" s="9" t="s">
        <v>147</v>
      </c>
      <c r="F15" s="9" t="s">
        <v>148</v>
      </c>
      <c r="G15" s="9" t="s">
        <v>149</v>
      </c>
      <c r="H15" s="9" t="s">
        <v>150</v>
      </c>
      <c r="I15" s="9" t="s">
        <v>89</v>
      </c>
      <c r="J15" s="9" t="s">
        <v>42</v>
      </c>
      <c r="L15" s="9" t="s">
        <v>62</v>
      </c>
      <c r="M15" s="9">
        <v>7</v>
      </c>
      <c r="N15" s="7">
        <f t="shared" si="0"/>
        <v>47</v>
      </c>
      <c r="Q15" s="7" t="s">
        <v>145</v>
      </c>
      <c r="R15" s="7" t="s">
        <v>42</v>
      </c>
      <c r="S15" s="7">
        <v>47</v>
      </c>
    </row>
    <row r="16" spans="1:19">
      <c r="A16" s="9">
        <v>182</v>
      </c>
      <c r="B16" s="9" t="s">
        <v>151</v>
      </c>
      <c r="C16" s="9" t="s">
        <v>152</v>
      </c>
      <c r="D16" s="9" t="s">
        <v>42</v>
      </c>
      <c r="E16" s="9" t="s">
        <v>153</v>
      </c>
      <c r="F16" s="9" t="s">
        <v>154</v>
      </c>
      <c r="G16" s="9" t="s">
        <v>115</v>
      </c>
      <c r="H16" s="9" t="s">
        <v>155</v>
      </c>
      <c r="I16" s="9" t="s">
        <v>89</v>
      </c>
      <c r="J16" s="9" t="s">
        <v>42</v>
      </c>
      <c r="L16" s="9" t="s">
        <v>62</v>
      </c>
      <c r="M16" s="9">
        <v>7</v>
      </c>
      <c r="N16" s="7">
        <f t="shared" si="0"/>
        <v>47</v>
      </c>
      <c r="Q16" s="7" t="s">
        <v>151</v>
      </c>
      <c r="R16" s="7" t="s">
        <v>42</v>
      </c>
      <c r="S16" s="7">
        <v>47</v>
      </c>
    </row>
    <row r="17" spans="1:19">
      <c r="A17" s="9">
        <v>183</v>
      </c>
      <c r="B17" s="9" t="s">
        <v>156</v>
      </c>
      <c r="C17" s="9" t="s">
        <v>157</v>
      </c>
      <c r="D17" s="9" t="s">
        <v>42</v>
      </c>
      <c r="E17" s="9" t="s">
        <v>158</v>
      </c>
      <c r="F17" s="9" t="s">
        <v>159</v>
      </c>
      <c r="G17" s="9" t="s">
        <v>128</v>
      </c>
      <c r="H17" s="9" t="s">
        <v>160</v>
      </c>
      <c r="I17" s="9" t="s">
        <v>89</v>
      </c>
      <c r="J17" s="9" t="s">
        <v>42</v>
      </c>
      <c r="L17" s="9" t="s">
        <v>62</v>
      </c>
      <c r="M17" s="9">
        <v>7</v>
      </c>
      <c r="N17" s="7">
        <f t="shared" si="0"/>
        <v>47</v>
      </c>
      <c r="Q17" s="7" t="s">
        <v>156</v>
      </c>
      <c r="R17" s="7" t="s">
        <v>42</v>
      </c>
      <c r="S17" s="7">
        <v>47</v>
      </c>
    </row>
    <row r="18" spans="1:19">
      <c r="A18" s="9">
        <v>185</v>
      </c>
      <c r="B18" s="9" t="s">
        <v>161</v>
      </c>
      <c r="C18" s="9" t="s">
        <v>162</v>
      </c>
      <c r="D18" s="9" t="s">
        <v>42</v>
      </c>
      <c r="E18" s="9" t="s">
        <v>163</v>
      </c>
      <c r="F18" s="9" t="s">
        <v>144</v>
      </c>
      <c r="G18" s="9" t="s">
        <v>164</v>
      </c>
      <c r="H18" s="9" t="s">
        <v>165</v>
      </c>
      <c r="I18" s="9" t="s">
        <v>89</v>
      </c>
      <c r="J18" s="9" t="s">
        <v>42</v>
      </c>
      <c r="L18" s="9" t="s">
        <v>62</v>
      </c>
      <c r="M18" s="9">
        <v>7</v>
      </c>
      <c r="N18" s="7">
        <f t="shared" si="0"/>
        <v>47</v>
      </c>
      <c r="Q18" s="7" t="s">
        <v>161</v>
      </c>
      <c r="R18" s="7" t="s">
        <v>42</v>
      </c>
      <c r="S18" s="7">
        <v>47</v>
      </c>
    </row>
    <row r="19" spans="1:19">
      <c r="A19" s="9">
        <v>200</v>
      </c>
      <c r="B19" s="9" t="s">
        <v>166</v>
      </c>
      <c r="C19" s="9" t="s">
        <v>167</v>
      </c>
      <c r="D19" s="9" t="s">
        <v>42</v>
      </c>
      <c r="E19" s="9" t="s">
        <v>158</v>
      </c>
      <c r="F19" s="9" t="s">
        <v>103</v>
      </c>
      <c r="G19" s="9" t="s">
        <v>168</v>
      </c>
      <c r="H19" s="9" t="s">
        <v>169</v>
      </c>
      <c r="I19" s="9" t="s">
        <v>89</v>
      </c>
      <c r="J19" s="9" t="s">
        <v>42</v>
      </c>
      <c r="L19" s="9" t="s">
        <v>62</v>
      </c>
      <c r="M19" s="9">
        <v>7</v>
      </c>
      <c r="N19" s="7">
        <f t="shared" si="0"/>
        <v>47</v>
      </c>
      <c r="Q19" s="7" t="s">
        <v>166</v>
      </c>
      <c r="R19" s="7" t="s">
        <v>42</v>
      </c>
      <c r="S19" s="7">
        <v>47</v>
      </c>
    </row>
    <row r="20" spans="1:19">
      <c r="A20" s="9">
        <v>210</v>
      </c>
      <c r="B20" s="9" t="s">
        <v>170</v>
      </c>
      <c r="C20" s="9" t="s">
        <v>171</v>
      </c>
      <c r="D20" s="9" t="s">
        <v>42</v>
      </c>
      <c r="E20" s="9" t="s">
        <v>96</v>
      </c>
      <c r="F20" s="9" t="s">
        <v>172</v>
      </c>
      <c r="G20" s="9" t="s">
        <v>130</v>
      </c>
      <c r="H20" s="9" t="s">
        <v>173</v>
      </c>
      <c r="I20" s="9" t="s">
        <v>89</v>
      </c>
      <c r="J20" s="9" t="s">
        <v>42</v>
      </c>
      <c r="L20" s="9" t="s">
        <v>62</v>
      </c>
      <c r="M20" s="9">
        <v>7</v>
      </c>
      <c r="N20" s="7">
        <f t="shared" si="0"/>
        <v>47</v>
      </c>
      <c r="Q20" s="7" t="s">
        <v>170</v>
      </c>
      <c r="R20" s="7" t="s">
        <v>42</v>
      </c>
      <c r="S20" s="7">
        <v>47</v>
      </c>
    </row>
    <row r="21" spans="1:19">
      <c r="A21" s="9">
        <v>242</v>
      </c>
      <c r="B21" s="9" t="s">
        <v>174</v>
      </c>
      <c r="C21" s="9" t="s">
        <v>175</v>
      </c>
      <c r="D21" s="9" t="s">
        <v>42</v>
      </c>
      <c r="E21" s="9" t="s">
        <v>176</v>
      </c>
      <c r="F21" s="9" t="s">
        <v>177</v>
      </c>
      <c r="G21" s="9" t="s">
        <v>178</v>
      </c>
      <c r="H21" s="9" t="s">
        <v>179</v>
      </c>
      <c r="I21" s="9" t="s">
        <v>89</v>
      </c>
      <c r="J21" s="9" t="s">
        <v>42</v>
      </c>
      <c r="L21" s="9" t="s">
        <v>62</v>
      </c>
      <c r="M21" s="9">
        <v>7</v>
      </c>
      <c r="N21" s="7">
        <f t="shared" si="0"/>
        <v>47</v>
      </c>
      <c r="Q21" s="7" t="s">
        <v>174</v>
      </c>
      <c r="R21" s="7" t="s">
        <v>42</v>
      </c>
      <c r="S21" s="7">
        <v>47</v>
      </c>
    </row>
    <row r="22" spans="1:19">
      <c r="A22" s="9">
        <v>257</v>
      </c>
      <c r="B22" s="9" t="s">
        <v>180</v>
      </c>
      <c r="C22" s="9" t="s">
        <v>181</v>
      </c>
      <c r="D22" s="9" t="s">
        <v>42</v>
      </c>
      <c r="E22" s="9" t="s">
        <v>182</v>
      </c>
      <c r="F22" s="9" t="s">
        <v>88</v>
      </c>
      <c r="G22" s="9" t="s">
        <v>183</v>
      </c>
      <c r="H22" s="9" t="s">
        <v>88</v>
      </c>
      <c r="I22" s="9" t="s">
        <v>89</v>
      </c>
      <c r="J22" s="9" t="s">
        <v>42</v>
      </c>
      <c r="L22" s="9" t="s">
        <v>62</v>
      </c>
      <c r="M22" s="9">
        <v>7</v>
      </c>
      <c r="N22" s="7">
        <f t="shared" si="0"/>
        <v>47</v>
      </c>
      <c r="Q22" s="7" t="s">
        <v>180</v>
      </c>
      <c r="R22" s="7" t="s">
        <v>42</v>
      </c>
      <c r="S22" s="7">
        <v>47</v>
      </c>
    </row>
    <row r="23" spans="1:19">
      <c r="A23" s="9">
        <v>297</v>
      </c>
      <c r="B23" s="9" t="s">
        <v>184</v>
      </c>
      <c r="C23" s="9" t="s">
        <v>185</v>
      </c>
      <c r="D23" s="9" t="s">
        <v>42</v>
      </c>
      <c r="E23" s="9" t="s">
        <v>186</v>
      </c>
      <c r="F23" s="9" t="s">
        <v>187</v>
      </c>
      <c r="G23" s="9" t="s">
        <v>188</v>
      </c>
      <c r="H23" s="9" t="s">
        <v>189</v>
      </c>
      <c r="I23" s="9" t="s">
        <v>89</v>
      </c>
      <c r="J23" s="9" t="s">
        <v>42</v>
      </c>
      <c r="L23" s="9" t="s">
        <v>62</v>
      </c>
      <c r="M23" s="9">
        <v>7</v>
      </c>
      <c r="N23" s="7">
        <f t="shared" si="0"/>
        <v>47</v>
      </c>
      <c r="Q23" s="7" t="s">
        <v>184</v>
      </c>
      <c r="R23" s="7" t="s">
        <v>42</v>
      </c>
      <c r="S23" s="7">
        <v>47</v>
      </c>
    </row>
    <row r="24" spans="1:19">
      <c r="A24" s="9">
        <v>10</v>
      </c>
      <c r="B24" s="9" t="s">
        <v>194</v>
      </c>
      <c r="C24" s="9" t="s">
        <v>195</v>
      </c>
      <c r="D24" s="9" t="s">
        <v>44</v>
      </c>
      <c r="E24" s="9" t="s">
        <v>196</v>
      </c>
      <c r="F24" s="9" t="s">
        <v>197</v>
      </c>
      <c r="G24" s="9" t="s">
        <v>198</v>
      </c>
      <c r="H24" s="9" t="s">
        <v>199</v>
      </c>
      <c r="I24" s="9" t="s">
        <v>89</v>
      </c>
      <c r="J24" s="9" t="s">
        <v>44</v>
      </c>
      <c r="L24" s="9" t="s">
        <v>63</v>
      </c>
      <c r="M24" s="9">
        <v>0</v>
      </c>
      <c r="N24" s="7">
        <f t="shared" si="0"/>
        <v>50</v>
      </c>
      <c r="Q24" s="7" t="s">
        <v>194</v>
      </c>
      <c r="R24" s="7" t="s">
        <v>44</v>
      </c>
      <c r="S24" s="7">
        <v>50</v>
      </c>
    </row>
    <row r="25" spans="1:19">
      <c r="A25" s="9">
        <v>73</v>
      </c>
      <c r="B25" s="9" t="s">
        <v>200</v>
      </c>
      <c r="C25" s="9" t="s">
        <v>201</v>
      </c>
      <c r="D25" s="9" t="s">
        <v>44</v>
      </c>
      <c r="E25" s="9" t="s">
        <v>127</v>
      </c>
      <c r="F25" s="9" t="s">
        <v>202</v>
      </c>
      <c r="G25" s="9" t="s">
        <v>203</v>
      </c>
      <c r="H25" s="9" t="s">
        <v>116</v>
      </c>
      <c r="I25" s="9" t="s">
        <v>89</v>
      </c>
      <c r="J25" s="9" t="s">
        <v>44</v>
      </c>
      <c r="L25" s="9" t="s">
        <v>63</v>
      </c>
      <c r="M25" s="9">
        <v>0</v>
      </c>
      <c r="N25" s="7">
        <f t="shared" si="0"/>
        <v>50</v>
      </c>
      <c r="Q25" s="7" t="s">
        <v>200</v>
      </c>
      <c r="R25" s="7" t="s">
        <v>44</v>
      </c>
      <c r="S25" s="7">
        <v>50</v>
      </c>
    </row>
    <row r="26" spans="1:19">
      <c r="A26" s="9">
        <v>148</v>
      </c>
      <c r="B26" s="9" t="s">
        <v>204</v>
      </c>
      <c r="C26" s="9" t="s">
        <v>205</v>
      </c>
      <c r="D26" s="9" t="s">
        <v>44</v>
      </c>
      <c r="E26" s="9" t="s">
        <v>163</v>
      </c>
      <c r="F26" s="9" t="s">
        <v>88</v>
      </c>
      <c r="G26" s="9" t="s">
        <v>143</v>
      </c>
      <c r="H26" s="9" t="s">
        <v>88</v>
      </c>
      <c r="I26" s="9" t="s">
        <v>89</v>
      </c>
      <c r="J26" s="9" t="s">
        <v>44</v>
      </c>
      <c r="L26" s="9" t="s">
        <v>63</v>
      </c>
      <c r="M26" s="9">
        <v>0</v>
      </c>
      <c r="N26" s="7">
        <f t="shared" si="0"/>
        <v>50</v>
      </c>
      <c r="Q26" s="7" t="s">
        <v>204</v>
      </c>
      <c r="R26" s="7" t="s">
        <v>44</v>
      </c>
      <c r="S26" s="7">
        <v>50</v>
      </c>
    </row>
    <row r="27" spans="1:19">
      <c r="A27" s="9">
        <v>260</v>
      </c>
      <c r="B27" s="9" t="s">
        <v>206</v>
      </c>
      <c r="C27" s="9" t="s">
        <v>207</v>
      </c>
      <c r="D27" s="9" t="s">
        <v>44</v>
      </c>
      <c r="E27" s="9" t="s">
        <v>127</v>
      </c>
      <c r="F27" s="9" t="s">
        <v>88</v>
      </c>
      <c r="G27" s="9" t="s">
        <v>154</v>
      </c>
      <c r="H27" s="9" t="s">
        <v>88</v>
      </c>
      <c r="I27" s="9" t="s">
        <v>89</v>
      </c>
      <c r="J27" s="9" t="s">
        <v>44</v>
      </c>
      <c r="L27" s="9" t="s">
        <v>63</v>
      </c>
      <c r="M27" s="9">
        <v>0</v>
      </c>
      <c r="N27" s="7">
        <f t="shared" si="0"/>
        <v>50</v>
      </c>
      <c r="Q27" s="7" t="s">
        <v>206</v>
      </c>
      <c r="R27" s="7" t="s">
        <v>44</v>
      </c>
      <c r="S27" s="7">
        <v>50</v>
      </c>
    </row>
    <row r="28" spans="1:19">
      <c r="A28" s="9">
        <v>263</v>
      </c>
      <c r="B28" s="9" t="s">
        <v>208</v>
      </c>
      <c r="C28" s="9" t="s">
        <v>209</v>
      </c>
      <c r="D28" s="9" t="s">
        <v>44</v>
      </c>
      <c r="E28" s="9" t="s">
        <v>115</v>
      </c>
      <c r="F28" s="9" t="s">
        <v>210</v>
      </c>
      <c r="G28" s="9" t="s">
        <v>135</v>
      </c>
      <c r="H28" s="9" t="s">
        <v>155</v>
      </c>
      <c r="I28" s="9" t="s">
        <v>89</v>
      </c>
      <c r="J28" s="9" t="s">
        <v>44</v>
      </c>
      <c r="L28" s="9" t="s">
        <v>63</v>
      </c>
      <c r="M28" s="9">
        <v>0</v>
      </c>
      <c r="N28" s="7">
        <f t="shared" si="0"/>
        <v>50</v>
      </c>
      <c r="Q28" s="7" t="s">
        <v>208</v>
      </c>
      <c r="R28" s="7" t="s">
        <v>44</v>
      </c>
      <c r="S28" s="7">
        <v>50</v>
      </c>
    </row>
    <row r="29" spans="1:19">
      <c r="A29" s="9">
        <v>307</v>
      </c>
      <c r="B29" s="9" t="s">
        <v>211</v>
      </c>
      <c r="C29" s="9" t="s">
        <v>212</v>
      </c>
      <c r="D29" s="9" t="s">
        <v>44</v>
      </c>
      <c r="E29" s="9" t="s">
        <v>213</v>
      </c>
      <c r="F29" s="9" t="s">
        <v>214</v>
      </c>
      <c r="G29" s="9" t="s">
        <v>215</v>
      </c>
      <c r="H29" s="9" t="s">
        <v>216</v>
      </c>
      <c r="I29" s="9" t="s">
        <v>89</v>
      </c>
      <c r="J29" s="9" t="s">
        <v>44</v>
      </c>
      <c r="L29" s="9" t="s">
        <v>63</v>
      </c>
      <c r="M29" s="9">
        <v>0</v>
      </c>
      <c r="N29" s="7">
        <f t="shared" si="0"/>
        <v>50</v>
      </c>
      <c r="Q29" s="7" t="s">
        <v>211</v>
      </c>
      <c r="R29" s="7" t="s">
        <v>44</v>
      </c>
      <c r="S29" s="7">
        <v>50</v>
      </c>
    </row>
    <row r="30" spans="1:19">
      <c r="A30" s="9">
        <v>188</v>
      </c>
      <c r="B30" s="9" t="s">
        <v>217</v>
      </c>
      <c r="C30" s="9" t="s">
        <v>218</v>
      </c>
      <c r="D30" s="9" t="s">
        <v>219</v>
      </c>
      <c r="E30" s="9" t="s">
        <v>220</v>
      </c>
      <c r="F30" s="9" t="s">
        <v>221</v>
      </c>
      <c r="G30" s="9" t="s">
        <v>222</v>
      </c>
      <c r="H30" s="9" t="s">
        <v>223</v>
      </c>
      <c r="I30" s="9" t="s">
        <v>89</v>
      </c>
      <c r="J30" s="9" t="s">
        <v>219</v>
      </c>
      <c r="L30" s="9" t="s">
        <v>63</v>
      </c>
      <c r="M30" s="9">
        <v>0.5</v>
      </c>
      <c r="N30" s="7">
        <f t="shared" si="0"/>
        <v>50.5</v>
      </c>
      <c r="Q30" s="7" t="s">
        <v>217</v>
      </c>
      <c r="R30" s="7" t="s">
        <v>219</v>
      </c>
      <c r="S30" s="7">
        <v>50.5</v>
      </c>
    </row>
    <row r="31" spans="1:19">
      <c r="A31" s="9">
        <v>27</v>
      </c>
      <c r="B31" s="9" t="s">
        <v>224</v>
      </c>
      <c r="C31" s="9" t="s">
        <v>225</v>
      </c>
      <c r="D31" s="9" t="s">
        <v>45</v>
      </c>
      <c r="E31" s="9" t="s">
        <v>226</v>
      </c>
      <c r="F31" s="9" t="s">
        <v>227</v>
      </c>
      <c r="G31" s="9" t="s">
        <v>124</v>
      </c>
      <c r="H31" s="9" t="s">
        <v>189</v>
      </c>
      <c r="I31" s="9" t="s">
        <v>89</v>
      </c>
      <c r="J31" s="9" t="s">
        <v>45</v>
      </c>
      <c r="L31" s="9" t="s">
        <v>63</v>
      </c>
      <c r="M31" s="9">
        <v>1</v>
      </c>
      <c r="N31" s="7">
        <f t="shared" si="0"/>
        <v>51</v>
      </c>
      <c r="Q31" s="7" t="s">
        <v>224</v>
      </c>
      <c r="R31" s="7" t="s">
        <v>45</v>
      </c>
      <c r="S31" s="7">
        <v>51</v>
      </c>
    </row>
    <row r="32" spans="1:19">
      <c r="A32" s="9">
        <v>50</v>
      </c>
      <c r="B32" s="9" t="s">
        <v>228</v>
      </c>
      <c r="C32" s="9" t="s">
        <v>229</v>
      </c>
      <c r="D32" s="9" t="s">
        <v>45</v>
      </c>
      <c r="E32" s="9" t="s">
        <v>230</v>
      </c>
      <c r="F32" s="9" t="s">
        <v>231</v>
      </c>
      <c r="G32" s="9" t="s">
        <v>232</v>
      </c>
      <c r="H32" s="9" t="s">
        <v>233</v>
      </c>
      <c r="I32" s="9" t="s">
        <v>89</v>
      </c>
      <c r="J32" s="9" t="s">
        <v>45</v>
      </c>
      <c r="L32" s="9" t="s">
        <v>63</v>
      </c>
      <c r="M32" s="9">
        <v>1</v>
      </c>
      <c r="N32" s="7">
        <f t="shared" si="0"/>
        <v>51</v>
      </c>
      <c r="Q32" s="7" t="s">
        <v>228</v>
      </c>
      <c r="R32" s="7" t="s">
        <v>45</v>
      </c>
      <c r="S32" s="7">
        <v>51</v>
      </c>
    </row>
    <row r="33" spans="1:19">
      <c r="A33" s="9">
        <v>121</v>
      </c>
      <c r="B33" s="9" t="s">
        <v>145</v>
      </c>
      <c r="C33" s="9" t="s">
        <v>234</v>
      </c>
      <c r="D33" s="9" t="s">
        <v>45</v>
      </c>
      <c r="E33" s="9" t="s">
        <v>235</v>
      </c>
      <c r="F33" s="9" t="s">
        <v>88</v>
      </c>
      <c r="G33" s="9" t="s">
        <v>236</v>
      </c>
      <c r="H33" s="9" t="s">
        <v>88</v>
      </c>
      <c r="I33" s="9" t="s">
        <v>89</v>
      </c>
      <c r="J33" s="9" t="s">
        <v>45</v>
      </c>
      <c r="L33" s="9" t="s">
        <v>63</v>
      </c>
      <c r="M33" s="9">
        <v>1</v>
      </c>
      <c r="N33" s="7">
        <f t="shared" si="0"/>
        <v>51</v>
      </c>
      <c r="Q33" s="7" t="s">
        <v>145</v>
      </c>
      <c r="R33" s="7" t="s">
        <v>45</v>
      </c>
      <c r="S33" s="7">
        <v>51</v>
      </c>
    </row>
    <row r="34" spans="1:19">
      <c r="A34" s="9">
        <v>234</v>
      </c>
      <c r="B34" s="9" t="s">
        <v>237</v>
      </c>
      <c r="C34" s="9" t="s">
        <v>238</v>
      </c>
      <c r="D34" s="9" t="s">
        <v>45</v>
      </c>
      <c r="E34" s="9" t="s">
        <v>239</v>
      </c>
      <c r="F34" s="9" t="s">
        <v>240</v>
      </c>
      <c r="G34" s="9" t="s">
        <v>102</v>
      </c>
      <c r="H34" s="9" t="s">
        <v>241</v>
      </c>
      <c r="I34" s="9" t="s">
        <v>89</v>
      </c>
      <c r="J34" s="9" t="s">
        <v>45</v>
      </c>
      <c r="L34" s="9" t="s">
        <v>63</v>
      </c>
      <c r="M34" s="9">
        <v>1</v>
      </c>
      <c r="N34" s="7">
        <f t="shared" si="0"/>
        <v>51</v>
      </c>
      <c r="Q34" s="7" t="s">
        <v>237</v>
      </c>
      <c r="R34" s="7" t="s">
        <v>45</v>
      </c>
      <c r="S34" s="7">
        <v>51</v>
      </c>
    </row>
    <row r="35" spans="1:19">
      <c r="A35" s="9">
        <v>273</v>
      </c>
      <c r="B35" s="9" t="s">
        <v>242</v>
      </c>
      <c r="C35" s="9" t="s">
        <v>243</v>
      </c>
      <c r="D35" s="9" t="s">
        <v>45</v>
      </c>
      <c r="E35" s="9" t="s">
        <v>244</v>
      </c>
      <c r="F35" s="9" t="s">
        <v>88</v>
      </c>
      <c r="G35" s="9" t="s">
        <v>245</v>
      </c>
      <c r="H35" s="9" t="s">
        <v>88</v>
      </c>
      <c r="I35" s="9" t="s">
        <v>89</v>
      </c>
      <c r="J35" s="9" t="s">
        <v>45</v>
      </c>
      <c r="L35" s="9" t="s">
        <v>63</v>
      </c>
      <c r="M35" s="9">
        <v>1</v>
      </c>
      <c r="N35" s="7">
        <f t="shared" si="0"/>
        <v>51</v>
      </c>
      <c r="Q35" s="7" t="s">
        <v>242</v>
      </c>
      <c r="R35" s="7" t="s">
        <v>45</v>
      </c>
      <c r="S35" s="7">
        <v>51</v>
      </c>
    </row>
    <row r="36" spans="1:19">
      <c r="A36" s="9">
        <v>308</v>
      </c>
      <c r="B36" s="9" t="s">
        <v>246</v>
      </c>
      <c r="C36" s="9" t="s">
        <v>247</v>
      </c>
      <c r="D36" s="9" t="s">
        <v>45</v>
      </c>
      <c r="E36" s="9" t="s">
        <v>248</v>
      </c>
      <c r="F36" s="9" t="s">
        <v>88</v>
      </c>
      <c r="G36" s="9" t="s">
        <v>249</v>
      </c>
      <c r="H36" s="9" t="s">
        <v>88</v>
      </c>
      <c r="I36" s="9" t="s">
        <v>89</v>
      </c>
      <c r="J36" s="9" t="s">
        <v>45</v>
      </c>
      <c r="L36" s="9" t="s">
        <v>63</v>
      </c>
      <c r="M36" s="9">
        <v>1</v>
      </c>
      <c r="N36" s="7">
        <f t="shared" si="0"/>
        <v>51</v>
      </c>
      <c r="Q36" s="7" t="s">
        <v>246</v>
      </c>
      <c r="R36" s="7" t="s">
        <v>45</v>
      </c>
      <c r="S36" s="7">
        <v>51</v>
      </c>
    </row>
    <row r="37" spans="1:19">
      <c r="A37" s="9">
        <v>239</v>
      </c>
      <c r="B37" s="9" t="s">
        <v>250</v>
      </c>
      <c r="C37" s="9" t="s">
        <v>251</v>
      </c>
      <c r="D37" s="9" t="s">
        <v>252</v>
      </c>
      <c r="E37" s="9" t="s">
        <v>253</v>
      </c>
      <c r="F37" s="9" t="s">
        <v>254</v>
      </c>
      <c r="G37" s="9" t="s">
        <v>255</v>
      </c>
      <c r="H37" s="9" t="s">
        <v>256</v>
      </c>
      <c r="I37" s="9" t="s">
        <v>89</v>
      </c>
      <c r="J37" s="9" t="s">
        <v>252</v>
      </c>
      <c r="L37" s="9" t="s">
        <v>63</v>
      </c>
      <c r="M37" s="9">
        <v>1.5</v>
      </c>
      <c r="N37" s="7">
        <f t="shared" si="0"/>
        <v>51.5</v>
      </c>
      <c r="Q37" s="7" t="s">
        <v>250</v>
      </c>
      <c r="R37" s="7" t="s">
        <v>252</v>
      </c>
      <c r="S37" s="7">
        <v>51.5</v>
      </c>
    </row>
    <row r="38" spans="1:19">
      <c r="A38" s="9">
        <v>3</v>
      </c>
      <c r="B38" s="9" t="s">
        <v>257</v>
      </c>
      <c r="C38" s="9" t="s">
        <v>258</v>
      </c>
      <c r="D38" s="9" t="s">
        <v>46</v>
      </c>
      <c r="E38" s="9" t="s">
        <v>259</v>
      </c>
      <c r="F38" s="9" t="s">
        <v>164</v>
      </c>
      <c r="G38" s="9" t="s">
        <v>260</v>
      </c>
      <c r="H38" s="9" t="s">
        <v>261</v>
      </c>
      <c r="I38" s="9" t="s">
        <v>89</v>
      </c>
      <c r="J38" s="9" t="s">
        <v>46</v>
      </c>
      <c r="L38" s="9" t="s">
        <v>63</v>
      </c>
      <c r="M38" s="9">
        <v>2</v>
      </c>
      <c r="N38" s="7">
        <f t="shared" si="0"/>
        <v>52</v>
      </c>
      <c r="Q38" s="7" t="s">
        <v>257</v>
      </c>
      <c r="R38" s="7" t="s">
        <v>46</v>
      </c>
      <c r="S38" s="7">
        <v>52</v>
      </c>
    </row>
    <row r="39" spans="1:19">
      <c r="A39" s="9">
        <v>7</v>
      </c>
      <c r="B39" s="9" t="s">
        <v>262</v>
      </c>
      <c r="C39" s="9" t="s">
        <v>263</v>
      </c>
      <c r="D39" s="9" t="s">
        <v>46</v>
      </c>
      <c r="E39" s="9" t="s">
        <v>259</v>
      </c>
      <c r="F39" s="9" t="s">
        <v>264</v>
      </c>
      <c r="G39" s="9" t="s">
        <v>164</v>
      </c>
      <c r="H39" s="9" t="s">
        <v>144</v>
      </c>
      <c r="I39" s="9" t="s">
        <v>89</v>
      </c>
      <c r="J39" s="9" t="s">
        <v>46</v>
      </c>
      <c r="L39" s="9" t="s">
        <v>63</v>
      </c>
      <c r="M39" s="9">
        <v>2</v>
      </c>
      <c r="N39" s="7">
        <f t="shared" si="0"/>
        <v>52</v>
      </c>
      <c r="Q39" s="7" t="s">
        <v>262</v>
      </c>
      <c r="R39" s="7" t="s">
        <v>46</v>
      </c>
      <c r="S39" s="7">
        <v>52</v>
      </c>
    </row>
    <row r="40" spans="1:19">
      <c r="A40" s="9">
        <v>43</v>
      </c>
      <c r="B40" s="9" t="s">
        <v>265</v>
      </c>
      <c r="C40" s="9" t="s">
        <v>266</v>
      </c>
      <c r="D40" s="9" t="s">
        <v>46</v>
      </c>
      <c r="E40" s="9" t="s">
        <v>267</v>
      </c>
      <c r="F40" s="9" t="s">
        <v>149</v>
      </c>
      <c r="G40" s="9" t="s">
        <v>149</v>
      </c>
      <c r="H40" s="9" t="s">
        <v>116</v>
      </c>
      <c r="I40" s="9" t="s">
        <v>89</v>
      </c>
      <c r="J40" s="9" t="s">
        <v>46</v>
      </c>
      <c r="L40" s="9" t="s">
        <v>63</v>
      </c>
      <c r="M40" s="9">
        <v>2</v>
      </c>
      <c r="N40" s="7">
        <f t="shared" si="0"/>
        <v>52</v>
      </c>
      <c r="Q40" s="7" t="s">
        <v>265</v>
      </c>
      <c r="R40" s="7" t="s">
        <v>46</v>
      </c>
      <c r="S40" s="7">
        <v>52</v>
      </c>
    </row>
    <row r="41" spans="1:19">
      <c r="A41" s="9">
        <v>153</v>
      </c>
      <c r="B41" s="9" t="s">
        <v>268</v>
      </c>
      <c r="C41" s="9" t="s">
        <v>269</v>
      </c>
      <c r="D41" s="9" t="s">
        <v>46</v>
      </c>
      <c r="E41" s="9" t="s">
        <v>270</v>
      </c>
      <c r="F41" s="9" t="s">
        <v>88</v>
      </c>
      <c r="G41" s="9" t="s">
        <v>188</v>
      </c>
      <c r="H41" s="9" t="s">
        <v>88</v>
      </c>
      <c r="I41" s="9" t="s">
        <v>89</v>
      </c>
      <c r="J41" s="9" t="s">
        <v>46</v>
      </c>
      <c r="L41" s="9" t="s">
        <v>63</v>
      </c>
      <c r="M41" s="9">
        <v>2</v>
      </c>
      <c r="N41" s="7">
        <f t="shared" si="0"/>
        <v>52</v>
      </c>
      <c r="Q41" s="7" t="s">
        <v>268</v>
      </c>
      <c r="R41" s="7" t="s">
        <v>46</v>
      </c>
      <c r="S41" s="7">
        <v>52</v>
      </c>
    </row>
    <row r="42" spans="1:19">
      <c r="A42" s="9">
        <v>243</v>
      </c>
      <c r="B42" s="9" t="s">
        <v>271</v>
      </c>
      <c r="C42" s="9" t="s">
        <v>272</v>
      </c>
      <c r="D42" s="9" t="s">
        <v>46</v>
      </c>
      <c r="E42" s="9" t="s">
        <v>273</v>
      </c>
      <c r="F42" s="9" t="s">
        <v>124</v>
      </c>
      <c r="G42" s="9" t="s">
        <v>144</v>
      </c>
      <c r="H42" s="9" t="s">
        <v>155</v>
      </c>
      <c r="I42" s="9" t="s">
        <v>89</v>
      </c>
      <c r="J42" s="9" t="s">
        <v>46</v>
      </c>
      <c r="L42" s="9" t="s">
        <v>63</v>
      </c>
      <c r="M42" s="9">
        <v>2</v>
      </c>
      <c r="N42" s="7">
        <f t="shared" si="0"/>
        <v>52</v>
      </c>
      <c r="Q42" s="7" t="s">
        <v>271</v>
      </c>
      <c r="R42" s="7" t="s">
        <v>46</v>
      </c>
      <c r="S42" s="7">
        <v>52</v>
      </c>
    </row>
    <row r="43" spans="1:19">
      <c r="A43" s="9">
        <v>252</v>
      </c>
      <c r="B43" s="9" t="s">
        <v>274</v>
      </c>
      <c r="C43" s="9" t="s">
        <v>275</v>
      </c>
      <c r="D43" s="9" t="s">
        <v>276</v>
      </c>
      <c r="E43" s="9" t="s">
        <v>277</v>
      </c>
      <c r="F43" s="9" t="s">
        <v>88</v>
      </c>
      <c r="G43" s="9" t="s">
        <v>183</v>
      </c>
      <c r="H43" s="9" t="s">
        <v>88</v>
      </c>
      <c r="I43" s="9" t="s">
        <v>89</v>
      </c>
      <c r="J43" s="9" t="s">
        <v>276</v>
      </c>
      <c r="L43" s="9" t="s">
        <v>63</v>
      </c>
      <c r="M43" s="9">
        <v>2.75</v>
      </c>
      <c r="N43" s="7">
        <f t="shared" si="0"/>
        <v>52.75</v>
      </c>
      <c r="Q43" s="7" t="s">
        <v>274</v>
      </c>
      <c r="R43" s="7" t="s">
        <v>276</v>
      </c>
      <c r="S43" s="7">
        <v>52.75</v>
      </c>
    </row>
    <row r="44" spans="1:19">
      <c r="A44" s="9">
        <v>5</v>
      </c>
      <c r="B44" s="9" t="s">
        <v>278</v>
      </c>
      <c r="C44" s="9" t="s">
        <v>279</v>
      </c>
      <c r="D44" s="9" t="s">
        <v>47</v>
      </c>
      <c r="E44" s="9" t="s">
        <v>280</v>
      </c>
      <c r="F44" s="9" t="s">
        <v>88</v>
      </c>
      <c r="G44" s="9" t="s">
        <v>144</v>
      </c>
      <c r="H44" s="9" t="s">
        <v>88</v>
      </c>
      <c r="I44" s="9" t="s">
        <v>89</v>
      </c>
      <c r="J44" s="9" t="s">
        <v>47</v>
      </c>
      <c r="L44" s="9" t="s">
        <v>63</v>
      </c>
      <c r="M44" s="9">
        <v>3</v>
      </c>
      <c r="N44" s="7">
        <f t="shared" si="0"/>
        <v>53</v>
      </c>
      <c r="Q44" s="7" t="s">
        <v>278</v>
      </c>
      <c r="R44" s="7" t="s">
        <v>47</v>
      </c>
      <c r="S44" s="7">
        <v>53</v>
      </c>
    </row>
    <row r="45" spans="1:19">
      <c r="A45" s="9">
        <v>103</v>
      </c>
      <c r="B45" s="9" t="s">
        <v>281</v>
      </c>
      <c r="C45" s="9" t="s">
        <v>282</v>
      </c>
      <c r="D45" s="9" t="s">
        <v>47</v>
      </c>
      <c r="E45" s="9" t="s">
        <v>283</v>
      </c>
      <c r="F45" s="9" t="s">
        <v>284</v>
      </c>
      <c r="G45" s="9" t="s">
        <v>285</v>
      </c>
      <c r="H45" s="9" t="s">
        <v>124</v>
      </c>
      <c r="I45" s="9" t="s">
        <v>89</v>
      </c>
      <c r="J45" s="9" t="s">
        <v>47</v>
      </c>
      <c r="L45" s="9" t="s">
        <v>63</v>
      </c>
      <c r="M45" s="9">
        <v>3</v>
      </c>
      <c r="N45" s="7">
        <f t="shared" si="0"/>
        <v>53</v>
      </c>
      <c r="Q45" s="7" t="s">
        <v>281</v>
      </c>
      <c r="R45" s="7" t="s">
        <v>47</v>
      </c>
      <c r="S45" s="7">
        <v>53</v>
      </c>
    </row>
    <row r="46" spans="1:19">
      <c r="A46" s="9">
        <v>29</v>
      </c>
      <c r="B46" s="9" t="s">
        <v>286</v>
      </c>
      <c r="C46" s="9" t="s">
        <v>287</v>
      </c>
      <c r="D46" s="9" t="s">
        <v>288</v>
      </c>
      <c r="E46" s="9" t="s">
        <v>289</v>
      </c>
      <c r="F46" s="9" t="s">
        <v>139</v>
      </c>
      <c r="G46" s="9" t="s">
        <v>290</v>
      </c>
      <c r="H46" s="9" t="s">
        <v>291</v>
      </c>
      <c r="I46" s="9" t="s">
        <v>89</v>
      </c>
      <c r="J46" s="9" t="s">
        <v>288</v>
      </c>
      <c r="L46" s="9" t="s">
        <v>63</v>
      </c>
      <c r="M46" s="9">
        <v>3.25</v>
      </c>
      <c r="N46" s="7">
        <f t="shared" si="0"/>
        <v>53.25</v>
      </c>
      <c r="Q46" s="7" t="s">
        <v>286</v>
      </c>
      <c r="R46" s="7" t="s">
        <v>288</v>
      </c>
      <c r="S46" s="7">
        <v>53.25</v>
      </c>
    </row>
    <row r="47" spans="1:19">
      <c r="A47" s="9">
        <v>1</v>
      </c>
      <c r="B47" s="9" t="s">
        <v>292</v>
      </c>
      <c r="C47" s="9" t="s">
        <v>293</v>
      </c>
      <c r="D47" s="9" t="s">
        <v>294</v>
      </c>
      <c r="E47" s="9" t="s">
        <v>295</v>
      </c>
      <c r="F47" s="9" t="s">
        <v>296</v>
      </c>
      <c r="G47" s="9" t="s">
        <v>260</v>
      </c>
      <c r="H47" s="9" t="s">
        <v>297</v>
      </c>
      <c r="I47" s="9" t="s">
        <v>89</v>
      </c>
      <c r="J47" s="9" t="s">
        <v>294</v>
      </c>
      <c r="L47" s="9" t="s">
        <v>63</v>
      </c>
      <c r="M47" s="9">
        <v>3.5</v>
      </c>
      <c r="N47" s="7">
        <f t="shared" si="0"/>
        <v>53.5</v>
      </c>
      <c r="Q47" s="7" t="s">
        <v>292</v>
      </c>
      <c r="R47" s="7" t="s">
        <v>294</v>
      </c>
      <c r="S47" s="7">
        <v>53.5</v>
      </c>
    </row>
    <row r="48" spans="1:19">
      <c r="A48" s="9">
        <v>4</v>
      </c>
      <c r="B48" s="9" t="s">
        <v>298</v>
      </c>
      <c r="C48" s="9" t="s">
        <v>299</v>
      </c>
      <c r="D48" s="9" t="s">
        <v>294</v>
      </c>
      <c r="E48" s="9" t="s">
        <v>300</v>
      </c>
      <c r="F48" s="9" t="s">
        <v>88</v>
      </c>
      <c r="G48" s="9" t="s">
        <v>301</v>
      </c>
      <c r="H48" s="9" t="s">
        <v>88</v>
      </c>
      <c r="I48" s="9" t="s">
        <v>89</v>
      </c>
      <c r="J48" s="9" t="s">
        <v>294</v>
      </c>
      <c r="L48" s="9" t="s">
        <v>63</v>
      </c>
      <c r="M48" s="9">
        <v>3.5</v>
      </c>
      <c r="N48" s="7">
        <f t="shared" si="0"/>
        <v>53.5</v>
      </c>
      <c r="Q48" s="7" t="s">
        <v>298</v>
      </c>
      <c r="R48" s="7" t="s">
        <v>294</v>
      </c>
      <c r="S48" s="7">
        <v>53.5</v>
      </c>
    </row>
    <row r="49" spans="1:19">
      <c r="A49" s="9">
        <v>233</v>
      </c>
      <c r="B49" s="9" t="s">
        <v>302</v>
      </c>
      <c r="C49" s="9" t="s">
        <v>303</v>
      </c>
      <c r="D49" s="9" t="s">
        <v>294</v>
      </c>
      <c r="E49" s="9" t="s">
        <v>304</v>
      </c>
      <c r="F49" s="9" t="s">
        <v>88</v>
      </c>
      <c r="G49" s="9" t="s">
        <v>128</v>
      </c>
      <c r="H49" s="9" t="s">
        <v>88</v>
      </c>
      <c r="I49" s="9" t="s">
        <v>89</v>
      </c>
      <c r="J49" s="9" t="s">
        <v>294</v>
      </c>
      <c r="L49" s="9" t="s">
        <v>63</v>
      </c>
      <c r="M49" s="9">
        <v>3.5</v>
      </c>
      <c r="N49" s="7">
        <f t="shared" si="0"/>
        <v>53.5</v>
      </c>
      <c r="Q49" s="7" t="s">
        <v>302</v>
      </c>
      <c r="R49" s="7" t="s">
        <v>294</v>
      </c>
      <c r="S49" s="7">
        <v>53.5</v>
      </c>
    </row>
    <row r="50" spans="1:19">
      <c r="A50" s="9">
        <v>9</v>
      </c>
      <c r="B50" s="9" t="s">
        <v>305</v>
      </c>
      <c r="C50" s="9" t="s">
        <v>306</v>
      </c>
      <c r="D50" s="9" t="s">
        <v>48</v>
      </c>
      <c r="E50" s="9" t="s">
        <v>307</v>
      </c>
      <c r="F50" s="9" t="s">
        <v>308</v>
      </c>
      <c r="G50" s="9" t="s">
        <v>309</v>
      </c>
      <c r="H50" s="9" t="s">
        <v>124</v>
      </c>
      <c r="I50" s="9" t="s">
        <v>89</v>
      </c>
      <c r="J50" s="9" t="s">
        <v>48</v>
      </c>
      <c r="L50" s="9" t="s">
        <v>63</v>
      </c>
      <c r="M50" s="9">
        <v>4</v>
      </c>
      <c r="N50" s="7">
        <f t="shared" si="0"/>
        <v>54</v>
      </c>
      <c r="Q50" s="7" t="s">
        <v>305</v>
      </c>
      <c r="R50" s="7" t="s">
        <v>48</v>
      </c>
      <c r="S50" s="7">
        <v>54</v>
      </c>
    </row>
    <row r="51" spans="1:19">
      <c r="A51" s="9">
        <v>57</v>
      </c>
      <c r="B51" s="9" t="s">
        <v>310</v>
      </c>
      <c r="C51" s="9" t="s">
        <v>311</v>
      </c>
      <c r="D51" s="9" t="s">
        <v>48</v>
      </c>
      <c r="E51" s="9" t="s">
        <v>312</v>
      </c>
      <c r="F51" s="9" t="s">
        <v>313</v>
      </c>
      <c r="G51" s="9" t="s">
        <v>314</v>
      </c>
      <c r="H51" s="9" t="s">
        <v>315</v>
      </c>
      <c r="I51" s="9" t="s">
        <v>89</v>
      </c>
      <c r="J51" s="9" t="s">
        <v>48</v>
      </c>
      <c r="L51" s="9" t="s">
        <v>63</v>
      </c>
      <c r="M51" s="9">
        <v>4</v>
      </c>
      <c r="N51" s="7">
        <f t="shared" si="0"/>
        <v>54</v>
      </c>
      <c r="Q51" s="7" t="s">
        <v>310</v>
      </c>
      <c r="R51" s="7" t="s">
        <v>48</v>
      </c>
      <c r="S51" s="7">
        <v>54</v>
      </c>
    </row>
    <row r="52" spans="1:19">
      <c r="A52" s="9">
        <v>140</v>
      </c>
      <c r="B52" s="9" t="s">
        <v>316</v>
      </c>
      <c r="C52" s="9" t="s">
        <v>317</v>
      </c>
      <c r="D52" s="9" t="s">
        <v>48</v>
      </c>
      <c r="E52" s="9" t="s">
        <v>318</v>
      </c>
      <c r="F52" s="9" t="s">
        <v>158</v>
      </c>
      <c r="G52" s="9" t="s">
        <v>319</v>
      </c>
      <c r="H52" s="9" t="s">
        <v>124</v>
      </c>
      <c r="I52" s="9" t="s">
        <v>89</v>
      </c>
      <c r="J52" s="9" t="s">
        <v>48</v>
      </c>
      <c r="L52" s="9" t="s">
        <v>63</v>
      </c>
      <c r="M52" s="9">
        <v>4</v>
      </c>
      <c r="N52" s="7">
        <f t="shared" si="0"/>
        <v>54</v>
      </c>
      <c r="Q52" s="7" t="s">
        <v>316</v>
      </c>
      <c r="R52" s="7" t="s">
        <v>48</v>
      </c>
      <c r="S52" s="7">
        <v>54</v>
      </c>
    </row>
    <row r="53" spans="1:19">
      <c r="A53" s="9">
        <v>214</v>
      </c>
      <c r="B53" s="9" t="s">
        <v>320</v>
      </c>
      <c r="C53" s="9" t="s">
        <v>321</v>
      </c>
      <c r="D53" s="9" t="s">
        <v>48</v>
      </c>
      <c r="E53" s="9" t="s">
        <v>322</v>
      </c>
      <c r="F53" s="9" t="s">
        <v>323</v>
      </c>
      <c r="G53" s="9" t="s">
        <v>324</v>
      </c>
      <c r="H53" s="9" t="s">
        <v>325</v>
      </c>
      <c r="I53" s="9" t="s">
        <v>89</v>
      </c>
      <c r="J53" s="9" t="s">
        <v>48</v>
      </c>
      <c r="L53" s="9" t="s">
        <v>63</v>
      </c>
      <c r="M53" s="9">
        <v>4</v>
      </c>
      <c r="N53" s="7">
        <f t="shared" si="0"/>
        <v>54</v>
      </c>
      <c r="Q53" s="7" t="s">
        <v>320</v>
      </c>
      <c r="R53" s="7" t="s">
        <v>48</v>
      </c>
      <c r="S53" s="7">
        <v>54</v>
      </c>
    </row>
    <row r="54" spans="1:19">
      <c r="A54" s="9">
        <v>317</v>
      </c>
      <c r="B54" s="9" t="s">
        <v>326</v>
      </c>
      <c r="C54" s="9" t="s">
        <v>327</v>
      </c>
      <c r="D54" s="9" t="s">
        <v>48</v>
      </c>
      <c r="E54" s="9" t="s">
        <v>328</v>
      </c>
      <c r="F54" s="9" t="s">
        <v>88</v>
      </c>
      <c r="G54" s="9" t="s">
        <v>149</v>
      </c>
      <c r="H54" s="9" t="s">
        <v>88</v>
      </c>
      <c r="I54" s="9" t="s">
        <v>89</v>
      </c>
      <c r="J54" s="9" t="s">
        <v>48</v>
      </c>
      <c r="L54" s="9" t="s">
        <v>63</v>
      </c>
      <c r="M54" s="9">
        <v>4</v>
      </c>
      <c r="N54" s="7">
        <f t="shared" si="0"/>
        <v>54</v>
      </c>
      <c r="Q54" s="7" t="s">
        <v>326</v>
      </c>
      <c r="R54" s="7" t="s">
        <v>48</v>
      </c>
      <c r="S54" s="7">
        <v>54</v>
      </c>
    </row>
    <row r="55" spans="1:19">
      <c r="A55" s="9">
        <v>347</v>
      </c>
      <c r="B55" s="9" t="s">
        <v>329</v>
      </c>
      <c r="C55" s="9" t="s">
        <v>330</v>
      </c>
      <c r="D55" s="9" t="s">
        <v>48</v>
      </c>
      <c r="E55" s="9" t="s">
        <v>331</v>
      </c>
      <c r="F55" s="9" t="s">
        <v>88</v>
      </c>
      <c r="G55" s="9" t="s">
        <v>332</v>
      </c>
      <c r="H55" s="9" t="s">
        <v>88</v>
      </c>
      <c r="I55" s="9" t="s">
        <v>89</v>
      </c>
      <c r="J55" s="9" t="s">
        <v>48</v>
      </c>
      <c r="L55" s="9" t="s">
        <v>63</v>
      </c>
      <c r="M55" s="9">
        <v>4</v>
      </c>
      <c r="N55" s="7">
        <f t="shared" si="0"/>
        <v>54</v>
      </c>
      <c r="Q55" s="7" t="s">
        <v>329</v>
      </c>
      <c r="R55" s="7" t="s">
        <v>48</v>
      </c>
      <c r="S55" s="7">
        <v>54</v>
      </c>
    </row>
    <row r="56" spans="1:19">
      <c r="A56" s="9">
        <v>165</v>
      </c>
      <c r="B56" s="9" t="s">
        <v>333</v>
      </c>
      <c r="C56" s="9" t="s">
        <v>334</v>
      </c>
      <c r="D56" s="9" t="s">
        <v>335</v>
      </c>
      <c r="E56" s="9" t="s">
        <v>336</v>
      </c>
      <c r="F56" s="9" t="s">
        <v>202</v>
      </c>
      <c r="G56" s="9" t="s">
        <v>120</v>
      </c>
      <c r="H56" s="9" t="s">
        <v>135</v>
      </c>
      <c r="I56" s="9" t="s">
        <v>89</v>
      </c>
      <c r="J56" s="9" t="s">
        <v>335</v>
      </c>
      <c r="L56" s="9" t="s">
        <v>63</v>
      </c>
      <c r="M56" s="9">
        <v>4.25</v>
      </c>
      <c r="N56" s="7">
        <f t="shared" si="0"/>
        <v>54.25</v>
      </c>
      <c r="Q56" s="7" t="s">
        <v>333</v>
      </c>
      <c r="R56" s="7" t="s">
        <v>335</v>
      </c>
      <c r="S56" s="7">
        <v>54.25</v>
      </c>
    </row>
    <row r="57" spans="1:19">
      <c r="A57" s="9">
        <v>256</v>
      </c>
      <c r="B57" s="9" t="s">
        <v>337</v>
      </c>
      <c r="C57" s="9" t="s">
        <v>338</v>
      </c>
      <c r="D57" s="9" t="s">
        <v>335</v>
      </c>
      <c r="E57" s="9" t="s">
        <v>339</v>
      </c>
      <c r="F57" s="9" t="s">
        <v>340</v>
      </c>
      <c r="G57" s="9" t="s">
        <v>119</v>
      </c>
      <c r="H57" s="9" t="s">
        <v>341</v>
      </c>
      <c r="I57" s="9" t="s">
        <v>89</v>
      </c>
      <c r="J57" s="9" t="s">
        <v>335</v>
      </c>
      <c r="L57" s="9" t="s">
        <v>63</v>
      </c>
      <c r="M57" s="9">
        <v>4.25</v>
      </c>
      <c r="N57" s="7">
        <f t="shared" si="0"/>
        <v>54.25</v>
      </c>
      <c r="Q57" s="7" t="s">
        <v>337</v>
      </c>
      <c r="R57" s="7" t="s">
        <v>335</v>
      </c>
      <c r="S57" s="7">
        <v>54.25</v>
      </c>
    </row>
    <row r="58" spans="1:19">
      <c r="A58" s="9">
        <v>40</v>
      </c>
      <c r="B58" s="9" t="s">
        <v>342</v>
      </c>
      <c r="C58" s="9" t="s">
        <v>88</v>
      </c>
      <c r="D58" s="9" t="s">
        <v>343</v>
      </c>
      <c r="E58" s="9" t="s">
        <v>344</v>
      </c>
      <c r="F58" s="9" t="s">
        <v>88</v>
      </c>
      <c r="G58" s="9" t="s">
        <v>345</v>
      </c>
      <c r="H58" s="9" t="s">
        <v>88</v>
      </c>
      <c r="I58" s="9" t="s">
        <v>89</v>
      </c>
      <c r="J58" s="9" t="s">
        <v>343</v>
      </c>
      <c r="L58" s="9" t="s">
        <v>63</v>
      </c>
      <c r="M58" s="9">
        <v>4.5</v>
      </c>
      <c r="N58" s="7">
        <f t="shared" si="0"/>
        <v>54.5</v>
      </c>
      <c r="Q58" s="7" t="s">
        <v>342</v>
      </c>
      <c r="R58" s="7" t="s">
        <v>343</v>
      </c>
      <c r="S58" s="7">
        <v>54.5</v>
      </c>
    </row>
    <row r="59" spans="1:19">
      <c r="A59" s="9">
        <v>83</v>
      </c>
      <c r="B59" s="9" t="s">
        <v>346</v>
      </c>
      <c r="C59" s="9" t="s">
        <v>347</v>
      </c>
      <c r="D59" s="9" t="s">
        <v>343</v>
      </c>
      <c r="E59" s="9" t="s">
        <v>348</v>
      </c>
      <c r="F59" s="9" t="s">
        <v>236</v>
      </c>
      <c r="G59" s="9" t="s">
        <v>164</v>
      </c>
      <c r="H59" s="9" t="s">
        <v>260</v>
      </c>
      <c r="I59" s="9" t="s">
        <v>89</v>
      </c>
      <c r="J59" s="9" t="s">
        <v>343</v>
      </c>
      <c r="L59" s="9" t="s">
        <v>63</v>
      </c>
      <c r="M59" s="9">
        <v>4.5</v>
      </c>
      <c r="N59" s="7">
        <f t="shared" si="0"/>
        <v>54.5</v>
      </c>
      <c r="Q59" s="7" t="s">
        <v>346</v>
      </c>
      <c r="R59" s="7" t="s">
        <v>343</v>
      </c>
      <c r="S59" s="7">
        <v>54.5</v>
      </c>
    </row>
    <row r="60" spans="1:19">
      <c r="A60" s="9">
        <v>254</v>
      </c>
      <c r="B60" s="9" t="s">
        <v>349</v>
      </c>
      <c r="C60" s="9" t="s">
        <v>350</v>
      </c>
      <c r="D60" s="9" t="s">
        <v>343</v>
      </c>
      <c r="E60" s="9" t="s">
        <v>351</v>
      </c>
      <c r="F60" s="9" t="s">
        <v>88</v>
      </c>
      <c r="G60" s="9" t="s">
        <v>352</v>
      </c>
      <c r="H60" s="9" t="s">
        <v>88</v>
      </c>
      <c r="I60" s="9" t="s">
        <v>89</v>
      </c>
      <c r="J60" s="9" t="s">
        <v>343</v>
      </c>
      <c r="L60" s="9" t="s">
        <v>63</v>
      </c>
      <c r="M60" s="9">
        <v>4.5</v>
      </c>
      <c r="N60" s="7">
        <f t="shared" si="0"/>
        <v>54.5</v>
      </c>
      <c r="Q60" s="7" t="s">
        <v>349</v>
      </c>
      <c r="R60" s="7" t="s">
        <v>343</v>
      </c>
      <c r="S60" s="7">
        <v>54.5</v>
      </c>
    </row>
    <row r="61" spans="1:19">
      <c r="A61" s="9">
        <v>305</v>
      </c>
      <c r="B61" s="9" t="s">
        <v>353</v>
      </c>
      <c r="C61" s="9" t="s">
        <v>88</v>
      </c>
      <c r="D61" s="9" t="s">
        <v>343</v>
      </c>
      <c r="E61" s="9" t="s">
        <v>354</v>
      </c>
      <c r="F61" s="9" t="s">
        <v>88</v>
      </c>
      <c r="G61" s="9" t="s">
        <v>88</v>
      </c>
      <c r="H61" s="9" t="s">
        <v>88</v>
      </c>
      <c r="I61" s="9" t="s">
        <v>89</v>
      </c>
      <c r="J61" s="9" t="s">
        <v>343</v>
      </c>
      <c r="L61" s="9" t="s">
        <v>63</v>
      </c>
      <c r="M61" s="9">
        <v>4.5</v>
      </c>
      <c r="N61" s="7">
        <f t="shared" si="0"/>
        <v>54.5</v>
      </c>
      <c r="Q61" s="7" t="s">
        <v>353</v>
      </c>
      <c r="R61" s="7" t="s">
        <v>343</v>
      </c>
      <c r="S61" s="7">
        <v>54.5</v>
      </c>
    </row>
    <row r="62" spans="1:19">
      <c r="A62" s="9">
        <v>334</v>
      </c>
      <c r="B62" s="9" t="s">
        <v>355</v>
      </c>
      <c r="C62" s="9" t="s">
        <v>356</v>
      </c>
      <c r="D62" s="9" t="s">
        <v>343</v>
      </c>
      <c r="E62" s="9" t="s">
        <v>357</v>
      </c>
      <c r="F62" s="9" t="s">
        <v>88</v>
      </c>
      <c r="G62" s="9" t="s">
        <v>264</v>
      </c>
      <c r="H62" s="9" t="s">
        <v>88</v>
      </c>
      <c r="I62" s="9" t="s">
        <v>89</v>
      </c>
      <c r="J62" s="9" t="s">
        <v>343</v>
      </c>
      <c r="L62" s="9" t="s">
        <v>63</v>
      </c>
      <c r="M62" s="9">
        <v>4.5</v>
      </c>
      <c r="N62" s="7">
        <f t="shared" si="0"/>
        <v>54.5</v>
      </c>
      <c r="Q62" s="7" t="s">
        <v>355</v>
      </c>
      <c r="R62" s="7" t="s">
        <v>343</v>
      </c>
      <c r="S62" s="7">
        <v>54.5</v>
      </c>
    </row>
    <row r="63" spans="1:19">
      <c r="A63" s="9">
        <v>108</v>
      </c>
      <c r="B63" s="9" t="s">
        <v>358</v>
      </c>
      <c r="C63" s="9" t="s">
        <v>359</v>
      </c>
      <c r="D63" s="9" t="s">
        <v>360</v>
      </c>
      <c r="E63" s="9" t="s">
        <v>361</v>
      </c>
      <c r="F63" s="9" t="s">
        <v>362</v>
      </c>
      <c r="G63" s="9" t="s">
        <v>363</v>
      </c>
      <c r="H63" s="9" t="s">
        <v>348</v>
      </c>
      <c r="I63" s="9" t="s">
        <v>89</v>
      </c>
      <c r="J63" s="9" t="s">
        <v>360</v>
      </c>
      <c r="L63" s="9" t="s">
        <v>63</v>
      </c>
      <c r="M63" s="9">
        <v>4.75</v>
      </c>
      <c r="N63" s="7">
        <f t="shared" si="0"/>
        <v>54.75</v>
      </c>
      <c r="Q63" s="7" t="s">
        <v>358</v>
      </c>
      <c r="R63" s="7" t="s">
        <v>360</v>
      </c>
      <c r="S63" s="7">
        <v>54.75</v>
      </c>
    </row>
    <row r="64" spans="1:19">
      <c r="A64" s="9">
        <v>167</v>
      </c>
      <c r="B64" s="9" t="s">
        <v>364</v>
      </c>
      <c r="C64" s="9" t="s">
        <v>365</v>
      </c>
      <c r="D64" s="9" t="s">
        <v>360</v>
      </c>
      <c r="E64" s="9" t="s">
        <v>366</v>
      </c>
      <c r="F64" s="9" t="s">
        <v>341</v>
      </c>
      <c r="G64" s="9" t="s">
        <v>285</v>
      </c>
      <c r="H64" s="9" t="s">
        <v>130</v>
      </c>
      <c r="I64" s="9" t="s">
        <v>89</v>
      </c>
      <c r="J64" s="9" t="s">
        <v>360</v>
      </c>
      <c r="L64" s="9" t="s">
        <v>63</v>
      </c>
      <c r="M64" s="9">
        <v>4.75</v>
      </c>
      <c r="N64" s="7">
        <f t="shared" si="0"/>
        <v>54.75</v>
      </c>
      <c r="Q64" s="7" t="s">
        <v>364</v>
      </c>
      <c r="R64" s="7" t="s">
        <v>360</v>
      </c>
      <c r="S64" s="7">
        <v>54.75</v>
      </c>
    </row>
    <row r="65" spans="1:19">
      <c r="A65" s="9">
        <v>249</v>
      </c>
      <c r="B65" s="9" t="s">
        <v>367</v>
      </c>
      <c r="C65" s="9" t="s">
        <v>368</v>
      </c>
      <c r="D65" s="9" t="s">
        <v>360</v>
      </c>
      <c r="E65" s="9" t="s">
        <v>369</v>
      </c>
      <c r="F65" s="9" t="s">
        <v>370</v>
      </c>
      <c r="G65" s="9" t="s">
        <v>123</v>
      </c>
      <c r="H65" s="9" t="s">
        <v>127</v>
      </c>
      <c r="I65" s="9" t="s">
        <v>89</v>
      </c>
      <c r="J65" s="9" t="s">
        <v>360</v>
      </c>
      <c r="L65" s="9" t="s">
        <v>63</v>
      </c>
      <c r="M65" s="9">
        <v>4.75</v>
      </c>
      <c r="N65" s="7">
        <f t="shared" si="0"/>
        <v>54.75</v>
      </c>
      <c r="Q65" s="7" t="s">
        <v>367</v>
      </c>
      <c r="R65" s="7" t="s">
        <v>360</v>
      </c>
      <c r="S65" s="7">
        <v>54.75</v>
      </c>
    </row>
    <row r="66" spans="1:19">
      <c r="A66" s="9">
        <v>270</v>
      </c>
      <c r="B66" s="9" t="s">
        <v>371</v>
      </c>
      <c r="C66" s="9" t="s">
        <v>88</v>
      </c>
      <c r="D66" s="9" t="s">
        <v>360</v>
      </c>
      <c r="E66" s="9" t="s">
        <v>88</v>
      </c>
      <c r="F66" s="9" t="s">
        <v>88</v>
      </c>
      <c r="G66" s="9" t="s">
        <v>88</v>
      </c>
      <c r="H66" s="9" t="s">
        <v>88</v>
      </c>
      <c r="I66" s="9" t="s">
        <v>89</v>
      </c>
      <c r="J66" s="9" t="s">
        <v>360</v>
      </c>
      <c r="L66" s="9" t="s">
        <v>63</v>
      </c>
      <c r="M66" s="9">
        <v>4.75</v>
      </c>
      <c r="N66" s="7">
        <f t="shared" ref="N66:N126" si="1">IF(L66="B",0+M66,IF(L66="A",M66+10,IF(L66="F",M66+20,IF(L66="G",M66+30,IF(L66="K",M66+40,IF(L66="M",M66+50,"Err"))))))</f>
        <v>54.75</v>
      </c>
      <c r="Q66" s="7" t="s">
        <v>371</v>
      </c>
      <c r="R66" s="7" t="s">
        <v>360</v>
      </c>
      <c r="S66" s="7">
        <v>54.75</v>
      </c>
    </row>
    <row r="67" spans="1:19">
      <c r="A67" s="9">
        <v>332</v>
      </c>
      <c r="B67" s="9" t="s">
        <v>372</v>
      </c>
      <c r="C67" s="9" t="s">
        <v>88</v>
      </c>
      <c r="D67" s="9" t="s">
        <v>360</v>
      </c>
      <c r="E67" s="9" t="s">
        <v>373</v>
      </c>
      <c r="F67" s="9" t="s">
        <v>88</v>
      </c>
      <c r="G67" s="9" t="s">
        <v>374</v>
      </c>
      <c r="H67" s="9" t="s">
        <v>88</v>
      </c>
      <c r="I67" s="9" t="s">
        <v>89</v>
      </c>
      <c r="J67" s="9" t="s">
        <v>360</v>
      </c>
      <c r="L67" s="9" t="s">
        <v>63</v>
      </c>
      <c r="M67" s="9">
        <v>4.75</v>
      </c>
      <c r="N67" s="7">
        <f t="shared" si="1"/>
        <v>54.75</v>
      </c>
      <c r="Q67" s="7" t="s">
        <v>372</v>
      </c>
      <c r="R67" s="7" t="s">
        <v>360</v>
      </c>
      <c r="S67" s="7">
        <v>54.75</v>
      </c>
    </row>
    <row r="68" spans="1:19">
      <c r="A68" s="9">
        <v>38</v>
      </c>
      <c r="B68" s="9" t="s">
        <v>375</v>
      </c>
      <c r="C68" s="9" t="s">
        <v>88</v>
      </c>
      <c r="D68" s="9" t="s">
        <v>49</v>
      </c>
      <c r="E68" s="9" t="s">
        <v>376</v>
      </c>
      <c r="F68" s="9" t="s">
        <v>88</v>
      </c>
      <c r="G68" s="9" t="s">
        <v>377</v>
      </c>
      <c r="H68" s="9" t="s">
        <v>88</v>
      </c>
      <c r="I68" s="9" t="s">
        <v>89</v>
      </c>
      <c r="J68" s="9" t="s">
        <v>49</v>
      </c>
      <c r="L68" s="9" t="s">
        <v>63</v>
      </c>
      <c r="M68" s="9">
        <v>5</v>
      </c>
      <c r="N68" s="7">
        <f t="shared" si="1"/>
        <v>55</v>
      </c>
      <c r="Q68" s="7" t="s">
        <v>375</v>
      </c>
      <c r="R68" s="7" t="s">
        <v>49</v>
      </c>
      <c r="S68" s="7">
        <v>55</v>
      </c>
    </row>
    <row r="69" spans="1:19">
      <c r="A69" s="9">
        <v>119</v>
      </c>
      <c r="B69" s="9" t="s">
        <v>378</v>
      </c>
      <c r="C69" s="9" t="s">
        <v>379</v>
      </c>
      <c r="D69" s="9" t="s">
        <v>49</v>
      </c>
      <c r="E69" s="9" t="s">
        <v>380</v>
      </c>
      <c r="F69" s="9" t="s">
        <v>88</v>
      </c>
      <c r="G69" s="9" t="s">
        <v>149</v>
      </c>
      <c r="H69" s="9" t="s">
        <v>88</v>
      </c>
      <c r="I69" s="9" t="s">
        <v>89</v>
      </c>
      <c r="J69" s="9" t="s">
        <v>49</v>
      </c>
      <c r="L69" s="9" t="s">
        <v>63</v>
      </c>
      <c r="M69" s="9">
        <v>5</v>
      </c>
      <c r="N69" s="7">
        <f t="shared" si="1"/>
        <v>55</v>
      </c>
      <c r="Q69" s="7" t="s">
        <v>378</v>
      </c>
      <c r="R69" s="7" t="s">
        <v>49</v>
      </c>
      <c r="S69" s="7">
        <v>55</v>
      </c>
    </row>
    <row r="70" spans="1:19">
      <c r="A70" s="9">
        <v>296</v>
      </c>
      <c r="B70" s="9" t="s">
        <v>381</v>
      </c>
      <c r="C70" s="9" t="s">
        <v>382</v>
      </c>
      <c r="D70" s="9" t="s">
        <v>49</v>
      </c>
      <c r="E70" s="9" t="s">
        <v>339</v>
      </c>
      <c r="F70" s="9" t="s">
        <v>187</v>
      </c>
      <c r="G70" s="9" t="s">
        <v>383</v>
      </c>
      <c r="H70" s="9" t="s">
        <v>384</v>
      </c>
      <c r="I70" s="9" t="s">
        <v>89</v>
      </c>
      <c r="J70" s="9" t="s">
        <v>49</v>
      </c>
      <c r="L70" s="9" t="s">
        <v>63</v>
      </c>
      <c r="M70" s="9">
        <v>5</v>
      </c>
      <c r="N70" s="7">
        <f t="shared" si="1"/>
        <v>55</v>
      </c>
      <c r="Q70" s="7" t="s">
        <v>381</v>
      </c>
      <c r="R70" s="7" t="s">
        <v>49</v>
      </c>
      <c r="S70" s="7">
        <v>55</v>
      </c>
    </row>
    <row r="71" spans="1:19">
      <c r="A71" s="9">
        <v>338</v>
      </c>
      <c r="B71" s="9" t="s">
        <v>385</v>
      </c>
      <c r="C71" s="9" t="s">
        <v>88</v>
      </c>
      <c r="D71" s="9" t="s">
        <v>49</v>
      </c>
      <c r="E71" s="9" t="s">
        <v>386</v>
      </c>
      <c r="F71" s="9" t="s">
        <v>88</v>
      </c>
      <c r="G71" s="9" t="s">
        <v>332</v>
      </c>
      <c r="H71" s="9" t="s">
        <v>88</v>
      </c>
      <c r="I71" s="9" t="s">
        <v>89</v>
      </c>
      <c r="J71" s="9" t="s">
        <v>49</v>
      </c>
      <c r="L71" s="9" t="s">
        <v>63</v>
      </c>
      <c r="M71" s="9">
        <v>5</v>
      </c>
      <c r="N71" s="7">
        <f t="shared" si="1"/>
        <v>55</v>
      </c>
      <c r="Q71" s="7" t="s">
        <v>385</v>
      </c>
      <c r="R71" s="7" t="s">
        <v>49</v>
      </c>
      <c r="S71" s="7">
        <v>55</v>
      </c>
    </row>
    <row r="72" spans="1:19">
      <c r="A72" s="9">
        <v>25</v>
      </c>
      <c r="B72" s="9" t="s">
        <v>387</v>
      </c>
      <c r="C72" s="9" t="s">
        <v>388</v>
      </c>
      <c r="D72" s="9" t="s">
        <v>389</v>
      </c>
      <c r="E72" s="9" t="s">
        <v>133</v>
      </c>
      <c r="F72" s="9" t="s">
        <v>390</v>
      </c>
      <c r="G72" s="9" t="s">
        <v>374</v>
      </c>
      <c r="H72" s="9" t="s">
        <v>296</v>
      </c>
      <c r="I72" s="9" t="s">
        <v>89</v>
      </c>
      <c r="J72" s="9" t="s">
        <v>389</v>
      </c>
      <c r="L72" s="9" t="s">
        <v>63</v>
      </c>
      <c r="M72" s="9">
        <v>5.25</v>
      </c>
      <c r="N72" s="7">
        <f t="shared" si="1"/>
        <v>55.25</v>
      </c>
      <c r="Q72" s="7" t="s">
        <v>387</v>
      </c>
      <c r="R72" s="7" t="s">
        <v>389</v>
      </c>
      <c r="S72" s="7">
        <v>55.25</v>
      </c>
    </row>
    <row r="73" spans="1:19">
      <c r="A73" s="9">
        <v>192</v>
      </c>
      <c r="B73" s="9" t="s">
        <v>391</v>
      </c>
      <c r="C73" s="9" t="s">
        <v>392</v>
      </c>
      <c r="D73" s="9" t="s">
        <v>389</v>
      </c>
      <c r="E73" s="9" t="s">
        <v>393</v>
      </c>
      <c r="F73" s="9" t="s">
        <v>188</v>
      </c>
      <c r="G73" s="9" t="s">
        <v>285</v>
      </c>
      <c r="H73" s="9" t="s">
        <v>394</v>
      </c>
      <c r="I73" s="9" t="s">
        <v>89</v>
      </c>
      <c r="J73" s="9" t="s">
        <v>389</v>
      </c>
      <c r="L73" s="9" t="s">
        <v>63</v>
      </c>
      <c r="M73" s="9">
        <v>5.25</v>
      </c>
      <c r="N73" s="7">
        <f t="shared" si="1"/>
        <v>55.25</v>
      </c>
      <c r="Q73" s="7" t="s">
        <v>391</v>
      </c>
      <c r="R73" s="7" t="s">
        <v>389</v>
      </c>
      <c r="S73" s="7">
        <v>55.25</v>
      </c>
    </row>
    <row r="74" spans="1:19">
      <c r="A74" s="9">
        <v>237</v>
      </c>
      <c r="B74" s="9" t="s">
        <v>395</v>
      </c>
      <c r="C74" s="9" t="s">
        <v>88</v>
      </c>
      <c r="D74" s="9" t="s">
        <v>389</v>
      </c>
      <c r="E74" s="9" t="s">
        <v>396</v>
      </c>
      <c r="F74" s="9" t="s">
        <v>88</v>
      </c>
      <c r="G74" s="9" t="s">
        <v>397</v>
      </c>
      <c r="H74" s="9" t="s">
        <v>88</v>
      </c>
      <c r="I74" s="9" t="s">
        <v>89</v>
      </c>
      <c r="J74" s="9" t="s">
        <v>389</v>
      </c>
      <c r="L74" s="9" t="s">
        <v>63</v>
      </c>
      <c r="M74" s="9">
        <v>5.25</v>
      </c>
      <c r="N74" s="7">
        <f t="shared" si="1"/>
        <v>55.25</v>
      </c>
      <c r="Q74" s="7" t="s">
        <v>395</v>
      </c>
      <c r="R74" s="7" t="s">
        <v>389</v>
      </c>
      <c r="S74" s="7">
        <v>55.25</v>
      </c>
    </row>
    <row r="75" spans="1:19">
      <c r="A75" s="9">
        <v>329</v>
      </c>
      <c r="B75" s="9" t="s">
        <v>398</v>
      </c>
      <c r="C75" s="9" t="s">
        <v>88</v>
      </c>
      <c r="D75" s="9" t="s">
        <v>389</v>
      </c>
      <c r="E75" s="9" t="s">
        <v>112</v>
      </c>
      <c r="F75" s="9" t="s">
        <v>88</v>
      </c>
      <c r="G75" s="9" t="s">
        <v>399</v>
      </c>
      <c r="H75" s="9" t="s">
        <v>88</v>
      </c>
      <c r="I75" s="9" t="s">
        <v>89</v>
      </c>
      <c r="J75" s="9" t="s">
        <v>389</v>
      </c>
      <c r="L75" s="9" t="s">
        <v>63</v>
      </c>
      <c r="M75" s="9">
        <v>5.25</v>
      </c>
      <c r="N75" s="7">
        <f t="shared" si="1"/>
        <v>55.25</v>
      </c>
      <c r="Q75" s="7" t="s">
        <v>398</v>
      </c>
      <c r="R75" s="7" t="s">
        <v>389</v>
      </c>
      <c r="S75" s="7">
        <v>55.25</v>
      </c>
    </row>
    <row r="76" spans="1:19">
      <c r="A76" s="9">
        <v>336</v>
      </c>
      <c r="B76" s="9" t="s">
        <v>400</v>
      </c>
      <c r="C76" s="9" t="s">
        <v>88</v>
      </c>
      <c r="D76" s="9" t="s">
        <v>389</v>
      </c>
      <c r="E76" s="9" t="s">
        <v>401</v>
      </c>
      <c r="F76" s="9" t="s">
        <v>88</v>
      </c>
      <c r="G76" s="9" t="s">
        <v>402</v>
      </c>
      <c r="H76" s="9" t="s">
        <v>88</v>
      </c>
      <c r="I76" s="9" t="s">
        <v>89</v>
      </c>
      <c r="J76" s="9" t="s">
        <v>389</v>
      </c>
      <c r="L76" s="9" t="s">
        <v>63</v>
      </c>
      <c r="M76" s="9">
        <v>5.25</v>
      </c>
      <c r="N76" s="7">
        <f t="shared" si="1"/>
        <v>55.25</v>
      </c>
      <c r="Q76" s="7" t="s">
        <v>400</v>
      </c>
      <c r="R76" s="7" t="s">
        <v>389</v>
      </c>
      <c r="S76" s="7">
        <v>55.25</v>
      </c>
    </row>
    <row r="77" spans="1:19">
      <c r="A77" s="9">
        <v>349</v>
      </c>
      <c r="B77" s="9" t="s">
        <v>403</v>
      </c>
      <c r="C77" s="9" t="s">
        <v>88</v>
      </c>
      <c r="D77" s="9" t="s">
        <v>389</v>
      </c>
      <c r="E77" s="9" t="s">
        <v>404</v>
      </c>
      <c r="F77" s="9" t="s">
        <v>88</v>
      </c>
      <c r="G77" s="9" t="s">
        <v>241</v>
      </c>
      <c r="H77" s="9" t="s">
        <v>88</v>
      </c>
      <c r="I77" s="9" t="s">
        <v>89</v>
      </c>
      <c r="J77" s="9" t="s">
        <v>389</v>
      </c>
      <c r="L77" s="9" t="s">
        <v>63</v>
      </c>
      <c r="M77" s="9">
        <v>5.25</v>
      </c>
      <c r="N77" s="7">
        <f t="shared" si="1"/>
        <v>55.25</v>
      </c>
      <c r="Q77" s="7" t="s">
        <v>403</v>
      </c>
      <c r="R77" s="7" t="s">
        <v>389</v>
      </c>
      <c r="S77" s="7">
        <v>55.25</v>
      </c>
    </row>
    <row r="78" spans="1:19">
      <c r="A78" s="9">
        <v>30</v>
      </c>
      <c r="B78" s="9" t="s">
        <v>405</v>
      </c>
      <c r="C78" s="9" t="s">
        <v>406</v>
      </c>
      <c r="D78" s="9" t="s">
        <v>407</v>
      </c>
      <c r="E78" s="9" t="s">
        <v>408</v>
      </c>
      <c r="F78" s="9" t="s">
        <v>409</v>
      </c>
      <c r="G78" s="9" t="s">
        <v>363</v>
      </c>
      <c r="H78" s="9" t="s">
        <v>143</v>
      </c>
      <c r="I78" s="9" t="s">
        <v>89</v>
      </c>
      <c r="J78" s="9" t="s">
        <v>407</v>
      </c>
      <c r="L78" s="9" t="s">
        <v>63</v>
      </c>
      <c r="M78" s="9">
        <v>5.5</v>
      </c>
      <c r="N78" s="7">
        <f t="shared" si="1"/>
        <v>55.5</v>
      </c>
      <c r="Q78" s="7" t="s">
        <v>405</v>
      </c>
      <c r="R78" s="7" t="s">
        <v>407</v>
      </c>
      <c r="S78" s="7">
        <v>55.5</v>
      </c>
    </row>
    <row r="79" spans="1:19">
      <c r="A79" s="9">
        <v>51</v>
      </c>
      <c r="B79" s="9" t="s">
        <v>410</v>
      </c>
      <c r="C79" s="9" t="s">
        <v>411</v>
      </c>
      <c r="D79" s="9" t="s">
        <v>407</v>
      </c>
      <c r="E79" s="9" t="s">
        <v>412</v>
      </c>
      <c r="F79" s="9" t="s">
        <v>88</v>
      </c>
      <c r="G79" s="9" t="s">
        <v>153</v>
      </c>
      <c r="H79" s="9" t="s">
        <v>88</v>
      </c>
      <c r="I79" s="9" t="s">
        <v>89</v>
      </c>
      <c r="J79" s="9" t="s">
        <v>407</v>
      </c>
      <c r="L79" s="9" t="s">
        <v>63</v>
      </c>
      <c r="M79" s="9">
        <v>5.5</v>
      </c>
      <c r="N79" s="7">
        <f t="shared" si="1"/>
        <v>55.5</v>
      </c>
      <c r="Q79" s="7" t="s">
        <v>410</v>
      </c>
      <c r="R79" s="7" t="s">
        <v>407</v>
      </c>
      <c r="S79" s="7">
        <v>55.5</v>
      </c>
    </row>
    <row r="80" spans="1:19">
      <c r="A80" s="9">
        <v>68</v>
      </c>
      <c r="B80" s="9" t="s">
        <v>413</v>
      </c>
      <c r="C80" s="9" t="s">
        <v>414</v>
      </c>
      <c r="D80" s="9" t="s">
        <v>407</v>
      </c>
      <c r="E80" s="9" t="s">
        <v>415</v>
      </c>
      <c r="F80" s="9" t="s">
        <v>416</v>
      </c>
      <c r="G80" s="9" t="s">
        <v>417</v>
      </c>
      <c r="H80" s="9" t="s">
        <v>418</v>
      </c>
      <c r="I80" s="9" t="s">
        <v>89</v>
      </c>
      <c r="J80" s="9" t="s">
        <v>407</v>
      </c>
      <c r="L80" s="9" t="s">
        <v>63</v>
      </c>
      <c r="M80" s="9">
        <v>5.5</v>
      </c>
      <c r="N80" s="7">
        <f t="shared" si="1"/>
        <v>55.5</v>
      </c>
      <c r="Q80" s="7" t="s">
        <v>413</v>
      </c>
      <c r="R80" s="7" t="s">
        <v>407</v>
      </c>
      <c r="S80" s="7">
        <v>55.5</v>
      </c>
    </row>
    <row r="81" spans="1:19">
      <c r="A81" s="9">
        <v>84</v>
      </c>
      <c r="B81" s="9" t="s">
        <v>419</v>
      </c>
      <c r="C81" s="9" t="s">
        <v>420</v>
      </c>
      <c r="D81" s="9" t="s">
        <v>407</v>
      </c>
      <c r="E81" s="9" t="s">
        <v>357</v>
      </c>
      <c r="F81" s="9" t="s">
        <v>88</v>
      </c>
      <c r="G81" s="9" t="s">
        <v>296</v>
      </c>
      <c r="H81" s="9" t="s">
        <v>88</v>
      </c>
      <c r="I81" s="9" t="s">
        <v>89</v>
      </c>
      <c r="J81" s="9" t="s">
        <v>407</v>
      </c>
      <c r="L81" s="9" t="s">
        <v>63</v>
      </c>
      <c r="M81" s="9">
        <v>5.5</v>
      </c>
      <c r="N81" s="7">
        <f t="shared" si="1"/>
        <v>55.5</v>
      </c>
      <c r="Q81" s="7" t="s">
        <v>419</v>
      </c>
      <c r="R81" s="7" t="s">
        <v>407</v>
      </c>
      <c r="S81" s="7">
        <v>55.5</v>
      </c>
    </row>
    <row r="82" spans="1:19">
      <c r="A82" s="9">
        <v>143</v>
      </c>
      <c r="B82" s="9" t="s">
        <v>421</v>
      </c>
      <c r="C82" s="9" t="s">
        <v>422</v>
      </c>
      <c r="D82" s="9" t="s">
        <v>407</v>
      </c>
      <c r="E82" s="9" t="s">
        <v>423</v>
      </c>
      <c r="F82" s="9" t="s">
        <v>424</v>
      </c>
      <c r="G82" s="9" t="s">
        <v>409</v>
      </c>
      <c r="H82" s="9" t="s">
        <v>425</v>
      </c>
      <c r="I82" s="9" t="s">
        <v>89</v>
      </c>
      <c r="J82" s="9" t="s">
        <v>407</v>
      </c>
      <c r="L82" s="9" t="s">
        <v>63</v>
      </c>
      <c r="M82" s="9">
        <v>5.5</v>
      </c>
      <c r="N82" s="7">
        <f t="shared" si="1"/>
        <v>55.5</v>
      </c>
      <c r="Q82" s="7" t="s">
        <v>421</v>
      </c>
      <c r="R82" s="7" t="s">
        <v>407</v>
      </c>
      <c r="S82" s="7">
        <v>55.5</v>
      </c>
    </row>
    <row r="83" spans="1:19">
      <c r="A83" s="9">
        <v>179</v>
      </c>
      <c r="B83" s="9" t="s">
        <v>426</v>
      </c>
      <c r="C83" s="9" t="s">
        <v>427</v>
      </c>
      <c r="D83" s="9" t="s">
        <v>407</v>
      </c>
      <c r="E83" s="9" t="s">
        <v>253</v>
      </c>
      <c r="F83" s="9" t="s">
        <v>428</v>
      </c>
      <c r="G83" s="9" t="s">
        <v>291</v>
      </c>
      <c r="H83" s="9" t="s">
        <v>394</v>
      </c>
      <c r="I83" s="9" t="s">
        <v>89</v>
      </c>
      <c r="J83" s="9" t="s">
        <v>407</v>
      </c>
      <c r="L83" s="9" t="s">
        <v>63</v>
      </c>
      <c r="M83" s="9">
        <v>5.5</v>
      </c>
      <c r="N83" s="7">
        <f t="shared" si="1"/>
        <v>55.5</v>
      </c>
      <c r="Q83" s="7" t="s">
        <v>426</v>
      </c>
      <c r="R83" s="7" t="s">
        <v>407</v>
      </c>
      <c r="S83" s="7">
        <v>55.5</v>
      </c>
    </row>
    <row r="84" spans="1:19">
      <c r="A84" s="9">
        <v>292</v>
      </c>
      <c r="B84" s="9" t="s">
        <v>429</v>
      </c>
      <c r="C84" s="9" t="s">
        <v>88</v>
      </c>
      <c r="D84" s="9" t="s">
        <v>407</v>
      </c>
      <c r="E84" s="9" t="s">
        <v>430</v>
      </c>
      <c r="F84" s="9" t="s">
        <v>431</v>
      </c>
      <c r="G84" s="9" t="s">
        <v>432</v>
      </c>
      <c r="H84" s="9" t="s">
        <v>433</v>
      </c>
      <c r="I84" s="9" t="s">
        <v>89</v>
      </c>
      <c r="J84" s="9" t="s">
        <v>407</v>
      </c>
      <c r="L84" s="9" t="s">
        <v>63</v>
      </c>
      <c r="M84" s="9">
        <v>5.5</v>
      </c>
      <c r="N84" s="7">
        <f t="shared" si="1"/>
        <v>55.5</v>
      </c>
      <c r="Q84" s="7" t="s">
        <v>429</v>
      </c>
      <c r="R84" s="7" t="s">
        <v>407</v>
      </c>
      <c r="S84" s="7">
        <v>55.5</v>
      </c>
    </row>
    <row r="85" spans="1:19">
      <c r="A85" s="9">
        <v>90</v>
      </c>
      <c r="B85" s="9" t="s">
        <v>434</v>
      </c>
      <c r="C85" s="9" t="s">
        <v>435</v>
      </c>
      <c r="D85" s="9" t="s">
        <v>436</v>
      </c>
      <c r="E85" s="9" t="s">
        <v>437</v>
      </c>
      <c r="F85" s="9" t="s">
        <v>88</v>
      </c>
      <c r="G85" s="9" t="s">
        <v>144</v>
      </c>
      <c r="H85" s="9" t="s">
        <v>88</v>
      </c>
      <c r="I85" s="9" t="s">
        <v>89</v>
      </c>
      <c r="J85" s="9" t="s">
        <v>436</v>
      </c>
      <c r="L85" s="9" t="s">
        <v>63</v>
      </c>
      <c r="M85" s="9">
        <v>5.75</v>
      </c>
      <c r="N85" s="7">
        <f t="shared" si="1"/>
        <v>55.75</v>
      </c>
      <c r="Q85" s="7" t="s">
        <v>434</v>
      </c>
      <c r="R85" s="7" t="s">
        <v>436</v>
      </c>
      <c r="S85" s="7">
        <v>55.75</v>
      </c>
    </row>
    <row r="86" spans="1:19">
      <c r="A86" s="9">
        <v>187</v>
      </c>
      <c r="B86" s="9" t="s">
        <v>438</v>
      </c>
      <c r="C86" s="9" t="s">
        <v>88</v>
      </c>
      <c r="D86" s="9" t="s">
        <v>436</v>
      </c>
      <c r="E86" s="9" t="s">
        <v>439</v>
      </c>
      <c r="F86" s="9" t="s">
        <v>348</v>
      </c>
      <c r="G86" s="9" t="s">
        <v>440</v>
      </c>
      <c r="H86" s="9" t="s">
        <v>135</v>
      </c>
      <c r="I86" s="9" t="s">
        <v>89</v>
      </c>
      <c r="J86" s="9" t="s">
        <v>436</v>
      </c>
      <c r="L86" s="9" t="s">
        <v>63</v>
      </c>
      <c r="M86" s="9">
        <v>5.75</v>
      </c>
      <c r="N86" s="7">
        <f t="shared" si="1"/>
        <v>55.75</v>
      </c>
      <c r="Q86" s="7" t="s">
        <v>438</v>
      </c>
      <c r="R86" s="7" t="s">
        <v>436</v>
      </c>
      <c r="S86" s="7">
        <v>55.75</v>
      </c>
    </row>
    <row r="87" spans="1:19">
      <c r="A87" s="9">
        <v>230</v>
      </c>
      <c r="B87" s="9" t="s">
        <v>441</v>
      </c>
      <c r="C87" s="9" t="s">
        <v>442</v>
      </c>
      <c r="D87" s="9" t="s">
        <v>436</v>
      </c>
      <c r="E87" s="9" t="s">
        <v>376</v>
      </c>
      <c r="F87" s="9" t="s">
        <v>440</v>
      </c>
      <c r="G87" s="9" t="s">
        <v>264</v>
      </c>
      <c r="H87" s="9" t="s">
        <v>301</v>
      </c>
      <c r="I87" s="9" t="s">
        <v>89</v>
      </c>
      <c r="J87" s="9" t="s">
        <v>436</v>
      </c>
      <c r="L87" s="9" t="s">
        <v>63</v>
      </c>
      <c r="M87" s="9">
        <v>5.75</v>
      </c>
      <c r="N87" s="7">
        <f t="shared" si="1"/>
        <v>55.75</v>
      </c>
      <c r="Q87" s="7" t="s">
        <v>441</v>
      </c>
      <c r="R87" s="7" t="s">
        <v>436</v>
      </c>
      <c r="S87" s="7">
        <v>55.75</v>
      </c>
    </row>
    <row r="88" spans="1:19">
      <c r="A88" s="9">
        <v>248</v>
      </c>
      <c r="B88" s="9" t="s">
        <v>443</v>
      </c>
      <c r="C88" s="9" t="s">
        <v>444</v>
      </c>
      <c r="D88" s="9" t="s">
        <v>436</v>
      </c>
      <c r="E88" s="9" t="s">
        <v>445</v>
      </c>
      <c r="F88" s="9" t="s">
        <v>88</v>
      </c>
      <c r="G88" s="9" t="s">
        <v>153</v>
      </c>
      <c r="H88" s="9" t="s">
        <v>88</v>
      </c>
      <c r="I88" s="9" t="s">
        <v>89</v>
      </c>
      <c r="J88" s="9" t="s">
        <v>436</v>
      </c>
      <c r="L88" s="9" t="s">
        <v>63</v>
      </c>
      <c r="M88" s="9">
        <v>5.75</v>
      </c>
      <c r="N88" s="7">
        <f t="shared" si="1"/>
        <v>55.75</v>
      </c>
      <c r="Q88" s="7" t="s">
        <v>443</v>
      </c>
      <c r="R88" s="7" t="s">
        <v>436</v>
      </c>
      <c r="S88" s="7">
        <v>55.75</v>
      </c>
    </row>
    <row r="89" spans="1:19">
      <c r="A89" s="9">
        <v>46</v>
      </c>
      <c r="B89" s="9" t="s">
        <v>446</v>
      </c>
      <c r="C89" s="9" t="s">
        <v>447</v>
      </c>
      <c r="D89" s="9" t="s">
        <v>50</v>
      </c>
      <c r="E89" s="9" t="s">
        <v>448</v>
      </c>
      <c r="F89" s="9" t="s">
        <v>449</v>
      </c>
      <c r="G89" s="9" t="s">
        <v>284</v>
      </c>
      <c r="H89" s="9" t="s">
        <v>300</v>
      </c>
      <c r="I89" s="9" t="s">
        <v>89</v>
      </c>
      <c r="J89" s="9" t="s">
        <v>50</v>
      </c>
      <c r="L89" s="9" t="s">
        <v>63</v>
      </c>
      <c r="M89" s="9">
        <v>6</v>
      </c>
      <c r="N89" s="7">
        <f t="shared" si="1"/>
        <v>56</v>
      </c>
      <c r="Q89" s="7" t="s">
        <v>446</v>
      </c>
      <c r="R89" s="7" t="s">
        <v>50</v>
      </c>
      <c r="S89" s="7">
        <v>56</v>
      </c>
    </row>
    <row r="90" spans="1:19">
      <c r="A90" s="9">
        <v>205</v>
      </c>
      <c r="B90" s="9" t="s">
        <v>450</v>
      </c>
      <c r="C90" s="9" t="s">
        <v>451</v>
      </c>
      <c r="D90" s="9" t="s">
        <v>50</v>
      </c>
      <c r="E90" s="9" t="s">
        <v>452</v>
      </c>
      <c r="F90" s="9" t="s">
        <v>453</v>
      </c>
      <c r="G90" s="9" t="s">
        <v>454</v>
      </c>
      <c r="H90" s="9" t="s">
        <v>203</v>
      </c>
      <c r="I90" s="9" t="s">
        <v>89</v>
      </c>
      <c r="J90" s="9" t="s">
        <v>50</v>
      </c>
      <c r="L90" s="9" t="s">
        <v>63</v>
      </c>
      <c r="M90" s="9">
        <v>6</v>
      </c>
      <c r="N90" s="7">
        <f t="shared" si="1"/>
        <v>56</v>
      </c>
      <c r="Q90" s="7" t="s">
        <v>450</v>
      </c>
      <c r="R90" s="7" t="s">
        <v>50</v>
      </c>
      <c r="S90" s="7">
        <v>56</v>
      </c>
    </row>
    <row r="91" spans="1:19">
      <c r="A91" s="9">
        <v>208</v>
      </c>
      <c r="B91" s="9" t="s">
        <v>455</v>
      </c>
      <c r="C91" s="9" t="s">
        <v>456</v>
      </c>
      <c r="D91" s="9" t="s">
        <v>50</v>
      </c>
      <c r="E91" s="9" t="s">
        <v>457</v>
      </c>
      <c r="F91" s="9" t="s">
        <v>458</v>
      </c>
      <c r="G91" s="9" t="s">
        <v>459</v>
      </c>
      <c r="H91" s="9" t="s">
        <v>123</v>
      </c>
      <c r="I91" s="9" t="s">
        <v>89</v>
      </c>
      <c r="J91" s="9" t="s">
        <v>50</v>
      </c>
      <c r="L91" s="9" t="s">
        <v>63</v>
      </c>
      <c r="M91" s="9">
        <v>6</v>
      </c>
      <c r="N91" s="7">
        <f t="shared" si="1"/>
        <v>56</v>
      </c>
      <c r="Q91" s="7" t="s">
        <v>455</v>
      </c>
      <c r="R91" s="7" t="s">
        <v>50</v>
      </c>
      <c r="S91" s="7">
        <v>56</v>
      </c>
    </row>
    <row r="92" spans="1:19">
      <c r="A92" s="9">
        <v>240</v>
      </c>
      <c r="B92" s="9" t="s">
        <v>460</v>
      </c>
      <c r="C92" s="9" t="s">
        <v>88</v>
      </c>
      <c r="D92" s="9" t="s">
        <v>50</v>
      </c>
      <c r="E92" s="9" t="s">
        <v>461</v>
      </c>
      <c r="F92" s="9" t="s">
        <v>88</v>
      </c>
      <c r="G92" s="9" t="s">
        <v>440</v>
      </c>
      <c r="H92" s="9" t="s">
        <v>88</v>
      </c>
      <c r="I92" s="9" t="s">
        <v>89</v>
      </c>
      <c r="J92" s="9" t="s">
        <v>50</v>
      </c>
      <c r="L92" s="9" t="s">
        <v>63</v>
      </c>
      <c r="M92" s="9">
        <v>6</v>
      </c>
      <c r="N92" s="7">
        <f t="shared" si="1"/>
        <v>56</v>
      </c>
      <c r="Q92" s="7" t="s">
        <v>460</v>
      </c>
      <c r="R92" s="7" t="s">
        <v>50</v>
      </c>
      <c r="S92" s="7">
        <v>56</v>
      </c>
    </row>
    <row r="93" spans="1:19">
      <c r="A93" s="9">
        <v>37</v>
      </c>
      <c r="B93" s="9" t="s">
        <v>462</v>
      </c>
      <c r="C93" s="9" t="s">
        <v>88</v>
      </c>
      <c r="D93" s="9" t="s">
        <v>463</v>
      </c>
      <c r="E93" s="9" t="s">
        <v>464</v>
      </c>
      <c r="F93" s="9" t="s">
        <v>88</v>
      </c>
      <c r="G93" s="9" t="s">
        <v>127</v>
      </c>
      <c r="H93" s="9" t="s">
        <v>88</v>
      </c>
      <c r="I93" s="9" t="s">
        <v>89</v>
      </c>
      <c r="J93" s="9" t="s">
        <v>463</v>
      </c>
      <c r="L93" s="9" t="s">
        <v>63</v>
      </c>
      <c r="M93" s="9">
        <v>6.25</v>
      </c>
      <c r="N93" s="7">
        <f t="shared" si="1"/>
        <v>56.25</v>
      </c>
      <c r="Q93" s="7" t="s">
        <v>462</v>
      </c>
      <c r="R93" s="7" t="s">
        <v>463</v>
      </c>
      <c r="S93" s="7">
        <v>56.25</v>
      </c>
    </row>
    <row r="94" spans="1:19">
      <c r="A94" s="9">
        <v>181</v>
      </c>
      <c r="B94" s="9" t="s">
        <v>465</v>
      </c>
      <c r="C94" s="9" t="s">
        <v>88</v>
      </c>
      <c r="D94" s="9" t="s">
        <v>463</v>
      </c>
      <c r="E94" s="9" t="s">
        <v>466</v>
      </c>
      <c r="F94" s="9" t="s">
        <v>88</v>
      </c>
      <c r="G94" s="9" t="s">
        <v>374</v>
      </c>
      <c r="H94" s="9" t="s">
        <v>88</v>
      </c>
      <c r="I94" s="9" t="s">
        <v>89</v>
      </c>
      <c r="J94" s="9" t="s">
        <v>463</v>
      </c>
      <c r="L94" s="9" t="s">
        <v>63</v>
      </c>
      <c r="M94" s="9">
        <v>6.25</v>
      </c>
      <c r="N94" s="7">
        <f t="shared" si="1"/>
        <v>56.25</v>
      </c>
      <c r="Q94" s="7" t="s">
        <v>465</v>
      </c>
      <c r="R94" s="7" t="s">
        <v>463</v>
      </c>
      <c r="S94" s="7">
        <v>56.25</v>
      </c>
    </row>
    <row r="95" spans="1:19">
      <c r="A95" s="9">
        <v>327</v>
      </c>
      <c r="B95" s="9" t="s">
        <v>467</v>
      </c>
      <c r="C95" s="9" t="s">
        <v>88</v>
      </c>
      <c r="D95" s="9" t="s">
        <v>463</v>
      </c>
      <c r="E95" s="9" t="s">
        <v>468</v>
      </c>
      <c r="F95" s="9" t="s">
        <v>88</v>
      </c>
      <c r="G95" s="9" t="s">
        <v>226</v>
      </c>
      <c r="H95" s="9" t="s">
        <v>88</v>
      </c>
      <c r="I95" s="9" t="s">
        <v>89</v>
      </c>
      <c r="J95" s="9" t="s">
        <v>463</v>
      </c>
      <c r="L95" s="9" t="s">
        <v>63</v>
      </c>
      <c r="M95" s="9">
        <v>6.25</v>
      </c>
      <c r="N95" s="7">
        <f t="shared" si="1"/>
        <v>56.25</v>
      </c>
      <c r="Q95" s="7" t="s">
        <v>467</v>
      </c>
      <c r="R95" s="7" t="s">
        <v>463</v>
      </c>
      <c r="S95" s="7">
        <v>56.25</v>
      </c>
    </row>
    <row r="96" spans="1:19">
      <c r="A96" s="9">
        <v>276</v>
      </c>
      <c r="B96" s="9" t="s">
        <v>469</v>
      </c>
      <c r="C96" s="9" t="s">
        <v>88</v>
      </c>
      <c r="D96" s="9" t="s">
        <v>470</v>
      </c>
      <c r="E96" s="9" t="s">
        <v>88</v>
      </c>
      <c r="F96" s="9" t="s">
        <v>88</v>
      </c>
      <c r="G96" s="9" t="s">
        <v>88</v>
      </c>
      <c r="H96" s="9" t="s">
        <v>88</v>
      </c>
      <c r="I96" s="9" t="s">
        <v>89</v>
      </c>
      <c r="J96" s="9" t="s">
        <v>470</v>
      </c>
      <c r="L96" s="9" t="s">
        <v>63</v>
      </c>
      <c r="M96" s="9">
        <v>6.5</v>
      </c>
      <c r="N96" s="7">
        <f t="shared" si="1"/>
        <v>56.5</v>
      </c>
      <c r="Q96" s="7" t="s">
        <v>469</v>
      </c>
      <c r="R96" s="7" t="s">
        <v>470</v>
      </c>
      <c r="S96" s="7">
        <v>56.5</v>
      </c>
    </row>
    <row r="97" spans="1:19">
      <c r="A97" s="9">
        <v>132</v>
      </c>
      <c r="B97" s="9" t="s">
        <v>471</v>
      </c>
      <c r="C97" s="9" t="s">
        <v>88</v>
      </c>
      <c r="D97" s="9" t="s">
        <v>472</v>
      </c>
      <c r="E97" s="9" t="s">
        <v>473</v>
      </c>
      <c r="F97" s="9" t="s">
        <v>88</v>
      </c>
      <c r="G97" s="9" t="s">
        <v>332</v>
      </c>
      <c r="H97" s="9" t="s">
        <v>88</v>
      </c>
      <c r="I97" s="9" t="s">
        <v>89</v>
      </c>
      <c r="J97" s="9" t="s">
        <v>472</v>
      </c>
      <c r="L97" s="9" t="s">
        <v>63</v>
      </c>
      <c r="M97" s="9">
        <v>6.75</v>
      </c>
      <c r="N97" s="7">
        <f t="shared" si="1"/>
        <v>56.75</v>
      </c>
      <c r="Q97" s="7" t="s">
        <v>471</v>
      </c>
      <c r="R97" s="7" t="s">
        <v>472</v>
      </c>
      <c r="S97" s="7">
        <v>56.75</v>
      </c>
    </row>
    <row r="98" spans="1:19">
      <c r="A98" s="9">
        <v>32</v>
      </c>
      <c r="B98" s="9" t="s">
        <v>474</v>
      </c>
      <c r="C98" s="9" t="s">
        <v>88</v>
      </c>
      <c r="D98" s="9" t="s">
        <v>51</v>
      </c>
      <c r="E98" s="9" t="s">
        <v>475</v>
      </c>
      <c r="F98" s="9" t="s">
        <v>88</v>
      </c>
      <c r="G98" s="9" t="s">
        <v>476</v>
      </c>
      <c r="H98" s="9" t="s">
        <v>88</v>
      </c>
      <c r="I98" s="9" t="s">
        <v>89</v>
      </c>
      <c r="J98" s="9" t="s">
        <v>51</v>
      </c>
      <c r="L98" s="9" t="s">
        <v>63</v>
      </c>
      <c r="M98" s="9">
        <v>7</v>
      </c>
      <c r="N98" s="7">
        <f t="shared" si="1"/>
        <v>57</v>
      </c>
      <c r="Q98" s="7" t="s">
        <v>474</v>
      </c>
      <c r="R98" s="7" t="s">
        <v>51</v>
      </c>
      <c r="S98" s="7">
        <v>57</v>
      </c>
    </row>
    <row r="99" spans="1:19">
      <c r="A99" s="9">
        <v>168</v>
      </c>
      <c r="B99" s="9" t="s">
        <v>477</v>
      </c>
      <c r="C99" s="9" t="s">
        <v>478</v>
      </c>
      <c r="D99" s="9" t="s">
        <v>51</v>
      </c>
      <c r="E99" s="9" t="s">
        <v>448</v>
      </c>
      <c r="F99" s="9" t="s">
        <v>479</v>
      </c>
      <c r="G99" s="9" t="s">
        <v>158</v>
      </c>
      <c r="H99" s="9" t="s">
        <v>202</v>
      </c>
      <c r="I99" s="9" t="s">
        <v>89</v>
      </c>
      <c r="J99" s="9" t="s">
        <v>51</v>
      </c>
      <c r="L99" s="9" t="s">
        <v>63</v>
      </c>
      <c r="M99" s="9">
        <v>7</v>
      </c>
      <c r="N99" s="7">
        <f t="shared" si="1"/>
        <v>57</v>
      </c>
      <c r="Q99" s="7" t="s">
        <v>477</v>
      </c>
      <c r="R99" s="7" t="s">
        <v>51</v>
      </c>
      <c r="S99" s="7">
        <v>57</v>
      </c>
    </row>
    <row r="100" spans="1:19">
      <c r="A100" s="9">
        <v>235</v>
      </c>
      <c r="B100" s="9" t="s">
        <v>480</v>
      </c>
      <c r="C100" s="9" t="s">
        <v>481</v>
      </c>
      <c r="D100" s="9" t="s">
        <v>51</v>
      </c>
      <c r="E100" s="9" t="s">
        <v>482</v>
      </c>
      <c r="F100" s="9" t="s">
        <v>88</v>
      </c>
      <c r="G100" s="9" t="s">
        <v>483</v>
      </c>
      <c r="H100" s="9" t="s">
        <v>88</v>
      </c>
      <c r="I100" s="9" t="s">
        <v>89</v>
      </c>
      <c r="J100" s="9" t="s">
        <v>51</v>
      </c>
      <c r="L100" s="9" t="s">
        <v>63</v>
      </c>
      <c r="M100" s="9">
        <v>7</v>
      </c>
      <c r="N100" s="7">
        <f t="shared" si="1"/>
        <v>57</v>
      </c>
      <c r="Q100" s="7" t="s">
        <v>480</v>
      </c>
      <c r="R100" s="7" t="s">
        <v>51</v>
      </c>
      <c r="S100" s="7">
        <v>57</v>
      </c>
    </row>
    <row r="101" spans="1:19">
      <c r="A101" s="9">
        <v>323</v>
      </c>
      <c r="B101" s="9" t="s">
        <v>484</v>
      </c>
      <c r="C101" s="9" t="s">
        <v>88</v>
      </c>
      <c r="D101" s="9" t="s">
        <v>51</v>
      </c>
      <c r="E101" s="9" t="s">
        <v>485</v>
      </c>
      <c r="F101" s="9" t="s">
        <v>88</v>
      </c>
      <c r="G101" s="9" t="s">
        <v>377</v>
      </c>
      <c r="H101" s="9" t="s">
        <v>88</v>
      </c>
      <c r="I101" s="9" t="s">
        <v>89</v>
      </c>
      <c r="J101" s="9" t="s">
        <v>51</v>
      </c>
      <c r="L101" s="9" t="s">
        <v>63</v>
      </c>
      <c r="M101" s="9">
        <v>7</v>
      </c>
      <c r="N101" s="7">
        <f t="shared" si="1"/>
        <v>57</v>
      </c>
      <c r="Q101" s="7" t="s">
        <v>484</v>
      </c>
      <c r="R101" s="7" t="s">
        <v>51</v>
      </c>
      <c r="S101" s="7">
        <v>57</v>
      </c>
    </row>
    <row r="102" spans="1:19">
      <c r="A102" s="9">
        <v>268</v>
      </c>
      <c r="B102" s="9" t="s">
        <v>486</v>
      </c>
      <c r="C102" s="9" t="s">
        <v>487</v>
      </c>
      <c r="D102" s="9" t="s">
        <v>488</v>
      </c>
      <c r="E102" s="9" t="s">
        <v>489</v>
      </c>
      <c r="F102" s="9" t="s">
        <v>490</v>
      </c>
      <c r="G102" s="9" t="s">
        <v>491</v>
      </c>
      <c r="H102" s="9" t="s">
        <v>291</v>
      </c>
      <c r="I102" s="9" t="s">
        <v>89</v>
      </c>
      <c r="J102" s="9" t="s">
        <v>488</v>
      </c>
      <c r="L102" s="9" t="s">
        <v>63</v>
      </c>
      <c r="M102" s="9">
        <v>7.25</v>
      </c>
      <c r="N102" s="7">
        <f t="shared" si="1"/>
        <v>57.25</v>
      </c>
      <c r="Q102" s="7" t="s">
        <v>486</v>
      </c>
      <c r="R102" s="7" t="s">
        <v>488</v>
      </c>
      <c r="S102" s="7">
        <v>57.25</v>
      </c>
    </row>
    <row r="103" spans="1:19">
      <c r="A103" s="9">
        <v>62</v>
      </c>
      <c r="B103" s="9" t="s">
        <v>492</v>
      </c>
      <c r="C103" s="9" t="s">
        <v>493</v>
      </c>
      <c r="D103" s="9" t="s">
        <v>494</v>
      </c>
      <c r="E103" s="9" t="s">
        <v>495</v>
      </c>
      <c r="F103" s="9" t="s">
        <v>88</v>
      </c>
      <c r="G103" s="9" t="s">
        <v>362</v>
      </c>
      <c r="H103" s="9" t="s">
        <v>88</v>
      </c>
      <c r="I103" s="9" t="s">
        <v>89</v>
      </c>
      <c r="J103" s="9" t="s">
        <v>494</v>
      </c>
      <c r="L103" s="9" t="s">
        <v>63</v>
      </c>
      <c r="M103" s="9">
        <v>7.5</v>
      </c>
      <c r="N103" s="7">
        <f t="shared" si="1"/>
        <v>57.5</v>
      </c>
      <c r="Q103" s="7" t="s">
        <v>492</v>
      </c>
      <c r="R103" s="7" t="s">
        <v>494</v>
      </c>
      <c r="S103" s="7">
        <v>57.5</v>
      </c>
    </row>
    <row r="104" spans="1:19">
      <c r="A104" s="9">
        <v>149</v>
      </c>
      <c r="B104" s="9" t="s">
        <v>496</v>
      </c>
      <c r="C104" s="9" t="s">
        <v>497</v>
      </c>
      <c r="D104" s="9" t="s">
        <v>494</v>
      </c>
      <c r="E104" s="9" t="s">
        <v>498</v>
      </c>
      <c r="F104" s="9" t="s">
        <v>88</v>
      </c>
      <c r="G104" s="9" t="s">
        <v>499</v>
      </c>
      <c r="H104" s="9" t="s">
        <v>88</v>
      </c>
      <c r="I104" s="9" t="s">
        <v>89</v>
      </c>
      <c r="J104" s="9" t="s">
        <v>494</v>
      </c>
      <c r="L104" s="9" t="s">
        <v>63</v>
      </c>
      <c r="M104" s="9">
        <v>7.5</v>
      </c>
      <c r="N104" s="7">
        <f t="shared" si="1"/>
        <v>57.5</v>
      </c>
      <c r="Q104" s="7" t="s">
        <v>496</v>
      </c>
      <c r="R104" s="7" t="s">
        <v>494</v>
      </c>
      <c r="S104" s="7">
        <v>57.5</v>
      </c>
    </row>
    <row r="105" spans="1:19">
      <c r="A105" s="9">
        <v>169</v>
      </c>
      <c r="B105" s="9" t="s">
        <v>500</v>
      </c>
      <c r="C105" s="9" t="s">
        <v>88</v>
      </c>
      <c r="D105" s="9" t="s">
        <v>494</v>
      </c>
      <c r="E105" s="9" t="s">
        <v>501</v>
      </c>
      <c r="F105" s="9" t="s">
        <v>88</v>
      </c>
      <c r="G105" s="9" t="s">
        <v>502</v>
      </c>
      <c r="H105" s="9" t="s">
        <v>88</v>
      </c>
      <c r="I105" s="9" t="s">
        <v>89</v>
      </c>
      <c r="J105" s="9" t="s">
        <v>494</v>
      </c>
      <c r="L105" s="9" t="s">
        <v>63</v>
      </c>
      <c r="M105" s="9">
        <v>7.5</v>
      </c>
      <c r="N105" s="7">
        <f t="shared" si="1"/>
        <v>57.5</v>
      </c>
      <c r="Q105" s="7" t="s">
        <v>500</v>
      </c>
      <c r="R105" s="7" t="s">
        <v>494</v>
      </c>
      <c r="S105" s="7">
        <v>57.5</v>
      </c>
    </row>
    <row r="106" spans="1:19">
      <c r="A106" s="9">
        <v>203</v>
      </c>
      <c r="B106" s="9" t="s">
        <v>503</v>
      </c>
      <c r="C106" s="9" t="s">
        <v>88</v>
      </c>
      <c r="D106" s="9" t="s">
        <v>494</v>
      </c>
      <c r="E106" s="9" t="s">
        <v>504</v>
      </c>
      <c r="F106" s="9" t="s">
        <v>505</v>
      </c>
      <c r="G106" s="9" t="s">
        <v>506</v>
      </c>
      <c r="H106" s="9" t="s">
        <v>507</v>
      </c>
      <c r="I106" s="9" t="s">
        <v>89</v>
      </c>
      <c r="J106" s="9" t="s">
        <v>494</v>
      </c>
      <c r="L106" s="9" t="s">
        <v>63</v>
      </c>
      <c r="M106" s="9">
        <v>7.5</v>
      </c>
      <c r="N106" s="7">
        <f t="shared" si="1"/>
        <v>57.5</v>
      </c>
      <c r="Q106" s="7" t="s">
        <v>503</v>
      </c>
      <c r="R106" s="7" t="s">
        <v>494</v>
      </c>
      <c r="S106" s="7">
        <v>57.5</v>
      </c>
    </row>
    <row r="107" spans="1:19">
      <c r="A107" s="9">
        <v>262</v>
      </c>
      <c r="B107" s="9" t="s">
        <v>508</v>
      </c>
      <c r="C107" s="9" t="s">
        <v>509</v>
      </c>
      <c r="D107" s="9" t="s">
        <v>494</v>
      </c>
      <c r="E107" s="9" t="s">
        <v>510</v>
      </c>
      <c r="F107" s="9" t="s">
        <v>88</v>
      </c>
      <c r="G107" s="9" t="s">
        <v>453</v>
      </c>
      <c r="H107" s="9" t="s">
        <v>88</v>
      </c>
      <c r="I107" s="9" t="s">
        <v>89</v>
      </c>
      <c r="J107" s="9" t="s">
        <v>494</v>
      </c>
      <c r="L107" s="9" t="s">
        <v>63</v>
      </c>
      <c r="M107" s="9">
        <v>7.5</v>
      </c>
      <c r="N107" s="7">
        <f t="shared" si="1"/>
        <v>57.5</v>
      </c>
      <c r="Q107" s="7" t="s">
        <v>508</v>
      </c>
      <c r="R107" s="7" t="s">
        <v>494</v>
      </c>
      <c r="S107" s="7">
        <v>57.5</v>
      </c>
    </row>
    <row r="108" spans="1:19">
      <c r="A108" s="9">
        <v>280</v>
      </c>
      <c r="B108" s="9" t="s">
        <v>511</v>
      </c>
      <c r="C108" s="9" t="s">
        <v>88</v>
      </c>
      <c r="D108" s="9" t="s">
        <v>494</v>
      </c>
      <c r="E108" s="9" t="s">
        <v>88</v>
      </c>
      <c r="F108" s="9" t="s">
        <v>88</v>
      </c>
      <c r="G108" s="9" t="s">
        <v>88</v>
      </c>
      <c r="H108" s="9" t="s">
        <v>88</v>
      </c>
      <c r="I108" s="9" t="s">
        <v>89</v>
      </c>
      <c r="J108" s="9" t="s">
        <v>494</v>
      </c>
      <c r="L108" s="9" t="s">
        <v>63</v>
      </c>
      <c r="M108" s="9">
        <v>7.5</v>
      </c>
      <c r="N108" s="7">
        <f t="shared" si="1"/>
        <v>57.5</v>
      </c>
      <c r="Q108" s="7" t="s">
        <v>511</v>
      </c>
      <c r="R108" s="7" t="s">
        <v>494</v>
      </c>
      <c r="S108" s="7">
        <v>57.5</v>
      </c>
    </row>
    <row r="109" spans="1:19">
      <c r="A109" s="9">
        <v>106</v>
      </c>
      <c r="B109" s="9" t="s">
        <v>512</v>
      </c>
      <c r="C109" s="9" t="s">
        <v>88</v>
      </c>
      <c r="D109" s="9" t="s">
        <v>513</v>
      </c>
      <c r="E109" s="9" t="s">
        <v>514</v>
      </c>
      <c r="F109" s="9" t="s">
        <v>88</v>
      </c>
      <c r="G109" s="9" t="s">
        <v>515</v>
      </c>
      <c r="H109" s="9" t="s">
        <v>88</v>
      </c>
      <c r="I109" s="9" t="s">
        <v>89</v>
      </c>
      <c r="J109" s="9" t="s">
        <v>513</v>
      </c>
      <c r="L109" s="9" t="s">
        <v>63</v>
      </c>
      <c r="M109" s="9">
        <v>7.75</v>
      </c>
      <c r="N109" s="7">
        <f t="shared" si="1"/>
        <v>57.75</v>
      </c>
      <c r="Q109" s="7" t="s">
        <v>512</v>
      </c>
      <c r="R109" s="7" t="s">
        <v>513</v>
      </c>
      <c r="S109" s="7">
        <v>57.75</v>
      </c>
    </row>
    <row r="110" spans="1:19">
      <c r="A110" s="9">
        <v>166</v>
      </c>
      <c r="B110" s="9" t="s">
        <v>516</v>
      </c>
      <c r="C110" s="9" t="s">
        <v>88</v>
      </c>
      <c r="D110" s="9" t="s">
        <v>513</v>
      </c>
      <c r="E110" s="9" t="s">
        <v>517</v>
      </c>
      <c r="F110" s="9" t="s">
        <v>88</v>
      </c>
      <c r="G110" s="9" t="s">
        <v>153</v>
      </c>
      <c r="H110" s="9" t="s">
        <v>88</v>
      </c>
      <c r="I110" s="9" t="s">
        <v>89</v>
      </c>
      <c r="J110" s="9" t="s">
        <v>513</v>
      </c>
      <c r="L110" s="9" t="s">
        <v>63</v>
      </c>
      <c r="M110" s="9">
        <v>7.75</v>
      </c>
      <c r="N110" s="7">
        <f t="shared" si="1"/>
        <v>57.75</v>
      </c>
      <c r="Q110" s="7" t="s">
        <v>516</v>
      </c>
      <c r="R110" s="7" t="s">
        <v>513</v>
      </c>
      <c r="S110" s="7">
        <v>57.75</v>
      </c>
    </row>
    <row r="111" spans="1:19">
      <c r="A111" s="9">
        <v>190</v>
      </c>
      <c r="B111" s="9" t="s">
        <v>518</v>
      </c>
      <c r="C111" s="9" t="s">
        <v>88</v>
      </c>
      <c r="D111" s="9" t="s">
        <v>513</v>
      </c>
      <c r="E111" s="9" t="s">
        <v>519</v>
      </c>
      <c r="F111" s="9" t="s">
        <v>88</v>
      </c>
      <c r="G111" s="9" t="s">
        <v>259</v>
      </c>
      <c r="H111" s="9" t="s">
        <v>88</v>
      </c>
      <c r="I111" s="9" t="s">
        <v>89</v>
      </c>
      <c r="J111" s="9" t="s">
        <v>513</v>
      </c>
      <c r="L111" s="9" t="s">
        <v>63</v>
      </c>
      <c r="M111" s="9">
        <v>7.75</v>
      </c>
      <c r="N111" s="7">
        <f t="shared" si="1"/>
        <v>57.75</v>
      </c>
      <c r="Q111" s="7" t="s">
        <v>518</v>
      </c>
      <c r="R111" s="7" t="s">
        <v>513</v>
      </c>
      <c r="S111" s="7">
        <v>57.75</v>
      </c>
    </row>
    <row r="112" spans="1:19">
      <c r="A112" s="9">
        <v>265</v>
      </c>
      <c r="B112" s="9" t="s">
        <v>520</v>
      </c>
      <c r="C112" s="9" t="s">
        <v>521</v>
      </c>
      <c r="D112" s="9" t="s">
        <v>513</v>
      </c>
      <c r="E112" s="9" t="s">
        <v>522</v>
      </c>
      <c r="F112" s="9" t="s">
        <v>88</v>
      </c>
      <c r="G112" s="9" t="s">
        <v>270</v>
      </c>
      <c r="H112" s="9" t="s">
        <v>88</v>
      </c>
      <c r="I112" s="9" t="s">
        <v>89</v>
      </c>
      <c r="J112" s="9" t="s">
        <v>513</v>
      </c>
      <c r="L112" s="9" t="s">
        <v>63</v>
      </c>
      <c r="M112" s="9">
        <v>7.75</v>
      </c>
      <c r="N112" s="7">
        <f t="shared" si="1"/>
        <v>57.75</v>
      </c>
      <c r="Q112" s="7" t="s">
        <v>520</v>
      </c>
      <c r="R112" s="7" t="s">
        <v>513</v>
      </c>
      <c r="S112" s="7">
        <v>57.75</v>
      </c>
    </row>
    <row r="113" spans="1:19">
      <c r="A113" s="9">
        <v>104</v>
      </c>
      <c r="B113" s="9" t="s">
        <v>523</v>
      </c>
      <c r="C113" s="9" t="s">
        <v>88</v>
      </c>
      <c r="D113" s="9" t="s">
        <v>52</v>
      </c>
      <c r="E113" s="9" t="s">
        <v>524</v>
      </c>
      <c r="F113" s="9" t="s">
        <v>88</v>
      </c>
      <c r="G113" s="9" t="s">
        <v>461</v>
      </c>
      <c r="H113" s="9" t="s">
        <v>88</v>
      </c>
      <c r="I113" s="9" t="s">
        <v>89</v>
      </c>
      <c r="J113" s="9" t="s">
        <v>52</v>
      </c>
      <c r="L113" s="9" t="s">
        <v>63</v>
      </c>
      <c r="M113" s="9">
        <v>8</v>
      </c>
      <c r="N113" s="7">
        <f t="shared" si="1"/>
        <v>58</v>
      </c>
      <c r="Q113" s="7" t="s">
        <v>523</v>
      </c>
      <c r="R113" s="7" t="s">
        <v>52</v>
      </c>
      <c r="S113" s="7">
        <v>58</v>
      </c>
    </row>
    <row r="114" spans="1:19">
      <c r="A114" s="9">
        <v>134</v>
      </c>
      <c r="B114" s="9" t="s">
        <v>525</v>
      </c>
      <c r="C114" s="9" t="s">
        <v>88</v>
      </c>
      <c r="D114" s="9" t="s">
        <v>526</v>
      </c>
      <c r="E114" s="9" t="s">
        <v>527</v>
      </c>
      <c r="F114" s="9" t="s">
        <v>88</v>
      </c>
      <c r="G114" s="9" t="s">
        <v>264</v>
      </c>
      <c r="H114" s="9" t="s">
        <v>88</v>
      </c>
      <c r="I114" s="9" t="s">
        <v>89</v>
      </c>
      <c r="J114" s="9" t="s">
        <v>526</v>
      </c>
      <c r="L114" s="9" t="s">
        <v>63</v>
      </c>
      <c r="M114" s="9">
        <v>8.25</v>
      </c>
      <c r="N114" s="7">
        <f t="shared" si="1"/>
        <v>58.25</v>
      </c>
      <c r="Q114" s="7" t="s">
        <v>525</v>
      </c>
      <c r="R114" s="7" t="s">
        <v>526</v>
      </c>
      <c r="S114" s="7">
        <v>58.25</v>
      </c>
    </row>
    <row r="115" spans="1:19">
      <c r="A115" s="9">
        <v>156</v>
      </c>
      <c r="B115" s="9" t="s">
        <v>528</v>
      </c>
      <c r="C115" s="9" t="s">
        <v>88</v>
      </c>
      <c r="D115" s="9" t="s">
        <v>526</v>
      </c>
      <c r="E115" s="9" t="s">
        <v>529</v>
      </c>
      <c r="F115" s="9" t="s">
        <v>88</v>
      </c>
      <c r="G115" s="9" t="s">
        <v>374</v>
      </c>
      <c r="H115" s="9" t="s">
        <v>88</v>
      </c>
      <c r="I115" s="9" t="s">
        <v>89</v>
      </c>
      <c r="J115" s="9" t="s">
        <v>526</v>
      </c>
      <c r="L115" s="9" t="s">
        <v>63</v>
      </c>
      <c r="M115" s="9">
        <v>8.25</v>
      </c>
      <c r="N115" s="7">
        <f t="shared" si="1"/>
        <v>58.25</v>
      </c>
      <c r="Q115" s="7" t="s">
        <v>528</v>
      </c>
      <c r="R115" s="7" t="s">
        <v>526</v>
      </c>
      <c r="S115" s="7">
        <v>58.25</v>
      </c>
    </row>
    <row r="116" spans="1:19">
      <c r="A116" s="9">
        <v>204</v>
      </c>
      <c r="B116" s="9" t="s">
        <v>530</v>
      </c>
      <c r="C116" s="9" t="s">
        <v>531</v>
      </c>
      <c r="D116" s="9" t="s">
        <v>526</v>
      </c>
      <c r="E116" s="9" t="s">
        <v>532</v>
      </c>
      <c r="F116" s="9" t="s">
        <v>88</v>
      </c>
      <c r="G116" s="9" t="s">
        <v>88</v>
      </c>
      <c r="H116" s="9" t="s">
        <v>88</v>
      </c>
      <c r="I116" s="9" t="s">
        <v>89</v>
      </c>
      <c r="J116" s="9" t="s">
        <v>526</v>
      </c>
      <c r="L116" s="9" t="s">
        <v>63</v>
      </c>
      <c r="M116" s="9">
        <v>8.25</v>
      </c>
      <c r="N116" s="7">
        <f t="shared" si="1"/>
        <v>58.25</v>
      </c>
      <c r="Q116" s="7" t="s">
        <v>530</v>
      </c>
      <c r="R116" s="7" t="s">
        <v>526</v>
      </c>
      <c r="S116" s="7">
        <v>58.25</v>
      </c>
    </row>
    <row r="117" spans="1:19">
      <c r="A117" s="9">
        <v>31</v>
      </c>
      <c r="B117" s="9" t="s">
        <v>533</v>
      </c>
      <c r="C117" s="9" t="s">
        <v>534</v>
      </c>
      <c r="D117" s="9" t="s">
        <v>535</v>
      </c>
      <c r="E117" s="9" t="s">
        <v>536</v>
      </c>
      <c r="F117" s="9" t="s">
        <v>88</v>
      </c>
      <c r="G117" s="9" t="s">
        <v>537</v>
      </c>
      <c r="H117" s="9" t="s">
        <v>88</v>
      </c>
      <c r="I117" s="9" t="s">
        <v>89</v>
      </c>
      <c r="J117" s="9" t="s">
        <v>535</v>
      </c>
      <c r="L117" s="9" t="s">
        <v>63</v>
      </c>
      <c r="M117" s="9">
        <v>8.5</v>
      </c>
      <c r="N117" s="7">
        <f t="shared" si="1"/>
        <v>58.5</v>
      </c>
      <c r="Q117" s="7" t="s">
        <v>533</v>
      </c>
      <c r="R117" s="7" t="s">
        <v>535</v>
      </c>
      <c r="S117" s="7">
        <v>58.5</v>
      </c>
    </row>
    <row r="118" spans="1:19">
      <c r="A118" s="9">
        <v>93</v>
      </c>
      <c r="B118" s="9" t="s">
        <v>538</v>
      </c>
      <c r="C118" s="9" t="s">
        <v>88</v>
      </c>
      <c r="D118" s="9" t="s">
        <v>535</v>
      </c>
      <c r="E118" s="9" t="s">
        <v>539</v>
      </c>
      <c r="F118" s="9" t="s">
        <v>88</v>
      </c>
      <c r="G118" s="9" t="s">
        <v>540</v>
      </c>
      <c r="H118" s="9" t="s">
        <v>88</v>
      </c>
      <c r="I118" s="9" t="s">
        <v>89</v>
      </c>
      <c r="J118" s="9" t="s">
        <v>535</v>
      </c>
      <c r="L118" s="9" t="s">
        <v>63</v>
      </c>
      <c r="M118" s="9">
        <v>8.5</v>
      </c>
      <c r="N118" s="7">
        <f t="shared" si="1"/>
        <v>58.5</v>
      </c>
      <c r="Q118" s="7" t="s">
        <v>538</v>
      </c>
      <c r="R118" s="7" t="s">
        <v>535</v>
      </c>
      <c r="S118" s="7">
        <v>58.5</v>
      </c>
    </row>
    <row r="119" spans="1:19">
      <c r="A119" s="9">
        <v>253</v>
      </c>
      <c r="B119" s="9" t="s">
        <v>541</v>
      </c>
      <c r="C119" s="9" t="s">
        <v>542</v>
      </c>
      <c r="D119" s="9" t="s">
        <v>535</v>
      </c>
      <c r="E119" s="9" t="s">
        <v>543</v>
      </c>
      <c r="F119" s="9" t="s">
        <v>88</v>
      </c>
      <c r="G119" s="9" t="s">
        <v>544</v>
      </c>
      <c r="H119" s="9" t="s">
        <v>88</v>
      </c>
      <c r="I119" s="9" t="s">
        <v>89</v>
      </c>
      <c r="J119" s="9" t="s">
        <v>535</v>
      </c>
      <c r="L119" s="9" t="s">
        <v>63</v>
      </c>
      <c r="M119" s="9">
        <v>8.5</v>
      </c>
      <c r="N119" s="7">
        <f t="shared" si="1"/>
        <v>58.5</v>
      </c>
      <c r="Q119" s="7" t="s">
        <v>541</v>
      </c>
      <c r="R119" s="7" t="s">
        <v>535</v>
      </c>
      <c r="S119" s="7">
        <v>58.5</v>
      </c>
    </row>
    <row r="120" spans="1:19">
      <c r="A120" s="9">
        <v>225</v>
      </c>
      <c r="B120" s="9" t="s">
        <v>545</v>
      </c>
      <c r="C120" s="9" t="s">
        <v>88</v>
      </c>
      <c r="D120" s="9" t="s">
        <v>546</v>
      </c>
      <c r="E120" s="9" t="s">
        <v>547</v>
      </c>
      <c r="F120" s="9" t="s">
        <v>88</v>
      </c>
      <c r="G120" s="9" t="s">
        <v>374</v>
      </c>
      <c r="H120" s="9" t="s">
        <v>88</v>
      </c>
      <c r="I120" s="9" t="s">
        <v>89</v>
      </c>
      <c r="J120" s="9" t="s">
        <v>546</v>
      </c>
      <c r="L120" s="9" t="s">
        <v>63</v>
      </c>
      <c r="M120" s="9">
        <v>8.75</v>
      </c>
      <c r="N120" s="7">
        <f t="shared" si="1"/>
        <v>58.75</v>
      </c>
      <c r="Q120" s="7" t="s">
        <v>545</v>
      </c>
      <c r="R120" s="7" t="s">
        <v>546</v>
      </c>
      <c r="S120" s="7">
        <v>58.75</v>
      </c>
    </row>
    <row r="121" spans="1:19">
      <c r="A121" s="9">
        <v>250</v>
      </c>
      <c r="B121" s="9" t="s">
        <v>548</v>
      </c>
      <c r="C121" s="9" t="s">
        <v>88</v>
      </c>
      <c r="D121" s="9" t="s">
        <v>549</v>
      </c>
      <c r="E121" s="9" t="s">
        <v>529</v>
      </c>
      <c r="F121" s="9" t="s">
        <v>88</v>
      </c>
      <c r="G121" s="9" t="s">
        <v>143</v>
      </c>
      <c r="H121" s="9" t="s">
        <v>88</v>
      </c>
      <c r="I121" s="9" t="s">
        <v>89</v>
      </c>
      <c r="J121" s="9" t="s">
        <v>549</v>
      </c>
      <c r="L121" s="9" t="s">
        <v>63</v>
      </c>
      <c r="M121" s="9">
        <v>9.25</v>
      </c>
      <c r="N121" s="7">
        <f t="shared" si="1"/>
        <v>59.25</v>
      </c>
      <c r="Q121" s="7" t="s">
        <v>548</v>
      </c>
      <c r="R121" s="7" t="s">
        <v>549</v>
      </c>
      <c r="S121" s="7">
        <v>59.25</v>
      </c>
    </row>
    <row r="122" spans="1:19">
      <c r="A122" s="9">
        <v>342</v>
      </c>
      <c r="B122" s="9" t="s">
        <v>550</v>
      </c>
      <c r="C122" s="9" t="s">
        <v>88</v>
      </c>
      <c r="D122" s="9" t="s">
        <v>549</v>
      </c>
      <c r="E122" s="9" t="s">
        <v>551</v>
      </c>
      <c r="F122" s="9" t="s">
        <v>88</v>
      </c>
      <c r="G122" s="9" t="s">
        <v>143</v>
      </c>
      <c r="H122" s="9" t="s">
        <v>88</v>
      </c>
      <c r="I122" s="9" t="s">
        <v>89</v>
      </c>
      <c r="J122" s="9" t="s">
        <v>549</v>
      </c>
      <c r="L122" s="9" t="s">
        <v>63</v>
      </c>
      <c r="M122" s="9">
        <v>9.25</v>
      </c>
      <c r="N122" s="7">
        <f t="shared" si="1"/>
        <v>59.25</v>
      </c>
      <c r="Q122" s="7" t="s">
        <v>550</v>
      </c>
      <c r="R122" s="7" t="s">
        <v>549</v>
      </c>
      <c r="S122" s="7">
        <v>59.25</v>
      </c>
    </row>
    <row r="123" spans="1:19">
      <c r="A123" s="9">
        <v>133</v>
      </c>
      <c r="B123" s="9" t="s">
        <v>552</v>
      </c>
      <c r="C123" s="9" t="s">
        <v>553</v>
      </c>
      <c r="D123" s="9" t="s">
        <v>554</v>
      </c>
      <c r="E123" s="9" t="s">
        <v>555</v>
      </c>
      <c r="F123" s="9" t="s">
        <v>88</v>
      </c>
      <c r="G123" s="9" t="s">
        <v>461</v>
      </c>
      <c r="H123" s="9" t="s">
        <v>88</v>
      </c>
      <c r="I123" s="9" t="s">
        <v>89</v>
      </c>
      <c r="J123" s="9" t="s">
        <v>554</v>
      </c>
      <c r="L123" s="9" t="s">
        <v>63</v>
      </c>
      <c r="M123" s="9">
        <v>9.5</v>
      </c>
      <c r="N123" s="7">
        <f t="shared" si="1"/>
        <v>59.5</v>
      </c>
      <c r="Q123" s="7" t="s">
        <v>552</v>
      </c>
      <c r="R123" s="7" t="s">
        <v>554</v>
      </c>
      <c r="S123" s="7">
        <v>59.5</v>
      </c>
    </row>
    <row r="124" spans="1:19">
      <c r="A124" s="9">
        <v>8</v>
      </c>
      <c r="B124" s="9" t="s">
        <v>556</v>
      </c>
      <c r="C124" s="9" t="s">
        <v>88</v>
      </c>
      <c r="D124" s="9" t="s">
        <v>557</v>
      </c>
      <c r="E124" s="9" t="s">
        <v>88</v>
      </c>
      <c r="F124" s="9" t="s">
        <v>88</v>
      </c>
      <c r="G124" s="9" t="s">
        <v>88</v>
      </c>
      <c r="H124" s="9" t="s">
        <v>88</v>
      </c>
      <c r="I124" s="9" t="s">
        <v>558</v>
      </c>
      <c r="J124" s="9" t="s">
        <v>557</v>
      </c>
      <c r="L124" s="9" t="s">
        <v>63</v>
      </c>
      <c r="M124" s="9">
        <v>3.75</v>
      </c>
      <c r="N124" s="7">
        <f t="shared" si="1"/>
        <v>53.75</v>
      </c>
      <c r="Q124" s="7" t="s">
        <v>556</v>
      </c>
      <c r="R124" s="7" t="s">
        <v>557</v>
      </c>
      <c r="S124" s="7">
        <v>53.75</v>
      </c>
    </row>
    <row r="125" spans="1:19">
      <c r="A125" s="9">
        <v>151</v>
      </c>
      <c r="B125" s="9" t="s">
        <v>559</v>
      </c>
      <c r="C125" s="9" t="s">
        <v>88</v>
      </c>
      <c r="D125" s="9" t="s">
        <v>48</v>
      </c>
      <c r="E125" s="9" t="s">
        <v>88</v>
      </c>
      <c r="F125" s="9" t="s">
        <v>88</v>
      </c>
      <c r="G125" s="9" t="s">
        <v>88</v>
      </c>
      <c r="H125" s="9" t="s">
        <v>88</v>
      </c>
      <c r="I125" s="9" t="s">
        <v>558</v>
      </c>
      <c r="J125" s="9" t="s">
        <v>48</v>
      </c>
      <c r="L125" s="9" t="s">
        <v>63</v>
      </c>
      <c r="M125" s="9">
        <v>4</v>
      </c>
      <c r="N125" s="7">
        <f t="shared" si="1"/>
        <v>54</v>
      </c>
      <c r="Q125" s="7" t="s">
        <v>559</v>
      </c>
      <c r="R125" s="7" t="s">
        <v>48</v>
      </c>
      <c r="S125" s="7">
        <v>54</v>
      </c>
    </row>
    <row r="126" spans="1:19">
      <c r="A126" s="9">
        <v>2</v>
      </c>
      <c r="B126" s="9" t="s">
        <v>560</v>
      </c>
      <c r="C126" s="9" t="s">
        <v>561</v>
      </c>
      <c r="D126" s="9" t="s">
        <v>389</v>
      </c>
      <c r="E126" s="9" t="s">
        <v>88</v>
      </c>
      <c r="F126" s="9" t="s">
        <v>88</v>
      </c>
      <c r="G126" s="9" t="s">
        <v>88</v>
      </c>
      <c r="H126" s="9" t="s">
        <v>88</v>
      </c>
      <c r="I126" s="9" t="s">
        <v>558</v>
      </c>
      <c r="J126" s="9" t="s">
        <v>389</v>
      </c>
      <c r="L126" s="9" t="s">
        <v>63</v>
      </c>
      <c r="M126" s="9">
        <v>5.25</v>
      </c>
      <c r="N126" s="7">
        <f t="shared" si="1"/>
        <v>55.25</v>
      </c>
      <c r="Q126" s="7" t="s">
        <v>560</v>
      </c>
      <c r="R126" s="7" t="s">
        <v>389</v>
      </c>
      <c r="S126" s="7">
        <v>55.25</v>
      </c>
    </row>
    <row r="134" spans="1:19" s="10" customFormat="1">
      <c r="A134" s="10">
        <v>266</v>
      </c>
      <c r="B134" s="10" t="s">
        <v>190</v>
      </c>
      <c r="C134" s="10" t="s">
        <v>88</v>
      </c>
      <c r="D134" s="10" t="s">
        <v>191</v>
      </c>
      <c r="E134" s="10" t="s">
        <v>192</v>
      </c>
      <c r="F134" s="10" t="s">
        <v>88</v>
      </c>
      <c r="G134" s="10" t="s">
        <v>193</v>
      </c>
      <c r="H134" s="10" t="s">
        <v>88</v>
      </c>
      <c r="I134" s="10" t="s">
        <v>89</v>
      </c>
      <c r="J134" s="10" t="s">
        <v>191</v>
      </c>
      <c r="L134" s="10" t="s">
        <v>562</v>
      </c>
      <c r="M134" s="10">
        <v>0</v>
      </c>
      <c r="N134" s="11" t="str">
        <f>IF(L134="B",0+M134,IF(L134="A",M134+10,IF(L134="F",M134+20,IF(L134="G",M134+30,IF(L134="K",M134+40,IF(L134="M",M134+50,"Err"))))))</f>
        <v>Err</v>
      </c>
      <c r="Q134" s="11" t="s">
        <v>190</v>
      </c>
      <c r="R134" s="11" t="s">
        <v>191</v>
      </c>
      <c r="S134" s="11" t="s">
        <v>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E3" sqref="E3"/>
    </sheetView>
  </sheetViews>
  <sheetFormatPr baseColWidth="10" defaultRowHeight="15" x14ac:dyDescent="0"/>
  <cols>
    <col min="1" max="1" width="5.6640625" bestFit="1" customWidth="1"/>
    <col min="2" max="2" width="19.6640625" bestFit="1" customWidth="1"/>
    <col min="3" max="3" width="6.5" bestFit="1" customWidth="1"/>
    <col min="4" max="4" width="9" bestFit="1" customWidth="1"/>
    <col min="5" max="5" width="12.1640625" bestFit="1" customWidth="1"/>
    <col min="6" max="6" width="16" bestFit="1" customWidth="1"/>
    <col min="7" max="7" width="15.5" bestFit="1" customWidth="1"/>
    <col min="8" max="9" width="15.5" customWidth="1"/>
    <col min="10" max="10" width="17.6640625" bestFit="1" customWidth="1"/>
    <col min="11" max="11" width="18.33203125" bestFit="1" customWidth="1"/>
  </cols>
  <sheetData>
    <row r="1" spans="1:11">
      <c r="A1" t="s">
        <v>76</v>
      </c>
      <c r="B1" t="s">
        <v>78</v>
      </c>
      <c r="C1" t="s">
        <v>0</v>
      </c>
      <c r="D1" t="s">
        <v>1252</v>
      </c>
      <c r="E1" t="s">
        <v>1253</v>
      </c>
      <c r="F1" t="s">
        <v>1256</v>
      </c>
      <c r="G1" t="s">
        <v>1257</v>
      </c>
      <c r="H1" t="s">
        <v>1260</v>
      </c>
      <c r="I1" t="s">
        <v>1261</v>
      </c>
      <c r="J1" t="s">
        <v>1255</v>
      </c>
      <c r="K1" t="s">
        <v>1262</v>
      </c>
    </row>
    <row r="2" spans="1:11">
      <c r="A2">
        <v>158</v>
      </c>
      <c r="B2" t="s">
        <v>603</v>
      </c>
      <c r="C2" t="s">
        <v>53</v>
      </c>
      <c r="D2">
        <v>59</v>
      </c>
      <c r="E2">
        <v>2400.0290553</v>
      </c>
      <c r="F2">
        <v>1.20123543467E-2</v>
      </c>
      <c r="G2">
        <f>VLOOKUP(B2,classII_b98!A:E,5,FALSE)</f>
        <v>1.5618399154900001E-2</v>
      </c>
      <c r="H2">
        <f>VLOOKUP(B2,classII_b15!A:E,5,FALSE)</f>
        <v>1.4903384564399999E-2</v>
      </c>
      <c r="I2" t="e">
        <f>VLOOKUP(B2,classII_b98!#REF!,5,FALSE)</f>
        <v>#REF!</v>
      </c>
      <c r="J2">
        <f>10^VLOOKUP(B2,[1]AndrewsTable3!$B:$K,10,FALSE)</f>
        <v>1.1748975549395293E-2</v>
      </c>
      <c r="K2">
        <f>VLOOKUP(B2,[1]FullSpTyMassAge!$B:$E,4,FALSE)</f>
        <v>1.2</v>
      </c>
    </row>
    <row r="3" spans="1:11">
      <c r="A3">
        <v>159</v>
      </c>
      <c r="B3" t="s">
        <v>610</v>
      </c>
      <c r="C3" t="s">
        <v>549</v>
      </c>
      <c r="D3">
        <v>59.25</v>
      </c>
      <c r="E3">
        <v>2290.29353193</v>
      </c>
      <c r="F3">
        <v>7.1042976712700004E-3</v>
      </c>
      <c r="G3">
        <f>VLOOKUP(B3,classII_b98!A:E,5,FALSE)</f>
        <v>9.0065667500699997E-3</v>
      </c>
      <c r="H3">
        <f>VLOOKUP(B3,classII_b15!A:E,5,FALSE)</f>
        <v>1.23448179125E-2</v>
      </c>
      <c r="I3" t="e">
        <f>VLOOKUP(B3,classII_b98!#REF!,5,FALSE)</f>
        <v>#REF!</v>
      </c>
      <c r="J3">
        <f>10^VLOOKUP(B3,[1]AndrewsTable3!$B:$K,10,FALSE)</f>
        <v>1.9952623149688792E-2</v>
      </c>
      <c r="K3">
        <f>VLOOKUP(B3,[1]FullSpTyMassAge!$B:$E,4,FALSE)</f>
        <v>-1</v>
      </c>
    </row>
    <row r="4" spans="1:11">
      <c r="A4">
        <v>155</v>
      </c>
      <c r="B4" t="s">
        <v>614</v>
      </c>
      <c r="C4" t="s">
        <v>535</v>
      </c>
      <c r="D4">
        <v>58.5</v>
      </c>
      <c r="E4">
        <v>2578.1135456000002</v>
      </c>
      <c r="F4">
        <v>1.8487218828000002E-2</v>
      </c>
      <c r="G4">
        <f>VLOOKUP(B4,classII_b98!A:E,5,FALSE)</f>
        <v>2.1341511775199998E-2</v>
      </c>
      <c r="H4">
        <f>VLOOKUP(B4,classII_b15!A:E,5,FALSE)</f>
        <v>1.9392709897099999E-2</v>
      </c>
      <c r="I4" t="e">
        <f>VLOOKUP(B4,classII_b98!#REF!,5,FALSE)</f>
        <v>#REF!</v>
      </c>
      <c r="J4">
        <f>10^VLOOKUP(B4,[1]AndrewsTable3!$B:$K,10,FALSE)</f>
        <v>2.0417379446695288E-2</v>
      </c>
      <c r="K4">
        <f>VLOOKUP(B4,[1]FullSpTyMassAge!$B:$E,4,FALSE)</f>
        <v>1.03</v>
      </c>
    </row>
    <row r="5" spans="1:11">
      <c r="A5">
        <v>156</v>
      </c>
      <c r="B5" t="s">
        <v>618</v>
      </c>
      <c r="C5" t="s">
        <v>535</v>
      </c>
      <c r="D5">
        <v>58.5</v>
      </c>
      <c r="E5">
        <v>2578.1135456000002</v>
      </c>
      <c r="F5">
        <v>1.8487218828000002E-2</v>
      </c>
      <c r="G5">
        <f>VLOOKUP(B5,classII_b98!A:E,5,FALSE)</f>
        <v>2.1341511775199998E-2</v>
      </c>
      <c r="H5">
        <f>VLOOKUP(B5,classII_b15!A:E,5,FALSE)</f>
        <v>1.9392709897099999E-2</v>
      </c>
      <c r="I5" t="e">
        <f>VLOOKUP(B5,classII_b98!#REF!,5,FALSE)</f>
        <v>#REF!</v>
      </c>
      <c r="J5">
        <f>10^VLOOKUP(B5,[1]AndrewsTable3!$B:$K,10,FALSE)</f>
        <v>2.3442288153199219E-2</v>
      </c>
      <c r="K5">
        <f>VLOOKUP(B5,[1]FullSpTyMassAge!$B:$E,4,FALSE)</f>
        <v>-1.97</v>
      </c>
    </row>
    <row r="6" spans="1:11">
      <c r="A6">
        <v>153</v>
      </c>
      <c r="B6" t="s">
        <v>622</v>
      </c>
      <c r="C6" t="s">
        <v>526</v>
      </c>
      <c r="D6">
        <v>58.25</v>
      </c>
      <c r="E6">
        <v>2649.1723314599999</v>
      </c>
      <c r="F6">
        <v>2.3452724877600001E-2</v>
      </c>
      <c r="G6">
        <f>VLOOKUP(B6,classII_b98!A:E,5,FALSE)</f>
        <v>2.4983932334700001E-2</v>
      </c>
      <c r="H6">
        <f>VLOOKUP(B6,classII_b15!A:E,5,FALSE)</f>
        <v>2.3901706032500001E-2</v>
      </c>
      <c r="I6" t="e">
        <f>VLOOKUP(B6,classII_b98!#REF!,5,FALSE)</f>
        <v>#REF!</v>
      </c>
      <c r="J6">
        <f>10^VLOOKUP(B6,[1]AndrewsTable3!$B:$K,10,FALSE)</f>
        <v>2.4547089156850287E-2</v>
      </c>
      <c r="K6">
        <f>VLOOKUP(B6,[1]FullSpTyMassAge!$B:$E,4,FALSE)</f>
        <v>0.89</v>
      </c>
    </row>
    <row r="7" spans="1:11">
      <c r="A7">
        <v>154</v>
      </c>
      <c r="B7" t="s">
        <v>1192</v>
      </c>
      <c r="C7" t="s">
        <v>526</v>
      </c>
      <c r="D7">
        <v>58.25</v>
      </c>
      <c r="E7">
        <v>2649.1723314599999</v>
      </c>
      <c r="F7">
        <v>2.3452724877600001E-2</v>
      </c>
      <c r="G7">
        <f>VLOOKUP(B7,classII_b98!A:E,5,FALSE)</f>
        <v>2.4983932334700001E-2</v>
      </c>
      <c r="H7">
        <f>VLOOKUP(B7,classII_b15!A:E,5,FALSE)</f>
        <v>2.3901706032500001E-2</v>
      </c>
      <c r="I7" t="e">
        <f>VLOOKUP(B7,classII_b98!#REF!,5,FALSE)</f>
        <v>#REF!</v>
      </c>
      <c r="J7">
        <f>10^VLOOKUP(B7,[1]AndrewsTable3!$B:$K,10,FALSE)</f>
        <v>2.8840315031266047E-2</v>
      </c>
      <c r="K7">
        <f>VLOOKUP(B7,[1]FullSpTyMassAge!$B:$E,4,FALSE)</f>
        <v>-2.2799999999999998</v>
      </c>
    </row>
    <row r="8" spans="1:11">
      <c r="A8">
        <v>150</v>
      </c>
      <c r="B8" t="s">
        <v>626</v>
      </c>
      <c r="C8" t="s">
        <v>494</v>
      </c>
      <c r="D8">
        <v>57.5</v>
      </c>
      <c r="E8">
        <v>2806.6737654100002</v>
      </c>
      <c r="F8">
        <v>4.5975977425899997E-2</v>
      </c>
      <c r="G8">
        <f>VLOOKUP(B8,classII_b98!A:E,5,FALSE)</f>
        <v>4.2935503301200002E-2</v>
      </c>
      <c r="H8">
        <f>VLOOKUP(B8,classII_b15!A:E,5,FALSE)</f>
        <v>4.5415208344299997E-2</v>
      </c>
      <c r="I8" t="e">
        <f>VLOOKUP(B8,classII_b98!#REF!,5,FALSE)</f>
        <v>#REF!</v>
      </c>
      <c r="J8">
        <f>10^VLOOKUP(B8,[1]AndrewsTable3!$B:$K,10,FALSE)</f>
        <v>3.7153522909717254E-2</v>
      </c>
      <c r="K8">
        <f>VLOOKUP(B8,[1]FullSpTyMassAge!$B:$E,4,FALSE)</f>
        <v>0.61</v>
      </c>
    </row>
    <row r="9" spans="1:11">
      <c r="A9">
        <v>143</v>
      </c>
      <c r="B9" t="s">
        <v>630</v>
      </c>
      <c r="C9" t="s">
        <v>470</v>
      </c>
      <c r="D9">
        <v>56.5</v>
      </c>
      <c r="E9">
        <v>2937.35080892</v>
      </c>
      <c r="F9">
        <v>9.9206921259099995E-2</v>
      </c>
      <c r="G9">
        <f>VLOOKUP(B9,classII_b98!A:E,5,FALSE)</f>
        <v>7.5801117758100001E-2</v>
      </c>
      <c r="H9">
        <f>VLOOKUP(B9,classII_b15!A:E,5,FALSE)</f>
        <v>8.6168595491999997E-2</v>
      </c>
      <c r="I9" t="e">
        <f>VLOOKUP(B9,classII_b98!#REF!,5,FALSE)</f>
        <v>#REF!</v>
      </c>
      <c r="J9">
        <f>10^VLOOKUP(B9,[1]AndrewsTable3!$B:$K,10,FALSE)</f>
        <v>4.0738027780411273E-2</v>
      </c>
      <c r="K9">
        <f>VLOOKUP(B9,[1]FullSpTyMassAge!$B:$E,4,FALSE)</f>
        <v>0.65</v>
      </c>
    </row>
    <row r="10" spans="1:11">
      <c r="A10">
        <v>144</v>
      </c>
      <c r="B10" t="s">
        <v>634</v>
      </c>
      <c r="C10" t="s">
        <v>470</v>
      </c>
      <c r="D10">
        <v>56.5</v>
      </c>
      <c r="E10">
        <v>2937.35080892</v>
      </c>
      <c r="F10">
        <v>9.9206921259099995E-2</v>
      </c>
      <c r="G10">
        <f>VLOOKUP(B10,classII_b98!A:E,5,FALSE)</f>
        <v>7.5801117758100001E-2</v>
      </c>
      <c r="H10">
        <f>VLOOKUP(B10,classII_b15!A:E,5,FALSE)</f>
        <v>8.6168595491999997E-2</v>
      </c>
      <c r="I10" t="e">
        <f>VLOOKUP(B10,classII_b98!#REF!,5,FALSE)</f>
        <v>#REF!</v>
      </c>
      <c r="J10">
        <f>10^VLOOKUP(B10,[1]AndrewsTable3!$B:$K,10,FALSE)</f>
        <v>4.2657951880159237E-2</v>
      </c>
      <c r="K10">
        <f>VLOOKUP(B10,[1]FullSpTyMassAge!$B:$E,4,FALSE)</f>
        <v>0.61</v>
      </c>
    </row>
    <row r="11" spans="1:11">
      <c r="A11">
        <v>145</v>
      </c>
      <c r="B11" t="s">
        <v>638</v>
      </c>
      <c r="C11" t="s">
        <v>50</v>
      </c>
      <c r="D11">
        <v>56</v>
      </c>
      <c r="E11">
        <v>2993.0813288499999</v>
      </c>
      <c r="F11">
        <v>0.121688522861</v>
      </c>
      <c r="G11">
        <f>VLOOKUP(B11,classII_b98!A:E,5,FALSE)</f>
        <v>0.104318536179</v>
      </c>
      <c r="H11">
        <f>VLOOKUP(B11,classII_b15!A:E,5,FALSE)</f>
        <v>0.11018742983599999</v>
      </c>
      <c r="I11" t="e">
        <f>VLOOKUP(B11,classII_b98!#REF!,5,FALSE)</f>
        <v>#REF!</v>
      </c>
      <c r="J11">
        <f>10^VLOOKUP(B11,[1]AndrewsTable3!$B:$K,10,FALSE)</f>
        <v>4.2657951880159237E-2</v>
      </c>
      <c r="K11">
        <f>VLOOKUP(B11,[1]FullSpTyMassAge!$B:$E,4,FALSE)</f>
        <v>0.59</v>
      </c>
    </row>
    <row r="12" spans="1:11">
      <c r="A12">
        <v>152</v>
      </c>
      <c r="B12" t="s">
        <v>646</v>
      </c>
      <c r="C12" t="s">
        <v>51</v>
      </c>
      <c r="D12">
        <v>57</v>
      </c>
      <c r="E12">
        <v>2878.82804635</v>
      </c>
      <c r="F12">
        <v>6.4223477581299995E-2</v>
      </c>
      <c r="G12">
        <f>VLOOKUP(B12,classII_b98!A:E,5,FALSE)</f>
        <v>5.81285424614E-2</v>
      </c>
      <c r="H12">
        <f>VLOOKUP(B12,classII_b15!A:E,5,FALSE)</f>
        <v>6.22218460911E-2</v>
      </c>
      <c r="I12" t="e">
        <f>VLOOKUP(B12,classII_b98!#REF!,5,FALSE)</f>
        <v>#REF!</v>
      </c>
      <c r="J12">
        <f>10^VLOOKUP(B12,[1]AndrewsTable3!$B:$K,10,FALSE)</f>
        <v>4.5708818961487478E-2</v>
      </c>
      <c r="K12">
        <f>VLOOKUP(B12,[1]FullSpTyMassAge!$B:$E,4,FALSE)</f>
        <v>-0.18</v>
      </c>
    </row>
    <row r="13" spans="1:11">
      <c r="A13">
        <v>140</v>
      </c>
      <c r="B13" t="s">
        <v>651</v>
      </c>
      <c r="C13" t="s">
        <v>50</v>
      </c>
      <c r="D13">
        <v>56</v>
      </c>
      <c r="E13">
        <v>2993.0813288499999</v>
      </c>
      <c r="F13">
        <v>0.121688522861</v>
      </c>
      <c r="G13">
        <f>VLOOKUP(B13,classII_b98!A:E,5,FALSE)</f>
        <v>0.104318536179</v>
      </c>
      <c r="H13">
        <f>VLOOKUP(B13,classII_b15!A:E,5,FALSE)</f>
        <v>0.11018742983599999</v>
      </c>
      <c r="I13" t="e">
        <f>VLOOKUP(B13,classII_b98!#REF!,5,FALSE)</f>
        <v>#REF!</v>
      </c>
      <c r="J13">
        <f>10^VLOOKUP(B13,[1]AndrewsTable3!$B:$K,10,FALSE)</f>
        <v>5.2480746024977244E-2</v>
      </c>
      <c r="K13">
        <f>VLOOKUP(B13,[1]FullSpTyMassAge!$B:$E,4,FALSE)</f>
        <v>0.59</v>
      </c>
    </row>
    <row r="14" spans="1:11">
      <c r="A14">
        <v>151</v>
      </c>
      <c r="B14" t="s">
        <v>655</v>
      </c>
      <c r="C14" t="s">
        <v>494</v>
      </c>
      <c r="D14">
        <v>57.5</v>
      </c>
      <c r="E14">
        <v>2806.6737654100002</v>
      </c>
      <c r="F14">
        <v>4.5975977425899997E-2</v>
      </c>
      <c r="G14">
        <f>VLOOKUP(B14,classII_b98!A:E,5,FALSE)</f>
        <v>4.2935503301200002E-2</v>
      </c>
      <c r="H14">
        <f>VLOOKUP(B14,classII_b15!A:E,5,FALSE)</f>
        <v>4.5415208344299997E-2</v>
      </c>
      <c r="I14" t="e">
        <f>VLOOKUP(B14,classII_b98!#REF!,5,FALSE)</f>
        <v>#REF!</v>
      </c>
      <c r="J14">
        <f>10^VLOOKUP(B14,[1]AndrewsTable3!$B:$K,10,FALSE)</f>
        <v>5.4954087385762435E-2</v>
      </c>
      <c r="K14">
        <f>VLOOKUP(B14,[1]FullSpTyMassAge!$B:$E,4,FALSE)</f>
        <v>1.2</v>
      </c>
    </row>
    <row r="15" spans="1:11">
      <c r="A15">
        <v>138</v>
      </c>
      <c r="B15" t="s">
        <v>659</v>
      </c>
      <c r="C15" t="s">
        <v>436</v>
      </c>
      <c r="D15">
        <v>55.75</v>
      </c>
      <c r="E15">
        <v>3023.0215349</v>
      </c>
      <c r="F15">
        <v>0.13359376310599999</v>
      </c>
      <c r="G15">
        <f>VLOOKUP(B15,classII_b98!A:E,5,FALSE)</f>
        <v>0.106375474939</v>
      </c>
      <c r="H15">
        <f>VLOOKUP(B15,classII_b15!A:E,5,FALSE)</f>
        <v>0.12305690564299999</v>
      </c>
      <c r="I15" t="e">
        <f>VLOOKUP(B15,classII_b98!#REF!,5,FALSE)</f>
        <v>#REF!</v>
      </c>
      <c r="J15">
        <f>10^VLOOKUP(B15,[1]AndrewsTable3!$B:$K,10,FALSE)</f>
        <v>6.3095734448019317E-2</v>
      </c>
      <c r="K15">
        <f>VLOOKUP(B15,[1]FullSpTyMassAge!$B:$E,4,FALSE)</f>
        <v>0.51</v>
      </c>
    </row>
    <row r="16" spans="1:11">
      <c r="A16">
        <v>139</v>
      </c>
      <c r="B16" t="s">
        <v>663</v>
      </c>
      <c r="C16" t="s">
        <v>436</v>
      </c>
      <c r="D16">
        <v>55.75</v>
      </c>
      <c r="E16">
        <v>3023.0215349</v>
      </c>
      <c r="F16">
        <v>0.13359376310599999</v>
      </c>
      <c r="G16">
        <f>VLOOKUP(B16,classII_b98!A:E,5,FALSE)</f>
        <v>0.106375474939</v>
      </c>
      <c r="H16">
        <f>VLOOKUP(B16,classII_b15!A:E,5,FALSE)</f>
        <v>0.12305690564299999</v>
      </c>
      <c r="I16" t="e">
        <f>VLOOKUP(B16,classII_b98!#REF!,5,FALSE)</f>
        <v>#REF!</v>
      </c>
      <c r="J16">
        <f>10^VLOOKUP(B16,[1]AndrewsTable3!$B:$K,10,FALSE)</f>
        <v>6.3095734448019317E-2</v>
      </c>
      <c r="K16">
        <f>VLOOKUP(B16,[1]FullSpTyMassAge!$B:$E,4,FALSE)</f>
        <v>0.5</v>
      </c>
    </row>
    <row r="17" spans="1:11">
      <c r="A17">
        <v>141</v>
      </c>
      <c r="B17" t="s">
        <v>667</v>
      </c>
      <c r="C17" t="s">
        <v>50</v>
      </c>
      <c r="D17">
        <v>56</v>
      </c>
      <c r="E17">
        <v>2993.0813288499999</v>
      </c>
      <c r="F17">
        <v>0.121688522861</v>
      </c>
      <c r="G17">
        <f>VLOOKUP(B17,classII_b98!A:E,5,FALSE)</f>
        <v>0.104318536179</v>
      </c>
      <c r="H17">
        <f>VLOOKUP(B17,classII_b15!A:E,5,FALSE)</f>
        <v>0.11018742983599999</v>
      </c>
      <c r="I17" t="e">
        <f>VLOOKUP(B17,classII_b98!#REF!,5,FALSE)</f>
        <v>#REF!</v>
      </c>
      <c r="J17">
        <f>10^VLOOKUP(B17,[1]AndrewsTable3!$B:$K,10,FALSE)</f>
        <v>6.9183097091893644E-2</v>
      </c>
      <c r="K17">
        <f>VLOOKUP(B17,[1]FullSpTyMassAge!$B:$E,4,FALSE)</f>
        <v>0.35</v>
      </c>
    </row>
    <row r="18" spans="1:11">
      <c r="A18">
        <v>131</v>
      </c>
      <c r="B18" t="s">
        <v>671</v>
      </c>
      <c r="C18" t="s">
        <v>407</v>
      </c>
      <c r="D18">
        <v>55.5</v>
      </c>
      <c r="E18">
        <v>3054.7369892400002</v>
      </c>
      <c r="F18">
        <v>0.146112271893</v>
      </c>
      <c r="G18">
        <f>VLOOKUP(B18,classII_b98!A:E,5,FALSE)</f>
        <v>0.110867140595</v>
      </c>
      <c r="H18">
        <f>VLOOKUP(B18,classII_b15!A:E,5,FALSE)</f>
        <v>0.13669366845700001</v>
      </c>
      <c r="I18" t="e">
        <f>VLOOKUP(B18,classII_b98!#REF!,5,FALSE)</f>
        <v>#REF!</v>
      </c>
      <c r="J18">
        <f>10^VLOOKUP(B18,[1]AndrewsTable3!$B:$K,10,FALSE)</f>
        <v>7.0794578438413788E-2</v>
      </c>
      <c r="K18">
        <f>VLOOKUP(B18,[1]FullSpTyMassAge!$B:$E,4,FALSE)</f>
        <v>0.4</v>
      </c>
    </row>
    <row r="19" spans="1:11">
      <c r="A19">
        <v>148</v>
      </c>
      <c r="B19" t="s">
        <v>674</v>
      </c>
      <c r="C19" t="s">
        <v>488</v>
      </c>
      <c r="D19">
        <v>57.25</v>
      </c>
      <c r="E19">
        <v>2845.13230041</v>
      </c>
      <c r="F19">
        <v>5.4804270702600001E-2</v>
      </c>
      <c r="G19">
        <f>VLOOKUP(B19,classII_b98!A:E,5,FALSE)</f>
        <v>5.0365015879600003E-2</v>
      </c>
      <c r="H19">
        <f>VLOOKUP(B19,classII_b15!A:E,5,FALSE)</f>
        <v>5.3903819173699997E-2</v>
      </c>
      <c r="I19" t="e">
        <f>VLOOKUP(B19,classII_b98!#REF!,5,FALSE)</f>
        <v>#REF!</v>
      </c>
      <c r="J19">
        <f>10^VLOOKUP(B19,[1]AndrewsTable3!$B:$K,10,FALSE)</f>
        <v>7.0794578438413788E-2</v>
      </c>
      <c r="K19">
        <f>VLOOKUP(B19,[1]FullSpTyMassAge!$B:$E,4,FALSE)</f>
        <v>-1.24</v>
      </c>
    </row>
    <row r="20" spans="1:11">
      <c r="A20">
        <v>132</v>
      </c>
      <c r="B20" t="s">
        <v>679</v>
      </c>
      <c r="C20" t="s">
        <v>407</v>
      </c>
      <c r="D20">
        <v>55.5</v>
      </c>
      <c r="E20">
        <v>3054.7369892400002</v>
      </c>
      <c r="F20">
        <v>0.146112271893</v>
      </c>
      <c r="G20">
        <f>VLOOKUP(B20,classII_b98!A:E,5,FALSE)</f>
        <v>0.110867140595</v>
      </c>
      <c r="H20">
        <f>VLOOKUP(B20,classII_b15!A:E,5,FALSE)</f>
        <v>0.13669366845700001</v>
      </c>
      <c r="I20" t="e">
        <f>VLOOKUP(B20,classII_b98!#REF!,5,FALSE)</f>
        <v>#REF!</v>
      </c>
      <c r="J20">
        <f>10^VLOOKUP(B20,[1]AndrewsTable3!$B:$K,10,FALSE)</f>
        <v>8.1283051616409904E-2</v>
      </c>
      <c r="K20">
        <f>VLOOKUP(B20,[1]FullSpTyMassAge!$B:$E,4,FALSE)</f>
        <v>0.35</v>
      </c>
    </row>
    <row r="21" spans="1:11">
      <c r="A21">
        <v>146</v>
      </c>
      <c r="B21" t="s">
        <v>683</v>
      </c>
      <c r="C21" t="s">
        <v>50</v>
      </c>
      <c r="D21">
        <v>56</v>
      </c>
      <c r="E21">
        <v>2993.0813288499999</v>
      </c>
      <c r="F21">
        <v>0.121688522861</v>
      </c>
      <c r="G21">
        <f>VLOOKUP(B21,classII_b98!A:E,5,FALSE)</f>
        <v>0.104318536179</v>
      </c>
      <c r="H21">
        <f>VLOOKUP(B21,classII_b15!A:E,5,FALSE)</f>
        <v>0.11018742983599999</v>
      </c>
      <c r="I21" t="e">
        <f>VLOOKUP(B21,classII_b98!#REF!,5,FALSE)</f>
        <v>#REF!</v>
      </c>
      <c r="J21">
        <f>10^VLOOKUP(B21,[1]AndrewsTable3!$B:$K,10,FALSE)</f>
        <v>8.1283051616409904E-2</v>
      </c>
      <c r="K21">
        <f>VLOOKUP(B21,[1]FullSpTyMassAge!$B:$E,4,FALSE)</f>
        <v>0.33</v>
      </c>
    </row>
    <row r="22" spans="1:11">
      <c r="A22">
        <v>116</v>
      </c>
      <c r="B22" t="s">
        <v>688</v>
      </c>
      <c r="C22" t="s">
        <v>343</v>
      </c>
      <c r="D22">
        <v>54.5</v>
      </c>
      <c r="E22">
        <v>3194.6210897999999</v>
      </c>
      <c r="F22">
        <v>0.20101007815899999</v>
      </c>
      <c r="G22">
        <f>VLOOKUP(B22,classII_b98!A:E,5,FALSE)</f>
        <v>0.206173793789</v>
      </c>
      <c r="H22">
        <f>VLOOKUP(B22,classII_b15!A:E,5,FALSE)</f>
        <v>0.19753011763</v>
      </c>
      <c r="I22" t="e">
        <f>VLOOKUP(B22,classII_b98!#REF!,5,FALSE)</f>
        <v>#REF!</v>
      </c>
      <c r="J22">
        <f>10^VLOOKUP(B22,[1]AndrewsTable3!$B:$K,10,FALSE)</f>
        <v>8.7096358995608011E-2</v>
      </c>
      <c r="K22">
        <f>VLOOKUP(B22,[1]FullSpTyMassAge!$B:$E,4,FALSE)</f>
        <v>0.33</v>
      </c>
    </row>
    <row r="23" spans="1:11">
      <c r="A23">
        <v>118</v>
      </c>
      <c r="B23" t="s">
        <v>701</v>
      </c>
      <c r="C23" t="s">
        <v>360</v>
      </c>
      <c r="D23">
        <v>54.75</v>
      </c>
      <c r="E23">
        <v>3158.1697421399999</v>
      </c>
      <c r="F23">
        <v>0.18666789999700001</v>
      </c>
      <c r="G23">
        <f>VLOOKUP(B23,classII_b98!A:E,5,FALSE)</f>
        <v>0.17143772893699999</v>
      </c>
      <c r="H23">
        <f>VLOOKUP(B23,classII_b15!A:E,5,FALSE)</f>
        <v>0.18150155580300001</v>
      </c>
      <c r="I23" t="e">
        <f>VLOOKUP(B23,classII_b98!#REF!,5,FALSE)</f>
        <v>#REF!</v>
      </c>
      <c r="J23">
        <f>10^VLOOKUP(B23,[1]AndrewsTable3!$B:$K,10,FALSE)</f>
        <v>8.9125093813374537E-2</v>
      </c>
      <c r="K23">
        <f>VLOOKUP(B23,[1]FullSpTyMassAge!$B:$E,4,FALSE)</f>
        <v>0.34</v>
      </c>
    </row>
    <row r="24" spans="1:11">
      <c r="A24">
        <v>121</v>
      </c>
      <c r="B24" t="s">
        <v>697</v>
      </c>
      <c r="C24" t="s">
        <v>49</v>
      </c>
      <c r="D24">
        <v>55</v>
      </c>
      <c r="E24">
        <v>3122.5476028399999</v>
      </c>
      <c r="F24">
        <v>0.17270656049999999</v>
      </c>
      <c r="G24">
        <f>VLOOKUP(B24,classII_b98!A:E,5,FALSE)</f>
        <v>0.143515803356</v>
      </c>
      <c r="H24">
        <f>VLOOKUP(B24,classII_b15!A:E,5,FALSE)</f>
        <v>0.165980202795</v>
      </c>
      <c r="I24" t="e">
        <f>VLOOKUP(B24,classII_b98!#REF!,5,FALSE)</f>
        <v>#REF!</v>
      </c>
      <c r="J24">
        <f>10^VLOOKUP(B24,[1]AndrewsTable3!$B:$K,10,FALSE)</f>
        <v>8.9125093813374537E-2</v>
      </c>
      <c r="K24">
        <f>VLOOKUP(B24,[1]FullSpTyMassAge!$B:$E,4,FALSE)</f>
        <v>0.31</v>
      </c>
    </row>
    <row r="25" spans="1:11">
      <c r="A25">
        <v>122</v>
      </c>
      <c r="B25" t="s">
        <v>709</v>
      </c>
      <c r="C25" t="s">
        <v>49</v>
      </c>
      <c r="D25">
        <v>55</v>
      </c>
      <c r="E25">
        <v>3122.5476028399999</v>
      </c>
      <c r="F25">
        <v>0.17270656049999999</v>
      </c>
      <c r="G25">
        <f>VLOOKUP(B25,classII_b98!A:E,5,FALSE)</f>
        <v>0.143515803356</v>
      </c>
      <c r="H25">
        <f>VLOOKUP(B25,classII_b15!A:E,5,FALSE)</f>
        <v>0.165980202795</v>
      </c>
      <c r="I25" t="e">
        <f>VLOOKUP(B25,classII_b98!#REF!,5,FALSE)</f>
        <v>#REF!</v>
      </c>
      <c r="J25">
        <f>10^VLOOKUP(B25,[1]AndrewsTable3!$B:$K,10,FALSE)</f>
        <v>8.9125093813374537E-2</v>
      </c>
      <c r="K25">
        <f>VLOOKUP(B25,[1]FullSpTyMassAge!$B:$E,4,FALSE)</f>
        <v>0.22</v>
      </c>
    </row>
    <row r="26" spans="1:11">
      <c r="A26">
        <v>127</v>
      </c>
      <c r="B26" t="s">
        <v>693</v>
      </c>
      <c r="C26" t="s">
        <v>389</v>
      </c>
      <c r="D26">
        <v>55.25</v>
      </c>
      <c r="E26">
        <v>3087.9911818800001</v>
      </c>
      <c r="F26">
        <v>0.15917058621300001</v>
      </c>
      <c r="G26">
        <f>VLOOKUP(B26,classII_b98!A:E,5,FALSE)</f>
        <v>0.123185990615</v>
      </c>
      <c r="H26">
        <f>VLOOKUP(B26,classII_b15!A:E,5,FALSE)</f>
        <v>0.15102376415300001</v>
      </c>
      <c r="I26" t="e">
        <f>VLOOKUP(B26,classII_b98!#REF!,5,FALSE)</f>
        <v>#REF!</v>
      </c>
      <c r="J26">
        <f>10^VLOOKUP(B26,[1]AndrewsTable3!$B:$K,10,FALSE)</f>
        <v>8.9125093813374537E-2</v>
      </c>
      <c r="K26">
        <f>VLOOKUP(B26,[1]FullSpTyMassAge!$B:$E,4,FALSE)</f>
        <v>0.35</v>
      </c>
    </row>
    <row r="27" spans="1:11">
      <c r="A27">
        <v>128</v>
      </c>
      <c r="B27" t="s">
        <v>712</v>
      </c>
      <c r="C27" t="s">
        <v>389</v>
      </c>
      <c r="D27">
        <v>55.25</v>
      </c>
      <c r="E27">
        <v>3087.9911818800001</v>
      </c>
      <c r="F27">
        <v>0.15917058621300001</v>
      </c>
      <c r="G27">
        <f>VLOOKUP(B27,classII_b98!A:E,5,FALSE)</f>
        <v>0.123185990615</v>
      </c>
      <c r="H27">
        <f>VLOOKUP(B27,classII_b15!A:E,5,FALSE)</f>
        <v>0.15102376415300001</v>
      </c>
      <c r="I27" t="e">
        <f>VLOOKUP(B27,classII_b98!#REF!,5,FALSE)</f>
        <v>#REF!</v>
      </c>
      <c r="J27">
        <f>10^VLOOKUP(B27,[1]AndrewsTable3!$B:$K,10,FALSE)</f>
        <v>8.9125093813374537E-2</v>
      </c>
      <c r="K27">
        <f>VLOOKUP(B27,[1]FullSpTyMassAge!$B:$E,4,FALSE)</f>
        <v>0.17</v>
      </c>
    </row>
    <row r="28" spans="1:11">
      <c r="A28">
        <v>129</v>
      </c>
      <c r="B28" t="s">
        <v>716</v>
      </c>
      <c r="C28" t="s">
        <v>389</v>
      </c>
      <c r="D28">
        <v>55.25</v>
      </c>
      <c r="E28">
        <v>3087.9911818800001</v>
      </c>
      <c r="F28">
        <v>0.15917058621300001</v>
      </c>
      <c r="G28">
        <f>VLOOKUP(B28,classII_b98!A:E,5,FALSE)</f>
        <v>0.123185990615</v>
      </c>
      <c r="H28">
        <f>VLOOKUP(B28,classII_b15!A:E,5,FALSE)</f>
        <v>0.15102376415300001</v>
      </c>
      <c r="I28" t="e">
        <f>VLOOKUP(B28,classII_b98!#REF!,5,FALSE)</f>
        <v>#REF!</v>
      </c>
      <c r="J28">
        <f>10^VLOOKUP(B28,[1]AndrewsTable3!$B:$K,10,FALSE)</f>
        <v>8.9125093813374537E-2</v>
      </c>
      <c r="K28">
        <f>VLOOKUP(B28,[1]FullSpTyMassAge!$B:$E,4,FALSE)</f>
        <v>0.16</v>
      </c>
    </row>
    <row r="29" spans="1:11">
      <c r="A29">
        <v>133</v>
      </c>
      <c r="B29" t="s">
        <v>705</v>
      </c>
      <c r="C29" t="s">
        <v>407</v>
      </c>
      <c r="D29">
        <v>55.5</v>
      </c>
      <c r="E29">
        <v>3054.7369892400002</v>
      </c>
      <c r="F29">
        <v>0.146112271893</v>
      </c>
      <c r="G29">
        <f>VLOOKUP(B29,classII_b98!A:E,5,FALSE)</f>
        <v>0.110867140595</v>
      </c>
      <c r="H29">
        <f>VLOOKUP(B29,classII_b15!A:E,5,FALSE)</f>
        <v>0.13669366845700001</v>
      </c>
      <c r="I29" t="e">
        <f>VLOOKUP(B29,classII_b98!#REF!,5,FALSE)</f>
        <v>#REF!</v>
      </c>
      <c r="J29">
        <f>10^VLOOKUP(B29,[1]AndrewsTable3!$B:$K,10,FALSE)</f>
        <v>8.9125093813374537E-2</v>
      </c>
      <c r="K29">
        <f>VLOOKUP(B29,[1]FullSpTyMassAge!$B:$E,4,FALSE)</f>
        <v>0.25</v>
      </c>
    </row>
    <row r="30" spans="1:11">
      <c r="A30">
        <v>134</v>
      </c>
      <c r="B30" t="s">
        <v>719</v>
      </c>
      <c r="C30" t="s">
        <v>407</v>
      </c>
      <c r="D30">
        <v>55.5</v>
      </c>
      <c r="E30">
        <v>3054.7369892400002</v>
      </c>
      <c r="F30">
        <v>0.146112271893</v>
      </c>
      <c r="G30">
        <f>VLOOKUP(B30,classII_b98!A:E,5,FALSE)</f>
        <v>0.110867140595</v>
      </c>
      <c r="H30">
        <f>VLOOKUP(B30,classII_b15!A:E,5,FALSE)</f>
        <v>0.13669366845700001</v>
      </c>
      <c r="I30" t="e">
        <f>VLOOKUP(B30,classII_b98!#REF!,5,FALSE)</f>
        <v>#REF!</v>
      </c>
      <c r="J30">
        <f>10^VLOOKUP(B30,[1]AndrewsTable3!$B:$K,10,FALSE)</f>
        <v>9.120108393559094E-2</v>
      </c>
      <c r="K30">
        <f>VLOOKUP(B30,[1]FullSpTyMassAge!$B:$E,4,FALSE)</f>
        <v>0.11</v>
      </c>
    </row>
    <row r="31" spans="1:11">
      <c r="A31">
        <v>135</v>
      </c>
      <c r="B31" t="s">
        <v>723</v>
      </c>
      <c r="C31" t="s">
        <v>407</v>
      </c>
      <c r="D31">
        <v>55.5</v>
      </c>
      <c r="E31">
        <v>3054.7369892400002</v>
      </c>
      <c r="F31">
        <v>0.146112271893</v>
      </c>
      <c r="G31">
        <f>VLOOKUP(B31,classII_b98!A:E,5,FALSE)</f>
        <v>0.110867140595</v>
      </c>
      <c r="H31">
        <f>VLOOKUP(B31,classII_b15!A:E,5,FALSE)</f>
        <v>0.13669366845700001</v>
      </c>
      <c r="I31" t="e">
        <f>VLOOKUP(B31,classII_b98!#REF!,5,FALSE)</f>
        <v>#REF!</v>
      </c>
      <c r="J31">
        <f>10^VLOOKUP(B31,[1]AndrewsTable3!$B:$K,10,FALSE)</f>
        <v>9.120108393559094E-2</v>
      </c>
      <c r="K31">
        <f>VLOOKUP(B31,[1]FullSpTyMassAge!$B:$E,4,FALSE)</f>
        <v>0.1</v>
      </c>
    </row>
    <row r="32" spans="1:11">
      <c r="A32">
        <v>142</v>
      </c>
      <c r="B32" t="s">
        <v>727</v>
      </c>
      <c r="C32" t="s">
        <v>50</v>
      </c>
      <c r="D32">
        <v>56</v>
      </c>
      <c r="E32">
        <v>2993.0813288499999</v>
      </c>
      <c r="F32">
        <v>0.121688522861</v>
      </c>
      <c r="G32">
        <f>VLOOKUP(B32,classII_b98!A:E,5,FALSE)</f>
        <v>0.104318536179</v>
      </c>
      <c r="H32">
        <f>VLOOKUP(B32,classII_b15!A:E,5,FALSE)</f>
        <v>0.11018742983599999</v>
      </c>
      <c r="I32" t="e">
        <f>VLOOKUP(B32,classII_b98!#REF!,5,FALSE)</f>
        <v>#REF!</v>
      </c>
      <c r="J32">
        <f>10^VLOOKUP(B32,[1]AndrewsTable3!$B:$K,10,FALSE)</f>
        <v>9.3325430079699068E-2</v>
      </c>
      <c r="K32">
        <f>VLOOKUP(B32,[1]FullSpTyMassAge!$B:$E,4,FALSE)</f>
        <v>-0.13</v>
      </c>
    </row>
    <row r="33" spans="1:11">
      <c r="A33">
        <v>147</v>
      </c>
      <c r="B33" t="s">
        <v>731</v>
      </c>
      <c r="C33" t="s">
        <v>51</v>
      </c>
      <c r="D33">
        <v>57</v>
      </c>
      <c r="E33">
        <v>2878.82804635</v>
      </c>
      <c r="F33">
        <v>6.4223477581299995E-2</v>
      </c>
      <c r="G33">
        <f>VLOOKUP(B33,classII_b98!A:E,5,FALSE)</f>
        <v>5.81285424614E-2</v>
      </c>
      <c r="H33">
        <f>VLOOKUP(B33,classII_b15!A:E,5,FALSE)</f>
        <v>6.22218460911E-2</v>
      </c>
      <c r="I33" t="e">
        <f>VLOOKUP(B33,classII_b98!#REF!,5,FALSE)</f>
        <v>#REF!</v>
      </c>
      <c r="J33">
        <f>10^VLOOKUP(B33,[1]AndrewsTable3!$B:$K,10,FALSE)</f>
        <v>9.5499258602143561E-2</v>
      </c>
      <c r="K33">
        <f>VLOOKUP(B33,[1]FullSpTyMassAge!$B:$E,4,FALSE)</f>
        <v>-0.46</v>
      </c>
    </row>
    <row r="34" spans="1:11">
      <c r="A34">
        <v>136</v>
      </c>
      <c r="B34" t="s">
        <v>735</v>
      </c>
      <c r="C34" t="s">
        <v>407</v>
      </c>
      <c r="D34">
        <v>55.5</v>
      </c>
      <c r="E34">
        <v>3054.7369892400002</v>
      </c>
      <c r="F34">
        <v>0.146112271893</v>
      </c>
      <c r="G34">
        <f>VLOOKUP(B34,classII_b98!A:E,5,FALSE)</f>
        <v>0.110867140595</v>
      </c>
      <c r="H34">
        <f>VLOOKUP(B34,classII_b15!A:E,5,FALSE)</f>
        <v>0.13669366845700001</v>
      </c>
      <c r="I34" t="e">
        <f>VLOOKUP(B34,classII_b98!#REF!,5,FALSE)</f>
        <v>#REF!</v>
      </c>
      <c r="J34">
        <f>10^VLOOKUP(B34,[1]AndrewsTable3!$B:$K,10,FALSE)</f>
        <v>0.1</v>
      </c>
      <c r="K34">
        <f>VLOOKUP(B34,[1]FullSpTyMassAge!$B:$E,4,FALSE)</f>
        <v>0.89</v>
      </c>
    </row>
    <row r="35" spans="1:11">
      <c r="A35">
        <v>137</v>
      </c>
      <c r="B35" t="s">
        <v>739</v>
      </c>
      <c r="C35" t="s">
        <v>407</v>
      </c>
      <c r="D35">
        <v>55.5</v>
      </c>
      <c r="E35">
        <v>3054.7369892400002</v>
      </c>
      <c r="F35">
        <v>0.146112271893</v>
      </c>
      <c r="G35">
        <f>VLOOKUP(B35,classII_b98!A:E,5,FALSE)</f>
        <v>0.110867140595</v>
      </c>
      <c r="H35">
        <f>VLOOKUP(B35,classII_b15!A:E,5,FALSE)</f>
        <v>0.13669366845700001</v>
      </c>
      <c r="I35" t="e">
        <f>VLOOKUP(B35,classII_b98!#REF!,5,FALSE)</f>
        <v>#REF!</v>
      </c>
      <c r="J35">
        <f>10^VLOOKUP(B35,[1]AndrewsTable3!$B:$K,10,FALSE)</f>
        <v>0.1</v>
      </c>
      <c r="K35">
        <f>VLOOKUP(B35,[1]FullSpTyMassAge!$B:$E,4,FALSE)</f>
        <v>0.87</v>
      </c>
    </row>
    <row r="36" spans="1:11">
      <c r="A36">
        <v>149</v>
      </c>
      <c r="B36" t="s">
        <v>741</v>
      </c>
      <c r="C36" t="s">
        <v>488</v>
      </c>
      <c r="D36">
        <v>57.25</v>
      </c>
      <c r="E36">
        <v>2845.13230041</v>
      </c>
      <c r="F36">
        <v>5.4804270702600001E-2</v>
      </c>
      <c r="G36">
        <f>VLOOKUP(B36,classII_b98!A:E,5,FALSE)</f>
        <v>5.0365015879600003E-2</v>
      </c>
      <c r="H36">
        <f>VLOOKUP(B36,classII_b15!A:E,5,FALSE)</f>
        <v>5.3903819173699997E-2</v>
      </c>
      <c r="I36" t="e">
        <f>VLOOKUP(B36,classII_b98!#REF!,5,FALSE)</f>
        <v>#REF!</v>
      </c>
      <c r="J36">
        <f>10^VLOOKUP(B36,[1]AndrewsTable3!$B:$K,10,FALSE)</f>
        <v>0.10232929922807538</v>
      </c>
      <c r="K36">
        <f>VLOOKUP(B36,[1]FullSpTyMassAge!$B:$E,4,FALSE)</f>
        <v>-0.77</v>
      </c>
    </row>
    <row r="37" spans="1:11">
      <c r="A37">
        <v>130</v>
      </c>
      <c r="B37" t="s">
        <v>744</v>
      </c>
      <c r="C37" t="s">
        <v>389</v>
      </c>
      <c r="D37">
        <v>55.25</v>
      </c>
      <c r="E37">
        <v>3087.9911818800001</v>
      </c>
      <c r="F37">
        <v>0.15917058621300001</v>
      </c>
      <c r="G37">
        <f>VLOOKUP(B37,classII_b98!A:E,5,FALSE)</f>
        <v>0.123185990615</v>
      </c>
      <c r="H37">
        <f>VLOOKUP(B37,classII_b15!A:E,5,FALSE)</f>
        <v>0.15102376415300001</v>
      </c>
      <c r="I37" t="e">
        <f>VLOOKUP(B37,classII_b98!#REF!,5,FALSE)</f>
        <v>#REF!</v>
      </c>
      <c r="J37">
        <f>10^VLOOKUP(B37,[1]AndrewsTable3!$B:$K,10,FALSE)</f>
        <v>0.11220184543019632</v>
      </c>
      <c r="K37">
        <f>VLOOKUP(B37,[1]FullSpTyMassAge!$B:$E,4,FALSE)</f>
        <v>0.91</v>
      </c>
    </row>
    <row r="38" spans="1:11">
      <c r="A38">
        <v>119</v>
      </c>
      <c r="B38" t="s">
        <v>748</v>
      </c>
      <c r="C38" t="s">
        <v>360</v>
      </c>
      <c r="D38">
        <v>54.75</v>
      </c>
      <c r="E38">
        <v>3158.1697421399999</v>
      </c>
      <c r="F38">
        <v>0.18666789999700001</v>
      </c>
      <c r="G38">
        <f>VLOOKUP(B38,classII_b98!A:E,5,FALSE)</f>
        <v>0.17143772893699999</v>
      </c>
      <c r="H38">
        <f>VLOOKUP(B38,classII_b15!A:E,5,FALSE)</f>
        <v>0.18150155580300001</v>
      </c>
      <c r="I38" t="e">
        <f>VLOOKUP(B38,classII_b98!#REF!,5,FALSE)</f>
        <v>#REF!</v>
      </c>
      <c r="J38">
        <f>10^VLOOKUP(B38,[1]AndrewsTable3!$B:$K,10,FALSE)</f>
        <v>0.12882495516931336</v>
      </c>
      <c r="K38">
        <f>VLOOKUP(B38,[1]FullSpTyMassAge!$B:$E,4,FALSE)</f>
        <v>0.15</v>
      </c>
    </row>
    <row r="39" spans="1:11">
      <c r="A39">
        <v>117</v>
      </c>
      <c r="B39" t="s">
        <v>756</v>
      </c>
      <c r="C39" t="s">
        <v>343</v>
      </c>
      <c r="D39">
        <v>54.5</v>
      </c>
      <c r="E39">
        <v>3194.6210897999999</v>
      </c>
      <c r="F39">
        <v>0.20101007815899999</v>
      </c>
      <c r="G39">
        <f>VLOOKUP(B39,classII_b98!A:E,5,FALSE)</f>
        <v>0.206173793789</v>
      </c>
      <c r="H39">
        <f>VLOOKUP(B39,classII_b15!A:E,5,FALSE)</f>
        <v>0.19753011763</v>
      </c>
      <c r="I39" t="e">
        <f>VLOOKUP(B39,classII_b98!#REF!,5,FALSE)</f>
        <v>#REF!</v>
      </c>
      <c r="J39">
        <f>10^VLOOKUP(B39,[1]AndrewsTable3!$B:$K,10,FALSE)</f>
        <v>0.16595869074375599</v>
      </c>
      <c r="K39">
        <f>VLOOKUP(B39,[1]FullSpTyMassAge!$B:$E,4,FALSE)</f>
        <v>0.05</v>
      </c>
    </row>
    <row r="40" spans="1:11">
      <c r="A40">
        <v>123</v>
      </c>
      <c r="B40" t="s">
        <v>760</v>
      </c>
      <c r="C40" t="s">
        <v>49</v>
      </c>
      <c r="D40">
        <v>55</v>
      </c>
      <c r="E40">
        <v>3122.5476028399999</v>
      </c>
      <c r="F40">
        <v>0.17270656049999999</v>
      </c>
      <c r="G40">
        <f>VLOOKUP(B40,classII_b98!A:E,5,FALSE)</f>
        <v>0.143515803356</v>
      </c>
      <c r="H40">
        <f>VLOOKUP(B40,classII_b15!A:E,5,FALSE)</f>
        <v>0.165980202795</v>
      </c>
      <c r="I40" t="e">
        <f>VLOOKUP(B40,classII_b98!#REF!,5,FALSE)</f>
        <v>#REF!</v>
      </c>
      <c r="J40">
        <f>10^VLOOKUP(B40,[1]AndrewsTable3!$B:$K,10,FALSE)</f>
        <v>0.18197008586099833</v>
      </c>
      <c r="K40">
        <f>VLOOKUP(B40,[1]FullSpTyMassAge!$B:$E,4,FALSE)</f>
        <v>-0.18</v>
      </c>
    </row>
    <row r="41" spans="1:11">
      <c r="A41">
        <v>124</v>
      </c>
      <c r="B41" t="s">
        <v>764</v>
      </c>
      <c r="C41" t="s">
        <v>49</v>
      </c>
      <c r="D41">
        <v>55</v>
      </c>
      <c r="E41">
        <v>3122.5476028399999</v>
      </c>
      <c r="F41">
        <v>0.17270656049999999</v>
      </c>
      <c r="G41">
        <f>VLOOKUP(B41,classII_b98!A:E,5,FALSE)</f>
        <v>0.143515803356</v>
      </c>
      <c r="H41">
        <f>VLOOKUP(B41,classII_b15!A:E,5,FALSE)</f>
        <v>0.165980202795</v>
      </c>
      <c r="I41" t="e">
        <f>VLOOKUP(B41,classII_b98!#REF!,5,FALSE)</f>
        <v>#REF!</v>
      </c>
      <c r="J41">
        <f>10^VLOOKUP(B41,[1]AndrewsTable3!$B:$K,10,FALSE)</f>
        <v>0.18197008586099833</v>
      </c>
      <c r="K41">
        <f>VLOOKUP(B41,[1]FullSpTyMassAge!$B:$E,4,FALSE)</f>
        <v>-0.18</v>
      </c>
    </row>
    <row r="42" spans="1:11">
      <c r="A42">
        <v>125</v>
      </c>
      <c r="B42" t="s">
        <v>768</v>
      </c>
      <c r="C42" t="s">
        <v>49</v>
      </c>
      <c r="D42">
        <v>55</v>
      </c>
      <c r="E42">
        <v>3122.5476028399999</v>
      </c>
      <c r="F42">
        <v>0.17270656049999999</v>
      </c>
      <c r="G42">
        <f>VLOOKUP(B42,classII_b98!A:E,5,FALSE)</f>
        <v>0.143515803356</v>
      </c>
      <c r="H42">
        <f>VLOOKUP(B42,classII_b15!A:E,5,FALSE)</f>
        <v>0.165980202795</v>
      </c>
      <c r="I42" t="e">
        <f>VLOOKUP(B42,classII_b98!#REF!,5,FALSE)</f>
        <v>#REF!</v>
      </c>
      <c r="J42">
        <f>10^VLOOKUP(B42,[1]AndrewsTable3!$B:$K,10,FALSE)</f>
        <v>0.18620871366628672</v>
      </c>
      <c r="K42">
        <f>VLOOKUP(B42,[1]FullSpTyMassAge!$B:$E,4,FALSE)</f>
        <v>-0.26</v>
      </c>
    </row>
    <row r="43" spans="1:11">
      <c r="A43">
        <v>120</v>
      </c>
      <c r="B43" t="s">
        <v>772</v>
      </c>
      <c r="C43" t="s">
        <v>48</v>
      </c>
      <c r="D43">
        <v>54</v>
      </c>
      <c r="E43">
        <v>3269.0653702599998</v>
      </c>
      <c r="F43">
        <v>0.23068170476399999</v>
      </c>
      <c r="G43">
        <f>VLOOKUP(B43,classII_b98!A:E,5,FALSE)</f>
        <v>0.29149557101500001</v>
      </c>
      <c r="H43">
        <f>VLOOKUP(B43,classII_b15!A:E,5,FALSE)</f>
        <v>0.23088322553900001</v>
      </c>
      <c r="I43" t="e">
        <f>VLOOKUP(B43,classII_b98!#REF!,5,FALSE)</f>
        <v>#REF!</v>
      </c>
      <c r="J43">
        <f>10^VLOOKUP(B43,[1]AndrewsTable3!$B:$K,10,FALSE)</f>
        <v>0.19498445997580449</v>
      </c>
      <c r="K43">
        <f>VLOOKUP(B43,[1]FullSpTyMassAge!$B:$E,4,FALSE)</f>
        <v>0.05</v>
      </c>
    </row>
    <row r="44" spans="1:11">
      <c r="A44">
        <v>107</v>
      </c>
      <c r="B44" t="s">
        <v>777</v>
      </c>
      <c r="C44" t="s">
        <v>48</v>
      </c>
      <c r="D44">
        <v>54</v>
      </c>
      <c r="E44">
        <v>3269.0653702599998</v>
      </c>
      <c r="F44">
        <v>0.23068170476399999</v>
      </c>
      <c r="G44">
        <f>VLOOKUP(B44,classII_b98!A:E,5,FALSE)</f>
        <v>0.29149557101500001</v>
      </c>
      <c r="H44">
        <f>VLOOKUP(B44,classII_b15!A:E,5,FALSE)</f>
        <v>0.23088322553900001</v>
      </c>
      <c r="I44" t="e">
        <f>VLOOKUP(B44,classII_b98!#REF!,5,FALSE)</f>
        <v>#REF!</v>
      </c>
      <c r="J44">
        <f>10^VLOOKUP(B44,[1]AndrewsTable3!$B:$K,10,FALSE)</f>
        <v>0.20892961308540392</v>
      </c>
      <c r="K44">
        <f>VLOOKUP(B44,[1]FullSpTyMassAge!$B:$E,4,FALSE)</f>
        <v>1.1200000000000001</v>
      </c>
    </row>
    <row r="45" spans="1:11">
      <c r="A45">
        <v>114</v>
      </c>
      <c r="B45" t="s">
        <v>780</v>
      </c>
      <c r="C45" t="s">
        <v>343</v>
      </c>
      <c r="D45">
        <v>54.5</v>
      </c>
      <c r="E45">
        <v>3194.6210897999999</v>
      </c>
      <c r="F45">
        <v>0.20101007815899999</v>
      </c>
      <c r="G45">
        <f>VLOOKUP(B45,classII_b98!A:E,5,FALSE)</f>
        <v>0.206173793789</v>
      </c>
      <c r="H45">
        <f>VLOOKUP(B45,classII_b15!A:E,5,FALSE)</f>
        <v>0.19753011763</v>
      </c>
      <c r="I45" t="e">
        <f>VLOOKUP(B45,classII_b98!#REF!,5,FALSE)</f>
        <v>#REF!</v>
      </c>
      <c r="J45">
        <f>10^VLOOKUP(B45,[1]AndrewsTable3!$B:$K,10,FALSE)</f>
        <v>0.21877616239495523</v>
      </c>
      <c r="K45">
        <f>VLOOKUP(B45,[1]FullSpTyMassAge!$B:$E,4,FALSE)</f>
        <v>0.32</v>
      </c>
    </row>
    <row r="46" spans="1:11">
      <c r="A46">
        <v>126</v>
      </c>
      <c r="B46" t="s">
        <v>784</v>
      </c>
      <c r="C46" t="s">
        <v>49</v>
      </c>
      <c r="D46">
        <v>55</v>
      </c>
      <c r="E46">
        <v>3122.5476028399999</v>
      </c>
      <c r="F46">
        <v>0.17270656049999999</v>
      </c>
      <c r="G46">
        <f>VLOOKUP(B46,classII_b98!A:E,5,FALSE)</f>
        <v>0.143515803356</v>
      </c>
      <c r="H46">
        <f>VLOOKUP(B46,classII_b15!A:E,5,FALSE)</f>
        <v>0.165980202795</v>
      </c>
      <c r="I46" t="e">
        <f>VLOOKUP(B46,classII_b98!#REF!,5,FALSE)</f>
        <v>#REF!</v>
      </c>
      <c r="J46">
        <f>10^VLOOKUP(B46,[1]AndrewsTable3!$B:$K,10,FALSE)</f>
        <v>0.22908676527677729</v>
      </c>
      <c r="K46">
        <f>VLOOKUP(B46,[1]FullSpTyMassAge!$B:$E,4,FALSE)</f>
        <v>-1.3</v>
      </c>
    </row>
    <row r="47" spans="1:11">
      <c r="A47">
        <v>108</v>
      </c>
      <c r="B47" t="s">
        <v>787</v>
      </c>
      <c r="C47" t="s">
        <v>48</v>
      </c>
      <c r="D47">
        <v>54</v>
      </c>
      <c r="E47">
        <v>3269.0653702599998</v>
      </c>
      <c r="F47">
        <v>0.23068170476399999</v>
      </c>
      <c r="G47">
        <f>VLOOKUP(B47,classII_b98!A:E,5,FALSE)</f>
        <v>0.29149557101500001</v>
      </c>
      <c r="H47">
        <f>VLOOKUP(B47,classII_b15!A:E,5,FALSE)</f>
        <v>0.23088322553900001</v>
      </c>
      <c r="I47" t="e">
        <f>VLOOKUP(B47,classII_b98!#REF!,5,FALSE)</f>
        <v>#REF!</v>
      </c>
      <c r="J47">
        <f>10^VLOOKUP(B47,[1]AndrewsTable3!$B:$K,10,FALSE)</f>
        <v>0.25703957827688634</v>
      </c>
      <c r="K47">
        <f>VLOOKUP(B47,[1]FullSpTyMassAge!$B:$E,4,FALSE)</f>
        <v>0.57999999999999996</v>
      </c>
    </row>
    <row r="48" spans="1:11">
      <c r="A48">
        <v>109</v>
      </c>
      <c r="B48" t="s">
        <v>790</v>
      </c>
      <c r="C48" t="s">
        <v>48</v>
      </c>
      <c r="D48">
        <v>54</v>
      </c>
      <c r="E48">
        <v>3269.0653702599998</v>
      </c>
      <c r="F48">
        <v>0.23068170476399999</v>
      </c>
      <c r="G48">
        <f>VLOOKUP(B48,classII_b98!A:E,5,FALSE)</f>
        <v>0.29149557101500001</v>
      </c>
      <c r="H48">
        <f>VLOOKUP(B48,classII_b15!A:E,5,FALSE)</f>
        <v>0.23088322553900001</v>
      </c>
      <c r="I48" t="e">
        <f>VLOOKUP(B48,classII_b98!#REF!,5,FALSE)</f>
        <v>#REF!</v>
      </c>
      <c r="J48">
        <f>10^VLOOKUP(B48,[1]AndrewsTable3!$B:$K,10,FALSE)</f>
        <v>0.2630267991895382</v>
      </c>
      <c r="K48">
        <f>VLOOKUP(B48,[1]FullSpTyMassAge!$B:$E,4,FALSE)</f>
        <v>0.39</v>
      </c>
    </row>
    <row r="49" spans="1:11">
      <c r="A49">
        <v>110</v>
      </c>
      <c r="B49" t="s">
        <v>794</v>
      </c>
      <c r="C49" t="s">
        <v>48</v>
      </c>
      <c r="D49">
        <v>54</v>
      </c>
      <c r="E49">
        <v>3269.0653702599998</v>
      </c>
      <c r="F49">
        <v>0.23068170476399999</v>
      </c>
      <c r="G49">
        <f>VLOOKUP(B49,classII_b98!A:E,5,FALSE)</f>
        <v>0.29149557101500001</v>
      </c>
      <c r="H49">
        <f>VLOOKUP(B49,classII_b15!A:E,5,FALSE)</f>
        <v>0.23088322553900001</v>
      </c>
      <c r="I49" t="e">
        <f>VLOOKUP(B49,classII_b98!#REF!,5,FALSE)</f>
        <v>#REF!</v>
      </c>
      <c r="J49">
        <f>10^VLOOKUP(B49,[1]AndrewsTable3!$B:$K,10,FALSE)</f>
        <v>0.28183829312644532</v>
      </c>
      <c r="K49">
        <f>VLOOKUP(B49,[1]FullSpTyMassAge!$B:$E,4,FALSE)</f>
        <v>7.0000000000000007E-2</v>
      </c>
    </row>
    <row r="50" spans="1:11">
      <c r="A50">
        <v>113</v>
      </c>
      <c r="B50" t="s">
        <v>797</v>
      </c>
      <c r="C50" t="s">
        <v>335</v>
      </c>
      <c r="D50">
        <v>54.25</v>
      </c>
      <c r="E50">
        <v>3231.6651358300001</v>
      </c>
      <c r="F50">
        <v>0.21569373929999999</v>
      </c>
      <c r="G50">
        <f>VLOOKUP(B50,classII_b98!A:E,5,FALSE)</f>
        <v>0.246637217193</v>
      </c>
      <c r="H50">
        <f>VLOOKUP(B50,classII_b15!A:E,5,FALSE)</f>
        <v>0.214009710692</v>
      </c>
      <c r="I50" t="e">
        <f>VLOOKUP(B50,classII_b98!#REF!,5,FALSE)</f>
        <v>#REF!</v>
      </c>
      <c r="J50">
        <f>10^VLOOKUP(B50,[1]AndrewsTable3!$B:$K,10,FALSE)</f>
        <v>0.28840315031266056</v>
      </c>
      <c r="K50">
        <f>VLOOKUP(B50,[1]FullSpTyMassAge!$B:$E,4,FALSE)</f>
        <v>-0.47</v>
      </c>
    </row>
    <row r="51" spans="1:11">
      <c r="A51">
        <v>90</v>
      </c>
      <c r="B51" t="s">
        <v>801</v>
      </c>
      <c r="C51" t="s">
        <v>294</v>
      </c>
      <c r="D51">
        <v>53.5</v>
      </c>
      <c r="E51">
        <v>3343.9883643500002</v>
      </c>
      <c r="F51">
        <v>0.261413041598</v>
      </c>
      <c r="G51">
        <f>VLOOKUP(B51,classII_b98!A:E,5,FALSE)</f>
        <v>0.38828218234099998</v>
      </c>
      <c r="H51">
        <f>VLOOKUP(B51,classII_b15!A:E,5,FALSE)</f>
        <v>0.26556313625299999</v>
      </c>
      <c r="I51" t="e">
        <f>VLOOKUP(B51,classII_b98!#REF!,5,FALSE)</f>
        <v>#REF!</v>
      </c>
      <c r="J51">
        <f>10^VLOOKUP(B51,[1]AndrewsTable3!$B:$K,10,FALSE)</f>
        <v>0.29512092266663847</v>
      </c>
      <c r="K51">
        <f>VLOOKUP(B51,[1]FullSpTyMassAge!$B:$E,4,FALSE)</f>
        <v>0.85</v>
      </c>
    </row>
    <row r="52" spans="1:11">
      <c r="A52">
        <v>91</v>
      </c>
      <c r="B52" t="s">
        <v>805</v>
      </c>
      <c r="C52" t="s">
        <v>294</v>
      </c>
      <c r="D52">
        <v>53.5</v>
      </c>
      <c r="E52">
        <v>3343.9883643500002</v>
      </c>
      <c r="F52">
        <v>0.261413041598</v>
      </c>
      <c r="G52">
        <f>VLOOKUP(B52,classII_b98!A:E,5,FALSE)</f>
        <v>0.38828218234099998</v>
      </c>
      <c r="H52">
        <f>VLOOKUP(B52,classII_b15!A:E,5,FALSE)</f>
        <v>0.26556313625299999</v>
      </c>
      <c r="I52" t="e">
        <f>VLOOKUP(B52,classII_b98!#REF!,5,FALSE)</f>
        <v>#REF!</v>
      </c>
      <c r="J52">
        <f>10^VLOOKUP(B52,[1]AndrewsTable3!$B:$K,10,FALSE)</f>
        <v>0.30902954325135895</v>
      </c>
      <c r="K52">
        <f>VLOOKUP(B52,[1]FullSpTyMassAge!$B:$E,4,FALSE)</f>
        <v>0.64</v>
      </c>
    </row>
    <row r="53" spans="1:11">
      <c r="A53">
        <v>92</v>
      </c>
      <c r="B53" t="s">
        <v>810</v>
      </c>
      <c r="C53" t="s">
        <v>294</v>
      </c>
      <c r="D53">
        <v>53.5</v>
      </c>
      <c r="E53">
        <v>3343.9883643500002</v>
      </c>
      <c r="F53">
        <v>0.261413041598</v>
      </c>
      <c r="G53">
        <f>VLOOKUP(B53,classII_b98!A:E,5,FALSE)</f>
        <v>0.38828218234099998</v>
      </c>
      <c r="H53">
        <f>VLOOKUP(B53,classII_b15!A:E,5,FALSE)</f>
        <v>0.26556313625299999</v>
      </c>
      <c r="I53" t="e">
        <f>VLOOKUP(B53,classII_b98!#REF!,5,FALSE)</f>
        <v>#REF!</v>
      </c>
      <c r="J53">
        <f>10^VLOOKUP(B53,[1]AndrewsTable3!$B:$K,10,FALSE)</f>
        <v>0.30902954325135895</v>
      </c>
      <c r="K53">
        <f>VLOOKUP(B53,[1]FullSpTyMassAge!$B:$E,4,FALSE)</f>
        <v>0.62</v>
      </c>
    </row>
    <row r="54" spans="1:11">
      <c r="A54">
        <v>93</v>
      </c>
      <c r="B54" t="s">
        <v>814</v>
      </c>
      <c r="C54" t="s">
        <v>294</v>
      </c>
      <c r="D54">
        <v>53.5</v>
      </c>
      <c r="E54">
        <v>3343.9883643500002</v>
      </c>
      <c r="F54">
        <v>0.261413041598</v>
      </c>
      <c r="G54">
        <f>VLOOKUP(B54,classII_b98!A:E,5,FALSE)</f>
        <v>0.38828218234099998</v>
      </c>
      <c r="H54">
        <f>VLOOKUP(B54,classII_b15!A:E,5,FALSE)</f>
        <v>0.26556313625299999</v>
      </c>
      <c r="I54" t="e">
        <f>VLOOKUP(B54,classII_b98!#REF!,5,FALSE)</f>
        <v>#REF!</v>
      </c>
      <c r="J54">
        <f>10^VLOOKUP(B54,[1]AndrewsTable3!$B:$K,10,FALSE)</f>
        <v>0.30902954325135895</v>
      </c>
      <c r="K54">
        <f>VLOOKUP(B54,[1]FullSpTyMassAge!$B:$E,4,FALSE)</f>
        <v>0.6</v>
      </c>
    </row>
    <row r="55" spans="1:11">
      <c r="A55">
        <v>111</v>
      </c>
      <c r="B55" t="s">
        <v>817</v>
      </c>
      <c r="C55" t="s">
        <v>48</v>
      </c>
      <c r="D55">
        <v>54</v>
      </c>
      <c r="E55">
        <v>3269.0653702599998</v>
      </c>
      <c r="F55">
        <v>0.23068170476399999</v>
      </c>
      <c r="G55">
        <f>VLOOKUP(B55,classII_b98!A:E,5,FALSE)</f>
        <v>0.29149557101500001</v>
      </c>
      <c r="H55">
        <f>VLOOKUP(B55,classII_b15!A:E,5,FALSE)</f>
        <v>0.23088322553900001</v>
      </c>
      <c r="I55" t="e">
        <f>VLOOKUP(B55,classII_b98!#REF!,5,FALSE)</f>
        <v>#REF!</v>
      </c>
      <c r="J55">
        <f>10^VLOOKUP(B55,[1]AndrewsTable3!$B:$K,10,FALSE)</f>
        <v>0.30902954325135895</v>
      </c>
      <c r="K55">
        <f>VLOOKUP(B55,[1]FullSpTyMassAge!$B:$E,4,FALSE)</f>
        <v>-0.14000000000000001</v>
      </c>
    </row>
    <row r="56" spans="1:11">
      <c r="A56">
        <v>94</v>
      </c>
      <c r="B56" t="s">
        <v>821</v>
      </c>
      <c r="C56" t="s">
        <v>294</v>
      </c>
      <c r="D56">
        <v>53.5</v>
      </c>
      <c r="E56">
        <v>3343.9883643500002</v>
      </c>
      <c r="F56">
        <v>0.261413041598</v>
      </c>
      <c r="G56">
        <f>VLOOKUP(B56,classII_b98!A:E,5,FALSE)</f>
        <v>0.38828218234099998</v>
      </c>
      <c r="H56">
        <f>VLOOKUP(B56,classII_b15!A:E,5,FALSE)</f>
        <v>0.26556313625299999</v>
      </c>
      <c r="I56" t="e">
        <f>VLOOKUP(B56,classII_b98!#REF!,5,FALSE)</f>
        <v>#REF!</v>
      </c>
      <c r="J56">
        <f>10^VLOOKUP(B56,[1]AndrewsTable3!$B:$K,10,FALSE)</f>
        <v>0.31622776601683794</v>
      </c>
      <c r="K56">
        <f>VLOOKUP(B56,[1]FullSpTyMassAge!$B:$E,4,FALSE)</f>
        <v>0.52</v>
      </c>
    </row>
    <row r="57" spans="1:11">
      <c r="A57">
        <v>95</v>
      </c>
      <c r="B57" t="s">
        <v>824</v>
      </c>
      <c r="C57" t="s">
        <v>294</v>
      </c>
      <c r="D57">
        <v>53.5</v>
      </c>
      <c r="E57">
        <v>3343.9883643500002</v>
      </c>
      <c r="F57">
        <v>0.261413041598</v>
      </c>
      <c r="G57">
        <f>VLOOKUP(B57,classII_b98!A:E,5,FALSE)</f>
        <v>0.38828218234099998</v>
      </c>
      <c r="H57">
        <f>VLOOKUP(B57,classII_b15!A:E,5,FALSE)</f>
        <v>0.26556313625299999</v>
      </c>
      <c r="I57" t="e">
        <f>VLOOKUP(B57,classII_b98!#REF!,5,FALSE)</f>
        <v>#REF!</v>
      </c>
      <c r="J57">
        <f>10^VLOOKUP(B57,[1]AndrewsTable3!$B:$K,10,FALSE)</f>
        <v>0.32359365692962827</v>
      </c>
      <c r="K57">
        <f>VLOOKUP(B57,[1]FullSpTyMassAge!$B:$E,4,FALSE)</f>
        <v>0.4</v>
      </c>
    </row>
    <row r="58" spans="1:11">
      <c r="A58">
        <v>96</v>
      </c>
      <c r="B58" t="s">
        <v>828</v>
      </c>
      <c r="C58" t="s">
        <v>294</v>
      </c>
      <c r="D58">
        <v>53.5</v>
      </c>
      <c r="E58">
        <v>3343.9883643500002</v>
      </c>
      <c r="F58">
        <v>0.261413041598</v>
      </c>
      <c r="G58">
        <f>VLOOKUP(B58,classII_b98!A:E,5,FALSE)</f>
        <v>0.38828218234099998</v>
      </c>
      <c r="H58">
        <f>VLOOKUP(B58,classII_b15!A:E,5,FALSE)</f>
        <v>0.26556313625299999</v>
      </c>
      <c r="I58" t="e">
        <f>VLOOKUP(B58,classII_b98!#REF!,5,FALSE)</f>
        <v>#REF!</v>
      </c>
      <c r="J58">
        <f>10^VLOOKUP(B58,[1]AndrewsTable3!$B:$K,10,FALSE)</f>
        <v>0.32359365692962827</v>
      </c>
      <c r="K58">
        <f>VLOOKUP(B58,[1]FullSpTyMassAge!$B:$E,4,FALSE)</f>
        <v>0.3</v>
      </c>
    </row>
    <row r="59" spans="1:11">
      <c r="A59">
        <v>112</v>
      </c>
      <c r="B59" t="s">
        <v>832</v>
      </c>
      <c r="C59" t="s">
        <v>48</v>
      </c>
      <c r="D59">
        <v>54</v>
      </c>
      <c r="E59">
        <v>3269.0653702599998</v>
      </c>
      <c r="F59">
        <v>0.23068170476399999</v>
      </c>
      <c r="G59">
        <f>VLOOKUP(B59,classII_b98!A:E,5,FALSE)</f>
        <v>0.29149557101500001</v>
      </c>
      <c r="H59">
        <f>VLOOKUP(B59,classII_b15!A:E,5,FALSE)</f>
        <v>0.23088322553900001</v>
      </c>
      <c r="I59" t="e">
        <f>VLOOKUP(B59,classII_b98!#REF!,5,FALSE)</f>
        <v>#REF!</v>
      </c>
      <c r="J59">
        <f>10^VLOOKUP(B59,[1]AndrewsTable3!$B:$K,10,FALSE)</f>
        <v>0.32359365692962827</v>
      </c>
      <c r="K59">
        <f>VLOOKUP(B59,[1]FullSpTyMassAge!$B:$E,4,FALSE)</f>
        <v>-0.39</v>
      </c>
    </row>
    <row r="60" spans="1:11">
      <c r="A60">
        <v>97</v>
      </c>
      <c r="B60" t="s">
        <v>836</v>
      </c>
      <c r="C60" t="s">
        <v>294</v>
      </c>
      <c r="D60">
        <v>53.5</v>
      </c>
      <c r="E60">
        <v>3343.9883643500002</v>
      </c>
      <c r="F60">
        <v>0.261413041598</v>
      </c>
      <c r="G60">
        <f>VLOOKUP(B60,classII_b98!A:E,5,FALSE)</f>
        <v>0.38828218234099998</v>
      </c>
      <c r="H60">
        <f>VLOOKUP(B60,classII_b15!A:E,5,FALSE)</f>
        <v>0.26556313625299999</v>
      </c>
      <c r="I60" t="e">
        <f>VLOOKUP(B60,classII_b98!#REF!,5,FALSE)</f>
        <v>#REF!</v>
      </c>
      <c r="J60">
        <f>10^VLOOKUP(B60,[1]AndrewsTable3!$B:$K,10,FALSE)</f>
        <v>0.33113112148259105</v>
      </c>
      <c r="K60">
        <f>VLOOKUP(B60,[1]FullSpTyMassAge!$B:$E,4,FALSE)</f>
        <v>0.28000000000000003</v>
      </c>
    </row>
    <row r="61" spans="1:11">
      <c r="A61">
        <v>106</v>
      </c>
      <c r="B61" t="s">
        <v>840</v>
      </c>
      <c r="C61" t="s">
        <v>557</v>
      </c>
      <c r="D61">
        <v>53.75</v>
      </c>
      <c r="E61">
        <v>3306.5852830899998</v>
      </c>
      <c r="F61">
        <v>0.24593571400899999</v>
      </c>
      <c r="G61">
        <f>VLOOKUP(B61,classII_b98!A:E,5,FALSE)</f>
        <v>0.33924358647300001</v>
      </c>
      <c r="H61">
        <f>VLOOKUP(B61,classII_b15!A:E,5,FALSE)</f>
        <v>0.24808999846800001</v>
      </c>
      <c r="I61" t="e">
        <f>VLOOKUP(B61,classII_b98!#REF!,5,FALSE)</f>
        <v>#REF!</v>
      </c>
      <c r="J61">
        <f>10^VLOOKUP(B61,[1]AndrewsTable3!$B:$K,10,FALSE)</f>
        <v>0.33113112148259105</v>
      </c>
      <c r="K61">
        <f>VLOOKUP(B61,[1]FullSpTyMassAge!$B:$E,4,FALSE)</f>
        <v>0</v>
      </c>
    </row>
    <row r="62" spans="1:11">
      <c r="A62">
        <v>98</v>
      </c>
      <c r="B62" t="s">
        <v>844</v>
      </c>
      <c r="C62" t="s">
        <v>294</v>
      </c>
      <c r="D62">
        <v>53.5</v>
      </c>
      <c r="E62">
        <v>3343.9883643500002</v>
      </c>
      <c r="F62">
        <v>0.261413041598</v>
      </c>
      <c r="G62">
        <f>VLOOKUP(B62,classII_b98!A:E,5,FALSE)</f>
        <v>0.38828218234099998</v>
      </c>
      <c r="H62">
        <f>VLOOKUP(B62,classII_b15!A:E,5,FALSE)</f>
        <v>0.26556313625299999</v>
      </c>
      <c r="I62" t="e">
        <f>VLOOKUP(B62,classII_b98!#REF!,5,FALSE)</f>
        <v>#REF!</v>
      </c>
      <c r="J62">
        <f>10^VLOOKUP(B62,[1]AndrewsTable3!$B:$K,10,FALSE)</f>
        <v>0.33884415613920255</v>
      </c>
      <c r="K62">
        <f>VLOOKUP(B62,[1]FullSpTyMassAge!$B:$E,4,FALSE)</f>
        <v>0.23</v>
      </c>
    </row>
    <row r="63" spans="1:11">
      <c r="A63">
        <v>99</v>
      </c>
      <c r="B63" t="s">
        <v>848</v>
      </c>
      <c r="C63" t="s">
        <v>294</v>
      </c>
      <c r="D63">
        <v>53.5</v>
      </c>
      <c r="E63">
        <v>3343.9883643500002</v>
      </c>
      <c r="F63">
        <v>0.261413041598</v>
      </c>
      <c r="G63">
        <f>VLOOKUP(B63,classII_b98!A:E,5,FALSE)</f>
        <v>0.38828218234099998</v>
      </c>
      <c r="H63">
        <f>VLOOKUP(B63,classII_b15!A:E,5,FALSE)</f>
        <v>0.26556313625299999</v>
      </c>
      <c r="I63" t="e">
        <f>VLOOKUP(B63,classII_b98!#REF!,5,FALSE)</f>
        <v>#REF!</v>
      </c>
      <c r="J63">
        <f>10^VLOOKUP(B63,[1]AndrewsTable3!$B:$K,10,FALSE)</f>
        <v>0.34673685045253166</v>
      </c>
      <c r="K63">
        <f>VLOOKUP(B63,[1]FullSpTyMassAge!$B:$E,4,FALSE)</f>
        <v>0.14000000000000001</v>
      </c>
    </row>
    <row r="64" spans="1:11">
      <c r="A64">
        <v>100</v>
      </c>
      <c r="B64" t="s">
        <v>851</v>
      </c>
      <c r="C64" t="s">
        <v>294</v>
      </c>
      <c r="D64">
        <v>53.5</v>
      </c>
      <c r="E64">
        <v>3343.9883643500002</v>
      </c>
      <c r="F64">
        <v>0.261413041598</v>
      </c>
      <c r="G64">
        <f>VLOOKUP(B64,classII_b98!A:E,5,FALSE)</f>
        <v>0.38828218234099998</v>
      </c>
      <c r="H64">
        <f>VLOOKUP(B64,classII_b15!A:E,5,FALSE)</f>
        <v>0.26556313625299999</v>
      </c>
      <c r="I64" t="e">
        <f>VLOOKUP(B64,classII_b98!#REF!,5,FALSE)</f>
        <v>#REF!</v>
      </c>
      <c r="J64">
        <f>10^VLOOKUP(B64,[1]AndrewsTable3!$B:$K,10,FALSE)</f>
        <v>0.34673685045253166</v>
      </c>
      <c r="K64">
        <f>VLOOKUP(B64,[1]FullSpTyMassAge!$B:$E,4,FALSE)</f>
        <v>0.08</v>
      </c>
    </row>
    <row r="65" spans="1:11">
      <c r="A65">
        <v>101</v>
      </c>
      <c r="B65" t="s">
        <v>855</v>
      </c>
      <c r="C65" t="s">
        <v>294</v>
      </c>
      <c r="D65">
        <v>53.5</v>
      </c>
      <c r="E65">
        <v>3343.9883643500002</v>
      </c>
      <c r="F65">
        <v>0.261413041598</v>
      </c>
      <c r="G65">
        <f>VLOOKUP(B65,classII_b98!A:E,5,FALSE)</f>
        <v>0.38828218234099998</v>
      </c>
      <c r="H65">
        <f>VLOOKUP(B65,classII_b15!A:E,5,FALSE)</f>
        <v>0.26556313625299999</v>
      </c>
      <c r="I65" t="e">
        <f>VLOOKUP(B65,classII_b98!#REF!,5,FALSE)</f>
        <v>#REF!</v>
      </c>
      <c r="J65">
        <f>10^VLOOKUP(B65,[1]AndrewsTable3!$B:$K,10,FALSE)</f>
        <v>0.35481338923357542</v>
      </c>
      <c r="K65">
        <f>VLOOKUP(B65,[1]FullSpTyMassAge!$B:$E,4,FALSE)</f>
        <v>0.02</v>
      </c>
    </row>
    <row r="66" spans="1:11">
      <c r="A66">
        <v>84</v>
      </c>
      <c r="B66" t="s">
        <v>856</v>
      </c>
      <c r="C66" t="s">
        <v>47</v>
      </c>
      <c r="D66">
        <v>53</v>
      </c>
      <c r="E66">
        <v>3417.4979922399998</v>
      </c>
      <c r="F66">
        <v>0.29282443290400001</v>
      </c>
      <c r="G66">
        <f>VLOOKUP(B66,classII_b98!A:E,5,FALSE)</f>
        <v>0.48385488854999997</v>
      </c>
      <c r="H66">
        <f>VLOOKUP(B66,classII_b15!A:E,5,FALSE)</f>
        <v>0.30099427715600002</v>
      </c>
      <c r="I66" t="e">
        <f>VLOOKUP(B66,classII_b98!#REF!,5,FALSE)</f>
        <v>#REF!</v>
      </c>
      <c r="J66">
        <f>10^VLOOKUP(B66,[1]AndrewsTable3!$B:$K,10,FALSE)</f>
        <v>0.36307805477010135</v>
      </c>
      <c r="K66">
        <f>VLOOKUP(B66,[1]FullSpTyMassAge!$B:$E,4,FALSE)</f>
        <v>0.86</v>
      </c>
    </row>
    <row r="67" spans="1:11">
      <c r="A67">
        <v>102</v>
      </c>
      <c r="B67" t="s">
        <v>857</v>
      </c>
      <c r="C67" t="s">
        <v>294</v>
      </c>
      <c r="D67">
        <v>53.5</v>
      </c>
      <c r="E67">
        <v>3343.9883643500002</v>
      </c>
      <c r="F67">
        <v>0.261413041598</v>
      </c>
      <c r="G67">
        <f>VLOOKUP(B67,classII_b98!A:E,5,FALSE)</f>
        <v>0.38828218234099998</v>
      </c>
      <c r="H67">
        <f>VLOOKUP(B67,classII_b15!A:E,5,FALSE)</f>
        <v>0.26556313625299999</v>
      </c>
      <c r="I67" t="e">
        <f>VLOOKUP(B67,classII_b98!#REF!,5,FALSE)</f>
        <v>#REF!</v>
      </c>
      <c r="J67">
        <f>10^VLOOKUP(B67,[1]AndrewsTable3!$B:$K,10,FALSE)</f>
        <v>0.36307805477010135</v>
      </c>
      <c r="K67">
        <f>VLOOKUP(B67,[1]FullSpTyMassAge!$B:$E,4,FALSE)</f>
        <v>0.01</v>
      </c>
    </row>
    <row r="68" spans="1:11">
      <c r="A68">
        <v>85</v>
      </c>
      <c r="B68" t="s">
        <v>860</v>
      </c>
      <c r="C68" t="s">
        <v>47</v>
      </c>
      <c r="D68">
        <v>53</v>
      </c>
      <c r="E68">
        <v>3417.4979922399998</v>
      </c>
      <c r="F68">
        <v>0.29282443290400001</v>
      </c>
      <c r="G68">
        <f>VLOOKUP(B68,classII_b98!A:E,5,FALSE)</f>
        <v>0.48385488854999997</v>
      </c>
      <c r="H68">
        <f>VLOOKUP(B68,classII_b15!A:E,5,FALSE)</f>
        <v>0.30099427715600002</v>
      </c>
      <c r="I68" t="e">
        <f>VLOOKUP(B68,classII_b98!#REF!,5,FALSE)</f>
        <v>#REF!</v>
      </c>
      <c r="J68">
        <f>10^VLOOKUP(B68,[1]AndrewsTable3!$B:$K,10,FALSE)</f>
        <v>0.38018939632056115</v>
      </c>
      <c r="K68">
        <f>VLOOKUP(B68,[1]FullSpTyMassAge!$B:$E,4,FALSE)</f>
        <v>0.5</v>
      </c>
    </row>
    <row r="69" spans="1:11">
      <c r="A69">
        <v>103</v>
      </c>
      <c r="B69" t="s">
        <v>861</v>
      </c>
      <c r="C69" t="s">
        <v>294</v>
      </c>
      <c r="D69">
        <v>53.5</v>
      </c>
      <c r="E69">
        <v>3343.9883643500002</v>
      </c>
      <c r="F69">
        <v>0.261413041598</v>
      </c>
      <c r="G69">
        <f>VLOOKUP(B69,classII_b98!A:E,5,FALSE)</f>
        <v>0.38828218234099998</v>
      </c>
      <c r="H69">
        <f>VLOOKUP(B69,classII_b15!A:E,5,FALSE)</f>
        <v>0.26556313625299999</v>
      </c>
      <c r="I69" t="e">
        <f>VLOOKUP(B69,classII_b98!#REF!,5,FALSE)</f>
        <v>#REF!</v>
      </c>
      <c r="J69">
        <f>10^VLOOKUP(B69,[1]AndrewsTable3!$B:$K,10,FALSE)</f>
        <v>0.38018939632056115</v>
      </c>
      <c r="K69">
        <f>VLOOKUP(B69,[1]FullSpTyMassAge!$B:$E,4,FALSE)</f>
        <v>-0.19</v>
      </c>
    </row>
    <row r="70" spans="1:11">
      <c r="A70">
        <v>86</v>
      </c>
      <c r="B70" t="s">
        <v>862</v>
      </c>
      <c r="C70" t="s">
        <v>47</v>
      </c>
      <c r="D70">
        <v>53</v>
      </c>
      <c r="E70">
        <v>3417.4979922399998</v>
      </c>
      <c r="F70">
        <v>0.29282443290400001</v>
      </c>
      <c r="G70">
        <f>VLOOKUP(B70,classII_b98!A:E,5,FALSE)</f>
        <v>0.48385488854999997</v>
      </c>
      <c r="H70">
        <f>VLOOKUP(B70,classII_b15!A:E,5,FALSE)</f>
        <v>0.30099427715600002</v>
      </c>
      <c r="I70" t="e">
        <f>VLOOKUP(B70,classII_b98!#REF!,5,FALSE)</f>
        <v>#REF!</v>
      </c>
      <c r="J70">
        <f>10^VLOOKUP(B70,[1]AndrewsTable3!$B:$K,10,FALSE)</f>
        <v>0.38904514499428056</v>
      </c>
      <c r="K70">
        <f>VLOOKUP(B70,[1]FullSpTyMassAge!$B:$E,4,FALSE)</f>
        <v>0.49</v>
      </c>
    </row>
    <row r="71" spans="1:11">
      <c r="A71">
        <v>87</v>
      </c>
      <c r="B71" t="s">
        <v>865</v>
      </c>
      <c r="C71" t="s">
        <v>47</v>
      </c>
      <c r="D71">
        <v>53</v>
      </c>
      <c r="E71">
        <v>3417.4979922399998</v>
      </c>
      <c r="F71">
        <v>0.29282443290400001</v>
      </c>
      <c r="G71">
        <f>VLOOKUP(B71,classII_b98!A:E,5,FALSE)</f>
        <v>0.48385488854999997</v>
      </c>
      <c r="H71">
        <f>VLOOKUP(B71,classII_b15!A:E,5,FALSE)</f>
        <v>0.30099427715600002</v>
      </c>
      <c r="I71" t="e">
        <f>VLOOKUP(B71,classII_b98!#REF!,5,FALSE)</f>
        <v>#REF!</v>
      </c>
      <c r="J71">
        <f>10^VLOOKUP(B71,[1]AndrewsTable3!$B:$K,10,FALSE)</f>
        <v>0.38904514499428056</v>
      </c>
      <c r="K71">
        <f>VLOOKUP(B71,[1]FullSpTyMassAge!$B:$E,4,FALSE)</f>
        <v>0.4</v>
      </c>
    </row>
    <row r="72" spans="1:11">
      <c r="A72">
        <v>104</v>
      </c>
      <c r="B72" t="s">
        <v>869</v>
      </c>
      <c r="C72" t="s">
        <v>294</v>
      </c>
      <c r="D72">
        <v>53.5</v>
      </c>
      <c r="E72">
        <v>3343.9883643500002</v>
      </c>
      <c r="F72">
        <v>0.261413041598</v>
      </c>
      <c r="G72">
        <f>VLOOKUP(B72,classII_b98!A:E,5,FALSE)</f>
        <v>0.38828218234099998</v>
      </c>
      <c r="H72">
        <f>VLOOKUP(B72,classII_b15!A:E,5,FALSE)</f>
        <v>0.26556313625299999</v>
      </c>
      <c r="I72" t="e">
        <f>VLOOKUP(B72,classII_b98!#REF!,5,FALSE)</f>
        <v>#REF!</v>
      </c>
      <c r="J72">
        <f>10^VLOOKUP(B72,[1]AndrewsTable3!$B:$K,10,FALSE)</f>
        <v>0.3981071705534972</v>
      </c>
      <c r="K72">
        <f>VLOOKUP(B72,[1]FullSpTyMassAge!$B:$E,4,FALSE)</f>
        <v>-0.44</v>
      </c>
    </row>
    <row r="73" spans="1:11">
      <c r="A73">
        <v>89</v>
      </c>
      <c r="B73" t="s">
        <v>1162</v>
      </c>
      <c r="C73" t="s">
        <v>47</v>
      </c>
      <c r="D73">
        <v>53</v>
      </c>
      <c r="E73">
        <v>3417.4979922399998</v>
      </c>
      <c r="F73">
        <v>0.29282443290400001</v>
      </c>
      <c r="G73">
        <f>VLOOKUP(B73,classII_b98!A:E,5,FALSE)</f>
        <v>0.48385488854999997</v>
      </c>
      <c r="H73">
        <f>VLOOKUP(B73,classII_b15!A:E,5,FALSE)</f>
        <v>0.30099427715600002</v>
      </c>
      <c r="I73" t="e">
        <f>VLOOKUP(B73,classII_b98!#REF!,5,FALSE)</f>
        <v>#REF!</v>
      </c>
      <c r="J73">
        <f>10^VLOOKUP(B73,[1]AndrewsTable3!$B:$K,10,FALSE)</f>
        <v>0.40738027780411268</v>
      </c>
      <c r="K73">
        <f>VLOOKUP(B73,[1]FullSpTyMassAge!$B:$E,4,FALSE)</f>
        <v>0.34</v>
      </c>
    </row>
    <row r="74" spans="1:11">
      <c r="A74">
        <v>75</v>
      </c>
      <c r="B74" t="s">
        <v>872</v>
      </c>
      <c r="C74" t="s">
        <v>873</v>
      </c>
      <c r="D74">
        <v>52.5</v>
      </c>
      <c r="E74">
        <v>3488.4392993400002</v>
      </c>
      <c r="F74">
        <v>0.32470291583599997</v>
      </c>
      <c r="G74">
        <f>VLOOKUP(B74,classII_b98!A:E,5,FALSE)</f>
        <v>0.56955285770899999</v>
      </c>
      <c r="H74">
        <f>VLOOKUP(B74,classII_b15!A:E,5,FALSE)</f>
        <v>0.33680412711800001</v>
      </c>
      <c r="I74" t="e">
        <f>VLOOKUP(B74,classII_b98!#REF!,5,FALSE)</f>
        <v>#REF!</v>
      </c>
      <c r="J74">
        <f>10^VLOOKUP(B74,[1]AndrewsTable3!$B:$K,10,FALSE)</f>
        <v>0.45708818961487502</v>
      </c>
      <c r="K74">
        <f>VLOOKUP(B74,[1]FullSpTyMassAge!$B:$E,4,FALSE)</f>
        <v>0.45</v>
      </c>
    </row>
    <row r="75" spans="1:11">
      <c r="A75">
        <v>88</v>
      </c>
      <c r="B75" t="s">
        <v>876</v>
      </c>
      <c r="C75" t="s">
        <v>47</v>
      </c>
      <c r="D75">
        <v>53</v>
      </c>
      <c r="E75">
        <v>3417.4979922399998</v>
      </c>
      <c r="F75">
        <v>0.29282443290400001</v>
      </c>
      <c r="G75">
        <f>VLOOKUP(B75,classII_b98!A:E,5,FALSE)</f>
        <v>0.48385488854999997</v>
      </c>
      <c r="H75">
        <f>VLOOKUP(B75,classII_b15!A:E,5,FALSE)</f>
        <v>0.30099427715600002</v>
      </c>
      <c r="I75" t="e">
        <f>VLOOKUP(B75,classII_b98!#REF!,5,FALSE)</f>
        <v>#REF!</v>
      </c>
      <c r="J75">
        <f>10^VLOOKUP(B75,[1]AndrewsTable3!$B:$K,10,FALSE)</f>
        <v>0.45708818961487502</v>
      </c>
      <c r="K75">
        <f>VLOOKUP(B75,[1]FullSpTyMassAge!$B:$E,4,FALSE)</f>
        <v>-0.1</v>
      </c>
    </row>
    <row r="76" spans="1:11">
      <c r="A76">
        <v>67</v>
      </c>
      <c r="B76" t="s">
        <v>879</v>
      </c>
      <c r="C76" t="s">
        <v>46</v>
      </c>
      <c r="D76">
        <v>52</v>
      </c>
      <c r="E76">
        <v>3558.6058322399999</v>
      </c>
      <c r="F76">
        <v>0.358105426063</v>
      </c>
      <c r="G76">
        <f>VLOOKUP(B76,classII_b98!A:E,5,FALSE)</f>
        <v>0.65410036891599999</v>
      </c>
      <c r="H76">
        <f>VLOOKUP(B76,classII_b15!A:E,5,FALSE)</f>
        <v>0.37406526966199999</v>
      </c>
      <c r="I76" t="e">
        <f>VLOOKUP(B76,classII_b98!#REF!,5,FALSE)</f>
        <v>#REF!</v>
      </c>
      <c r="J76">
        <f>10^VLOOKUP(B76,[1]AndrewsTable3!$B:$K,10,FALSE)</f>
        <v>0.46773514128719818</v>
      </c>
      <c r="K76">
        <f>VLOOKUP(B76,[1]FullSpTyMassAge!$B:$E,4,FALSE)</f>
        <v>1.45</v>
      </c>
    </row>
    <row r="77" spans="1:11">
      <c r="A77">
        <v>82</v>
      </c>
      <c r="B77" t="s">
        <v>882</v>
      </c>
      <c r="C77" t="s">
        <v>873</v>
      </c>
      <c r="D77">
        <v>52.5</v>
      </c>
      <c r="E77">
        <v>3488.4392993400002</v>
      </c>
      <c r="F77">
        <v>0.32470291583599997</v>
      </c>
      <c r="G77">
        <f>VLOOKUP(B77,classII_b98!A:E,5,FALSE)</f>
        <v>0.56955285770899999</v>
      </c>
      <c r="H77">
        <f>VLOOKUP(B77,classII_b15!A:E,5,FALSE)</f>
        <v>0.33680412711800001</v>
      </c>
      <c r="I77" t="e">
        <f>VLOOKUP(B77,classII_b98!#REF!,5,FALSE)</f>
        <v>#REF!</v>
      </c>
      <c r="J77">
        <f>10^VLOOKUP(B77,[1]AndrewsTable3!$B:$K,10,FALSE)</f>
        <v>0.46773514128719818</v>
      </c>
      <c r="K77">
        <f>VLOOKUP(B77,[1]FullSpTyMassAge!$B:$E,4,FALSE)</f>
        <v>0.21</v>
      </c>
    </row>
    <row r="78" spans="1:11">
      <c r="A78">
        <v>76</v>
      </c>
      <c r="B78" t="s">
        <v>887</v>
      </c>
      <c r="C78" t="s">
        <v>873</v>
      </c>
      <c r="D78">
        <v>52.5</v>
      </c>
      <c r="E78">
        <v>3488.4392993400002</v>
      </c>
      <c r="F78">
        <v>0.32470291583599997</v>
      </c>
      <c r="G78">
        <f>VLOOKUP(B78,classII_b98!A:E,5,FALSE)</f>
        <v>0.56955285770899999</v>
      </c>
      <c r="H78">
        <f>VLOOKUP(B78,classII_b15!A:E,5,FALSE)</f>
        <v>0.33680412711800001</v>
      </c>
      <c r="I78" t="e">
        <f>VLOOKUP(B78,classII_b98!#REF!,5,FALSE)</f>
        <v>#REF!</v>
      </c>
      <c r="J78">
        <f>10^VLOOKUP(B78,[1]AndrewsTable3!$B:$K,10,FALSE)</f>
        <v>0.48977881936844614</v>
      </c>
      <c r="K78">
        <f>VLOOKUP(B78,[1]FullSpTyMassAge!$B:$E,4,FALSE)</f>
        <v>0.25</v>
      </c>
    </row>
    <row r="79" spans="1:11">
      <c r="A79">
        <v>77</v>
      </c>
      <c r="B79" t="s">
        <v>890</v>
      </c>
      <c r="C79" t="s">
        <v>873</v>
      </c>
      <c r="D79">
        <v>52.5</v>
      </c>
      <c r="E79">
        <v>3488.4392993400002</v>
      </c>
      <c r="F79">
        <v>0.32470291583599997</v>
      </c>
      <c r="G79">
        <f>VLOOKUP(B79,classII_b98!A:E,5,FALSE)</f>
        <v>0.56955285770899999</v>
      </c>
      <c r="H79">
        <f>VLOOKUP(B79,classII_b15!A:E,5,FALSE)</f>
        <v>0.33680412711800001</v>
      </c>
      <c r="I79" t="e">
        <f>VLOOKUP(B79,classII_b98!#REF!,5,FALSE)</f>
        <v>#REF!</v>
      </c>
      <c r="J79">
        <f>10^VLOOKUP(B79,[1]AndrewsTable3!$B:$K,10,FALSE)</f>
        <v>0.48977881936844614</v>
      </c>
      <c r="K79">
        <f>VLOOKUP(B79,[1]FullSpTyMassAge!$B:$E,4,FALSE)</f>
        <v>0.23</v>
      </c>
    </row>
    <row r="80" spans="1:11">
      <c r="A80">
        <v>66</v>
      </c>
      <c r="B80" t="s">
        <v>894</v>
      </c>
      <c r="C80" t="s">
        <v>895</v>
      </c>
      <c r="D80">
        <v>51.75</v>
      </c>
      <c r="E80">
        <v>3594.1680623900002</v>
      </c>
      <c r="F80">
        <v>0.37585835901100001</v>
      </c>
      <c r="G80">
        <f>VLOOKUP(B80,classII_b98!A:E,5,FALSE)</f>
        <v>0.69989925264999997</v>
      </c>
      <c r="H80">
        <f>VLOOKUP(B80,classII_b15!A:E,5,FALSE)</f>
        <v>0.39373750202500002</v>
      </c>
      <c r="I80" t="e">
        <f>VLOOKUP(B80,classII_b98!#REF!,5,FALSE)</f>
        <v>#REF!</v>
      </c>
      <c r="J80">
        <f>10^VLOOKUP(B80,[1]AndrewsTable3!$B:$K,10,FALSE)</f>
        <v>0.51286138399136483</v>
      </c>
      <c r="K80">
        <f>VLOOKUP(B80,[1]FullSpTyMassAge!$B:$E,4,FALSE)</f>
        <v>1.46</v>
      </c>
    </row>
    <row r="81" spans="1:11">
      <c r="A81">
        <v>78</v>
      </c>
      <c r="B81" t="s">
        <v>897</v>
      </c>
      <c r="C81" t="s">
        <v>873</v>
      </c>
      <c r="D81">
        <v>52.5</v>
      </c>
      <c r="E81">
        <v>3488.4392993400002</v>
      </c>
      <c r="F81">
        <v>0.32470291583599997</v>
      </c>
      <c r="G81">
        <f>VLOOKUP(B81,classII_b98!A:E,5,FALSE)</f>
        <v>0.56955285770899999</v>
      </c>
      <c r="H81">
        <f>VLOOKUP(B81,classII_b15!A:E,5,FALSE)</f>
        <v>0.33680412711800001</v>
      </c>
      <c r="I81" t="e">
        <f>VLOOKUP(B81,classII_b98!#REF!,5,FALSE)</f>
        <v>#REF!</v>
      </c>
      <c r="J81">
        <f>10^VLOOKUP(B81,[1]AndrewsTable3!$B:$K,10,FALSE)</f>
        <v>0.51286138399136483</v>
      </c>
      <c r="K81">
        <f>VLOOKUP(B81,[1]FullSpTyMassAge!$B:$E,4,FALSE)</f>
        <v>0.14000000000000001</v>
      </c>
    </row>
    <row r="82" spans="1:11">
      <c r="A82">
        <v>65</v>
      </c>
      <c r="B82" t="s">
        <v>900</v>
      </c>
      <c r="C82" t="s">
        <v>252</v>
      </c>
      <c r="D82">
        <v>51.5</v>
      </c>
      <c r="E82">
        <v>3630.35761533</v>
      </c>
      <c r="F82">
        <v>0.39455581474099999</v>
      </c>
      <c r="G82">
        <f>VLOOKUP(B82,classII_b98!A:E,5,FALSE)</f>
        <v>0.74859134143999995</v>
      </c>
      <c r="H82">
        <f>VLOOKUP(B82,classII_b15!A:E,5,FALSE)</f>
        <v>0.41434911463000001</v>
      </c>
      <c r="I82" t="e">
        <f>VLOOKUP(B82,classII_b98!#REF!,5,FALSE)</f>
        <v>#REF!</v>
      </c>
      <c r="J82">
        <f>10^VLOOKUP(B82,[1]AndrewsTable3!$B:$K,10,FALSE)</f>
        <v>0.52480746024977254</v>
      </c>
      <c r="K82">
        <f>VLOOKUP(B82,[1]FullSpTyMassAge!$B:$E,4,FALSE)</f>
        <v>1.1299999999999999</v>
      </c>
    </row>
    <row r="83" spans="1:11">
      <c r="A83">
        <v>79</v>
      </c>
      <c r="B83" t="s">
        <v>905</v>
      </c>
      <c r="C83" t="s">
        <v>873</v>
      </c>
      <c r="D83">
        <v>52.5</v>
      </c>
      <c r="E83">
        <v>3488.4392993400002</v>
      </c>
      <c r="F83">
        <v>0.32470291583599997</v>
      </c>
      <c r="G83">
        <f>VLOOKUP(B83,classII_b98!A:E,5,FALSE)</f>
        <v>0.56955285770899999</v>
      </c>
      <c r="H83">
        <f>VLOOKUP(B83,classII_b15!A:E,5,FALSE)</f>
        <v>0.33680412711800001</v>
      </c>
      <c r="I83" t="e">
        <f>VLOOKUP(B83,classII_b98!#REF!,5,FALSE)</f>
        <v>#REF!</v>
      </c>
      <c r="J83">
        <f>10^VLOOKUP(B83,[1]AndrewsTable3!$B:$K,10,FALSE)</f>
        <v>0.52480746024977254</v>
      </c>
      <c r="K83">
        <f>VLOOKUP(B83,[1]FullSpTyMassAge!$B:$E,4,FALSE)</f>
        <v>0.1</v>
      </c>
    </row>
    <row r="84" spans="1:11">
      <c r="A84">
        <v>80</v>
      </c>
      <c r="B84" t="s">
        <v>906</v>
      </c>
      <c r="C84" t="s">
        <v>873</v>
      </c>
      <c r="D84">
        <v>52.5</v>
      </c>
      <c r="E84">
        <v>3488.4392993400002</v>
      </c>
      <c r="F84">
        <v>0.32470291583599997</v>
      </c>
      <c r="G84">
        <f>VLOOKUP(B84,classII_b98!A:E,5,FALSE)</f>
        <v>0.56955285770899999</v>
      </c>
      <c r="H84">
        <f>VLOOKUP(B84,classII_b15!A:E,5,FALSE)</f>
        <v>0.33680412711800001</v>
      </c>
      <c r="I84" t="e">
        <f>VLOOKUP(B84,classII_b98!#REF!,5,FALSE)</f>
        <v>#REF!</v>
      </c>
      <c r="J84">
        <f>10^VLOOKUP(B84,[1]AndrewsTable3!$B:$K,10,FALSE)</f>
        <v>0.52480746024977254</v>
      </c>
      <c r="K84">
        <f>VLOOKUP(B84,[1]FullSpTyMassAge!$B:$E,4,FALSE)</f>
        <v>0</v>
      </c>
    </row>
    <row r="85" spans="1:11">
      <c r="A85">
        <v>68</v>
      </c>
      <c r="B85" t="s">
        <v>907</v>
      </c>
      <c r="C85" t="s">
        <v>46</v>
      </c>
      <c r="D85">
        <v>52</v>
      </c>
      <c r="E85">
        <v>3558.6058322399999</v>
      </c>
      <c r="F85">
        <v>0.358105426063</v>
      </c>
      <c r="G85">
        <f>VLOOKUP(B85,classII_b98!A:E,5,FALSE)</f>
        <v>0.65410036891599999</v>
      </c>
      <c r="H85">
        <f>VLOOKUP(B85,classII_b15!A:E,5,FALSE)</f>
        <v>0.37406526966199999</v>
      </c>
      <c r="I85" t="e">
        <f>VLOOKUP(B85,classII_b98!#REF!,5,FALSE)</f>
        <v>#REF!</v>
      </c>
      <c r="J85">
        <f>10^VLOOKUP(B85,[1]AndrewsTable3!$B:$K,10,FALSE)</f>
        <v>0.53703179637025267</v>
      </c>
      <c r="K85">
        <f>VLOOKUP(B85,[1]FullSpTyMassAge!$B:$E,4,FALSE)</f>
        <v>0.68</v>
      </c>
    </row>
    <row r="86" spans="1:11">
      <c r="A86">
        <v>69</v>
      </c>
      <c r="B86" t="s">
        <v>908</v>
      </c>
      <c r="C86" t="s">
        <v>46</v>
      </c>
      <c r="D86">
        <v>52</v>
      </c>
      <c r="E86">
        <v>3558.6058322399999</v>
      </c>
      <c r="F86">
        <v>0.358105426063</v>
      </c>
      <c r="G86">
        <f>VLOOKUP(B86,classII_b98!A:E,5,FALSE)</f>
        <v>0.65410036891599999</v>
      </c>
      <c r="H86">
        <f>VLOOKUP(B86,classII_b15!A:E,5,FALSE)</f>
        <v>0.37406526966199999</v>
      </c>
      <c r="I86" t="e">
        <f>VLOOKUP(B86,classII_b98!#REF!,5,FALSE)</f>
        <v>#REF!</v>
      </c>
      <c r="J86">
        <f>10^VLOOKUP(B86,[1]AndrewsTable3!$B:$K,10,FALSE)</f>
        <v>0.53703179637025267</v>
      </c>
      <c r="K86">
        <f>VLOOKUP(B86,[1]FullSpTyMassAge!$B:$E,4,FALSE)</f>
        <v>0.61</v>
      </c>
    </row>
    <row r="87" spans="1:11">
      <c r="A87">
        <v>83</v>
      </c>
      <c r="B87" t="s">
        <v>911</v>
      </c>
      <c r="C87" t="s">
        <v>46</v>
      </c>
      <c r="D87">
        <v>52</v>
      </c>
      <c r="E87">
        <v>3558.6058322399999</v>
      </c>
      <c r="F87">
        <v>0.358105426063</v>
      </c>
      <c r="G87">
        <f>VLOOKUP(B87,classII_b98!A:E,5,FALSE)</f>
        <v>0.65410036891599999</v>
      </c>
      <c r="H87">
        <f>VLOOKUP(B87,classII_b15!A:E,5,FALSE)</f>
        <v>0.37406526966199999</v>
      </c>
      <c r="I87" t="e">
        <f>VLOOKUP(B87,classII_b98!#REF!,5,FALSE)</f>
        <v>#REF!</v>
      </c>
      <c r="J87">
        <f>10^VLOOKUP(B87,[1]AndrewsTable3!$B:$K,10,FALSE)</f>
        <v>0.54954087385762451</v>
      </c>
      <c r="K87">
        <f>VLOOKUP(B87,[1]FullSpTyMassAge!$B:$E,4,FALSE)</f>
        <v>0.75</v>
      </c>
    </row>
    <row r="88" spans="1:11">
      <c r="A88">
        <v>70</v>
      </c>
      <c r="B88" t="s">
        <v>914</v>
      </c>
      <c r="C88" t="s">
        <v>46</v>
      </c>
      <c r="D88">
        <v>52</v>
      </c>
      <c r="E88">
        <v>3558.6058322399999</v>
      </c>
      <c r="F88">
        <v>0.358105426063</v>
      </c>
      <c r="G88">
        <f>VLOOKUP(B88,classII_b98!A:E,5,FALSE)</f>
        <v>0.65410036891599999</v>
      </c>
      <c r="H88">
        <f>VLOOKUP(B88,classII_b15!A:E,5,FALSE)</f>
        <v>0.37406526966199999</v>
      </c>
      <c r="I88" t="e">
        <f>VLOOKUP(B88,classII_b98!#REF!,5,FALSE)</f>
        <v>#REF!</v>
      </c>
      <c r="J88">
        <f>10^VLOOKUP(B88,[1]AndrewsTable3!$B:$K,10,FALSE)</f>
        <v>0.56234132519034907</v>
      </c>
      <c r="K88">
        <f>VLOOKUP(B88,[1]FullSpTyMassAge!$B:$E,4,FALSE)</f>
        <v>0.45</v>
      </c>
    </row>
    <row r="89" spans="1:11">
      <c r="A89">
        <v>71</v>
      </c>
      <c r="B89" t="s">
        <v>918</v>
      </c>
      <c r="C89" t="s">
        <v>46</v>
      </c>
      <c r="D89">
        <v>52</v>
      </c>
      <c r="E89">
        <v>3558.6058322399999</v>
      </c>
      <c r="F89">
        <v>0.358105426063</v>
      </c>
      <c r="G89">
        <f>VLOOKUP(B89,classII_b98!A:E,5,FALSE)</f>
        <v>0.65410036891599999</v>
      </c>
      <c r="H89">
        <f>VLOOKUP(B89,classII_b15!A:E,5,FALSE)</f>
        <v>0.37406526966199999</v>
      </c>
      <c r="I89" t="e">
        <f>VLOOKUP(B89,classII_b98!#REF!,5,FALSE)</f>
        <v>#REF!</v>
      </c>
      <c r="J89">
        <f>10^VLOOKUP(B89,[1]AndrewsTable3!$B:$K,10,FALSE)</f>
        <v>0.56234132519034907</v>
      </c>
      <c r="K89">
        <f>VLOOKUP(B89,[1]FullSpTyMassAge!$B:$E,4,FALSE)</f>
        <v>0.43</v>
      </c>
    </row>
    <row r="90" spans="1:11">
      <c r="A90">
        <v>74</v>
      </c>
      <c r="B90" t="s">
        <v>1148</v>
      </c>
      <c r="C90" t="s">
        <v>46</v>
      </c>
      <c r="D90">
        <v>52</v>
      </c>
      <c r="E90">
        <v>3558.6058322399999</v>
      </c>
      <c r="F90">
        <v>0.358105426063</v>
      </c>
      <c r="G90">
        <f>VLOOKUP(B90,classII_b98!A:E,5,FALSE)</f>
        <v>0.65410036891599999</v>
      </c>
      <c r="H90">
        <f>VLOOKUP(B90,classII_b15!A:E,5,FALSE)</f>
        <v>0.37406526966199999</v>
      </c>
      <c r="I90" t="e">
        <f>VLOOKUP(B90,classII_b98!#REF!,5,FALSE)</f>
        <v>#REF!</v>
      </c>
      <c r="J90">
        <f>10^VLOOKUP(B90,[1]AndrewsTable3!$B:$K,10,FALSE)</f>
        <v>0.56234132519034907</v>
      </c>
      <c r="K90">
        <f>VLOOKUP(B90,[1]FullSpTyMassAge!$B:$E,4,FALSE)</f>
        <v>0.56999999999999995</v>
      </c>
    </row>
    <row r="91" spans="1:11">
      <c r="A91">
        <v>72</v>
      </c>
      <c r="B91" t="s">
        <v>922</v>
      </c>
      <c r="C91" t="s">
        <v>46</v>
      </c>
      <c r="D91">
        <v>52</v>
      </c>
      <c r="E91">
        <v>3558.6058322399999</v>
      </c>
      <c r="F91">
        <v>0.358105426063</v>
      </c>
      <c r="G91">
        <f>VLOOKUP(B91,classII_b98!A:E,5,FALSE)</f>
        <v>0.65410036891599999</v>
      </c>
      <c r="H91">
        <f>VLOOKUP(B91,classII_b15!A:E,5,FALSE)</f>
        <v>0.37406526966199999</v>
      </c>
      <c r="I91" t="e">
        <f>VLOOKUP(B91,classII_b98!#REF!,5,FALSE)</f>
        <v>#REF!</v>
      </c>
      <c r="J91">
        <f>10^VLOOKUP(B91,[1]AndrewsTable3!$B:$K,10,FALSE)</f>
        <v>0.57543993733715693</v>
      </c>
      <c r="K91">
        <f>VLOOKUP(B91,[1]FullSpTyMassAge!$B:$E,4,FALSE)</f>
        <v>0.41</v>
      </c>
    </row>
    <row r="92" spans="1:11">
      <c r="A92">
        <v>73</v>
      </c>
      <c r="B92" t="s">
        <v>924</v>
      </c>
      <c r="C92" t="s">
        <v>46</v>
      </c>
      <c r="D92">
        <v>52</v>
      </c>
      <c r="E92">
        <v>3558.6058322399999</v>
      </c>
      <c r="F92">
        <v>0.358105426063</v>
      </c>
      <c r="G92">
        <f>VLOOKUP(B92,classII_b98!A:E,5,FALSE)</f>
        <v>0.65410036891599999</v>
      </c>
      <c r="H92">
        <f>VLOOKUP(B92,classII_b15!A:E,5,FALSE)</f>
        <v>0.37406526966199999</v>
      </c>
      <c r="I92" t="e">
        <f>VLOOKUP(B92,classII_b98!#REF!,5,FALSE)</f>
        <v>#REF!</v>
      </c>
      <c r="J92">
        <f>10^VLOOKUP(B92,[1]AndrewsTable3!$B:$K,10,FALSE)</f>
        <v>0.57543993733715693</v>
      </c>
      <c r="K92">
        <f>VLOOKUP(B92,[1]FullSpTyMassAge!$B:$E,4,FALSE)</f>
        <v>0.35</v>
      </c>
    </row>
    <row r="93" spans="1:11">
      <c r="A93">
        <v>62</v>
      </c>
      <c r="B93" t="s">
        <v>927</v>
      </c>
      <c r="C93" t="s">
        <v>252</v>
      </c>
      <c r="D93">
        <v>51.5</v>
      </c>
      <c r="E93">
        <v>3630.35761533</v>
      </c>
      <c r="F93">
        <v>0.39455581474099999</v>
      </c>
      <c r="G93">
        <f>VLOOKUP(B93,classII_b98!A:E,5,FALSE)</f>
        <v>0.74859134143999995</v>
      </c>
      <c r="H93">
        <f>VLOOKUP(B93,classII_b15!A:E,5,FALSE)</f>
        <v>0.41434911463000001</v>
      </c>
      <c r="I93" t="e">
        <f>VLOOKUP(B93,classII_b98!#REF!,5,FALSE)</f>
        <v>#REF!</v>
      </c>
      <c r="J93">
        <f>10^VLOOKUP(B93,[1]AndrewsTable3!$B:$K,10,FALSE)</f>
        <v>0.63095734448019325</v>
      </c>
      <c r="K93">
        <f>VLOOKUP(B93,[1]FullSpTyMassAge!$B:$E,4,FALSE)</f>
        <v>0.7</v>
      </c>
    </row>
    <row r="94" spans="1:11">
      <c r="A94">
        <v>81</v>
      </c>
      <c r="B94" t="s">
        <v>930</v>
      </c>
      <c r="C94" t="s">
        <v>873</v>
      </c>
      <c r="D94">
        <v>52.5</v>
      </c>
      <c r="E94">
        <v>3488.4392993400002</v>
      </c>
      <c r="F94">
        <v>0.32470291583599997</v>
      </c>
      <c r="G94">
        <f>VLOOKUP(B94,classII_b98!A:E,5,FALSE)</f>
        <v>0.56955285770899999</v>
      </c>
      <c r="H94">
        <f>VLOOKUP(B94,classII_b15!A:E,5,FALSE)</f>
        <v>0.33680412711800001</v>
      </c>
      <c r="I94" t="e">
        <f>VLOOKUP(B94,classII_b98!#REF!,5,FALSE)</f>
        <v>#REF!</v>
      </c>
      <c r="J94">
        <f>10^VLOOKUP(B94,[1]AndrewsTable3!$B:$K,10,FALSE)</f>
        <v>0.63095734448019325</v>
      </c>
      <c r="K94">
        <f>VLOOKUP(B94,[1]FullSpTyMassAge!$B:$E,4,FALSE)</f>
        <v>-0.86</v>
      </c>
    </row>
    <row r="95" spans="1:11">
      <c r="A95">
        <v>63</v>
      </c>
      <c r="B95" t="s">
        <v>934</v>
      </c>
      <c r="C95" t="s">
        <v>252</v>
      </c>
      <c r="D95">
        <v>51.5</v>
      </c>
      <c r="E95">
        <v>3630.35761533</v>
      </c>
      <c r="F95">
        <v>0.39455581474099999</v>
      </c>
      <c r="G95">
        <f>VLOOKUP(B95,classII_b98!A:E,5,FALSE)</f>
        <v>0.74859134143999995</v>
      </c>
      <c r="H95">
        <f>VLOOKUP(B95,classII_b15!A:E,5,FALSE)</f>
        <v>0.41434911463000001</v>
      </c>
      <c r="I95" t="e">
        <f>VLOOKUP(B95,classII_b98!#REF!,5,FALSE)</f>
        <v>#REF!</v>
      </c>
      <c r="J95">
        <f>10^VLOOKUP(B95,[1]AndrewsTable3!$B:$K,10,FALSE)</f>
        <v>0.64565422903465541</v>
      </c>
      <c r="K95">
        <f>VLOOKUP(B95,[1]FullSpTyMassAge!$B:$E,4,FALSE)</f>
        <v>0.59</v>
      </c>
    </row>
    <row r="96" spans="1:11">
      <c r="A96">
        <v>25</v>
      </c>
      <c r="B96" t="s">
        <v>936</v>
      </c>
      <c r="C96" t="s">
        <v>70</v>
      </c>
      <c r="D96">
        <v>48</v>
      </c>
      <c r="E96">
        <v>3976.0672551900002</v>
      </c>
      <c r="F96">
        <v>0.61462013815399996</v>
      </c>
      <c r="G96">
        <f>VLOOKUP(B96,classII_b98!A:E,5,FALSE)</f>
        <v>1.2164353452200001</v>
      </c>
      <c r="H96">
        <f>VLOOKUP(B96,classII_b15!A:E,5,FALSE)</f>
        <v>0.64863838260899997</v>
      </c>
      <c r="I96" t="e">
        <f>VLOOKUP(B96,classII_b98!#REF!,5,FALSE)</f>
        <v>#REF!</v>
      </c>
      <c r="J96">
        <f>10^VLOOKUP(B96,[1]AndrewsTable3!$B:$K,10,FALSE)</f>
        <v>0.660693448007596</v>
      </c>
      <c r="K96">
        <f>VLOOKUP(B96,[1]FullSpTyMassAge!$B:$E,4,FALSE)</f>
        <v>1.41</v>
      </c>
    </row>
    <row r="97" spans="1:11">
      <c r="A97">
        <v>43</v>
      </c>
      <c r="B97" t="s">
        <v>939</v>
      </c>
      <c r="C97" t="s">
        <v>219</v>
      </c>
      <c r="D97">
        <v>50.5</v>
      </c>
      <c r="E97">
        <v>3782.4935885</v>
      </c>
      <c r="F97">
        <v>0.481211993881</v>
      </c>
      <c r="G97">
        <f>VLOOKUP(B97,classII_b98!A:E,5,FALSE)</f>
        <v>0.96450977018799999</v>
      </c>
      <c r="H97">
        <f>VLOOKUP(B97,classII_b15!A:E,5,FALSE)</f>
        <v>0.50838003791300002</v>
      </c>
      <c r="I97" t="e">
        <f>VLOOKUP(B97,classII_b98!#REF!,5,FALSE)</f>
        <v>#REF!</v>
      </c>
      <c r="J97">
        <f>10^VLOOKUP(B97,[1]AndrewsTable3!$B:$K,10,FALSE)</f>
        <v>0.660693448007596</v>
      </c>
      <c r="K97">
        <f>VLOOKUP(B97,[1]FullSpTyMassAge!$B:$E,4,FALSE)</f>
        <v>1.21</v>
      </c>
    </row>
    <row r="98" spans="1:11">
      <c r="A98">
        <v>64</v>
      </c>
      <c r="B98" t="s">
        <v>942</v>
      </c>
      <c r="C98" t="s">
        <v>252</v>
      </c>
      <c r="D98">
        <v>51.5</v>
      </c>
      <c r="E98">
        <v>3630.35761533</v>
      </c>
      <c r="F98">
        <v>0.39455581474099999</v>
      </c>
      <c r="G98">
        <f>VLOOKUP(B98,classII_b98!A:E,5,FALSE)</f>
        <v>0.74859134143999995</v>
      </c>
      <c r="H98">
        <f>VLOOKUP(B98,classII_b15!A:E,5,FALSE)</f>
        <v>0.41434911463000001</v>
      </c>
      <c r="I98" t="e">
        <f>VLOOKUP(B98,classII_b98!#REF!,5,FALSE)</f>
        <v>#REF!</v>
      </c>
      <c r="J98">
        <f>10^VLOOKUP(B98,[1]AndrewsTable3!$B:$K,10,FALSE)</f>
        <v>0.660693448007596</v>
      </c>
      <c r="K98">
        <f>VLOOKUP(B98,[1]FullSpTyMassAge!$B:$E,4,FALSE)</f>
        <v>0.45</v>
      </c>
    </row>
    <row r="99" spans="1:11">
      <c r="A99">
        <v>51</v>
      </c>
      <c r="B99" t="s">
        <v>945</v>
      </c>
      <c r="C99" t="s">
        <v>45</v>
      </c>
      <c r="D99">
        <v>51</v>
      </c>
      <c r="E99">
        <v>3705.3720831999999</v>
      </c>
      <c r="F99">
        <v>0.43554828482000002</v>
      </c>
      <c r="G99">
        <f>VLOOKUP(B99,classII_b98!A:E,5,FALSE)</f>
        <v>0.853971092456</v>
      </c>
      <c r="H99">
        <f>VLOOKUP(B99,classII_b15!A:E,5,FALSE)</f>
        <v>0.45913785159100001</v>
      </c>
      <c r="I99" t="e">
        <f>VLOOKUP(B99,classII_b98!#REF!,5,FALSE)</f>
        <v>#REF!</v>
      </c>
      <c r="J99">
        <f>10^VLOOKUP(B99,[1]AndrewsTable3!$B:$K,10,FALSE)</f>
        <v>0.69183097091893653</v>
      </c>
      <c r="K99">
        <f>VLOOKUP(B99,[1]FullSpTyMassAge!$B:$E,4,FALSE)</f>
        <v>0.97</v>
      </c>
    </row>
    <row r="100" spans="1:11">
      <c r="A100">
        <v>61</v>
      </c>
      <c r="B100" t="s">
        <v>949</v>
      </c>
      <c r="C100" t="s">
        <v>950</v>
      </c>
      <c r="D100">
        <v>51.25</v>
      </c>
      <c r="E100">
        <v>3667.3628394699999</v>
      </c>
      <c r="F100">
        <v>0.41438324080299999</v>
      </c>
      <c r="G100">
        <f>VLOOKUP(B100,classII_b98!A:E,5,FALSE)</f>
        <v>0.80001486589100002</v>
      </c>
      <c r="H100">
        <f>VLOOKUP(B100,classII_b15!A:E,5,FALSE)</f>
        <v>0.43608205600799999</v>
      </c>
      <c r="I100" t="e">
        <f>VLOOKUP(B100,classII_b98!#REF!,5,FALSE)</f>
        <v>#REF!</v>
      </c>
      <c r="J100">
        <f>10^VLOOKUP(B100,[1]AndrewsTable3!$B:$K,10,FALSE)</f>
        <v>0.69183097091893653</v>
      </c>
      <c r="K100">
        <f>VLOOKUP(B100,[1]FullSpTyMassAge!$B:$E,4,FALSE)</f>
        <v>0.65</v>
      </c>
    </row>
    <row r="101" spans="1:11">
      <c r="A101">
        <v>44</v>
      </c>
      <c r="B101" t="s">
        <v>953</v>
      </c>
      <c r="C101" t="s">
        <v>219</v>
      </c>
      <c r="D101">
        <v>50.5</v>
      </c>
      <c r="E101">
        <v>3782.4935885</v>
      </c>
      <c r="F101">
        <v>0.481211993881</v>
      </c>
      <c r="G101">
        <f>VLOOKUP(B101,classII_b98!A:E,5,FALSE)</f>
        <v>0.96450977018799999</v>
      </c>
      <c r="H101">
        <f>VLOOKUP(B101,classII_b15!A:E,5,FALSE)</f>
        <v>0.50838003791300002</v>
      </c>
      <c r="I101" t="e">
        <f>VLOOKUP(B101,classII_b98!#REF!,5,FALSE)</f>
        <v>#REF!</v>
      </c>
      <c r="J101">
        <f>10^VLOOKUP(B101,[1]AndrewsTable3!$B:$K,10,FALSE)</f>
        <v>0.70794578438413791</v>
      </c>
      <c r="K101">
        <f>VLOOKUP(B101,[1]FullSpTyMassAge!$B:$E,4,FALSE)</f>
        <v>0.9</v>
      </c>
    </row>
    <row r="102" spans="1:11">
      <c r="A102">
        <v>52</v>
      </c>
      <c r="B102" t="s">
        <v>956</v>
      </c>
      <c r="C102" t="s">
        <v>45</v>
      </c>
      <c r="D102">
        <v>51</v>
      </c>
      <c r="E102">
        <v>3705.3720831999999</v>
      </c>
      <c r="F102">
        <v>0.43554828482000002</v>
      </c>
      <c r="G102">
        <f>VLOOKUP(B102,classII_b98!A:E,5,FALSE)</f>
        <v>0.853971092456</v>
      </c>
      <c r="H102">
        <f>VLOOKUP(B102,classII_b15!A:E,5,FALSE)</f>
        <v>0.45913785159100001</v>
      </c>
      <c r="I102" t="e">
        <f>VLOOKUP(B102,classII_b98!#REF!,5,FALSE)</f>
        <v>#REF!</v>
      </c>
      <c r="J102">
        <f>10^VLOOKUP(B102,[1]AndrewsTable3!$B:$K,10,FALSE)</f>
        <v>0.70794578438413791</v>
      </c>
      <c r="K102">
        <f>VLOOKUP(B102,[1]FullSpTyMassAge!$B:$E,4,FALSE)</f>
        <v>0.89</v>
      </c>
    </row>
    <row r="103" spans="1:11">
      <c r="A103">
        <v>53</v>
      </c>
      <c r="B103" t="s">
        <v>959</v>
      </c>
      <c r="C103" t="s">
        <v>45</v>
      </c>
      <c r="D103">
        <v>51</v>
      </c>
      <c r="E103">
        <v>3705.3720831999999</v>
      </c>
      <c r="F103">
        <v>0.43554828482000002</v>
      </c>
      <c r="G103">
        <f>VLOOKUP(B103,classII_b98!A:E,5,FALSE)</f>
        <v>0.853971092456</v>
      </c>
      <c r="H103">
        <f>VLOOKUP(B103,classII_b15!A:E,5,FALSE)</f>
        <v>0.45913785159100001</v>
      </c>
      <c r="I103" t="e">
        <f>VLOOKUP(B103,classII_b98!#REF!,5,FALSE)</f>
        <v>#REF!</v>
      </c>
      <c r="J103">
        <f>10^VLOOKUP(B103,[1]AndrewsTable3!$B:$K,10,FALSE)</f>
        <v>0.70794578438413791</v>
      </c>
      <c r="K103">
        <f>VLOOKUP(B103,[1]FullSpTyMassAge!$B:$E,4,FALSE)</f>
        <v>0.66</v>
      </c>
    </row>
    <row r="104" spans="1:11">
      <c r="A104">
        <v>27</v>
      </c>
      <c r="B104" t="s">
        <v>962</v>
      </c>
      <c r="C104" t="s">
        <v>44</v>
      </c>
      <c r="D104">
        <v>50</v>
      </c>
      <c r="E104">
        <v>3849.9167460899998</v>
      </c>
      <c r="F104">
        <v>0.524419985857</v>
      </c>
      <c r="G104">
        <f>VLOOKUP(B104,classII_b98!A:E,5,FALSE)</f>
        <v>1.05904298971</v>
      </c>
      <c r="H104">
        <f>VLOOKUP(B104,classII_b15!A:E,5,FALSE)</f>
        <v>0.55436636908299997</v>
      </c>
      <c r="I104" t="e">
        <f>VLOOKUP(B104,classII_b98!#REF!,5,FALSE)</f>
        <v>#REF!</v>
      </c>
      <c r="J104">
        <f>10^VLOOKUP(B104,[1]AndrewsTable3!$B:$K,10,FALSE)</f>
        <v>0.72443596007499</v>
      </c>
      <c r="K104">
        <f>VLOOKUP(B104,[1]FullSpTyMassAge!$B:$E,4,FALSE)</f>
        <v>0.99</v>
      </c>
    </row>
    <row r="105" spans="1:11">
      <c r="A105">
        <v>54</v>
      </c>
      <c r="B105" t="s">
        <v>965</v>
      </c>
      <c r="C105" t="s">
        <v>45</v>
      </c>
      <c r="D105">
        <v>51</v>
      </c>
      <c r="E105">
        <v>3705.3720831999999</v>
      </c>
      <c r="F105">
        <v>0.43554828482000002</v>
      </c>
      <c r="G105">
        <f>VLOOKUP(B105,classII_b98!A:E,5,FALSE)</f>
        <v>0.853971092456</v>
      </c>
      <c r="H105">
        <f>VLOOKUP(B105,classII_b15!A:E,5,FALSE)</f>
        <v>0.45913785159100001</v>
      </c>
      <c r="I105" t="e">
        <f>VLOOKUP(B105,classII_b98!#REF!,5,FALSE)</f>
        <v>#REF!</v>
      </c>
      <c r="J105">
        <f>10^VLOOKUP(B105,[1]AndrewsTable3!$B:$K,10,FALSE)</f>
        <v>0.72443596007499</v>
      </c>
      <c r="K105">
        <f>VLOOKUP(B105,[1]FullSpTyMassAge!$B:$E,4,FALSE)</f>
        <v>0.7</v>
      </c>
    </row>
    <row r="106" spans="1:11">
      <c r="A106">
        <v>60</v>
      </c>
      <c r="B106" t="s">
        <v>1143</v>
      </c>
      <c r="C106" t="s">
        <v>45</v>
      </c>
      <c r="D106">
        <v>51</v>
      </c>
      <c r="E106">
        <v>3705.3720831999999</v>
      </c>
      <c r="F106">
        <v>0.43554828482000002</v>
      </c>
      <c r="G106">
        <f>VLOOKUP(B106,classII_b98!A:E,5,FALSE)</f>
        <v>0.853971092456</v>
      </c>
      <c r="H106">
        <f>VLOOKUP(B106,classII_b15!A:E,5,FALSE)</f>
        <v>0.45913785159100001</v>
      </c>
      <c r="I106" t="e">
        <f>VLOOKUP(B106,classII_b98!#REF!,5,FALSE)</f>
        <v>#REF!</v>
      </c>
      <c r="J106">
        <f>10^VLOOKUP(B106,[1]AndrewsTable3!$B:$K,10,FALSE)</f>
        <v>0.72443596007499</v>
      </c>
      <c r="K106">
        <f>VLOOKUP(B106,[1]FullSpTyMassAge!$B:$E,4,FALSE)</f>
        <v>0.59</v>
      </c>
    </row>
    <row r="107" spans="1:11">
      <c r="A107">
        <v>45</v>
      </c>
      <c r="B107" t="s">
        <v>971</v>
      </c>
      <c r="C107" t="s">
        <v>219</v>
      </c>
      <c r="D107">
        <v>50.5</v>
      </c>
      <c r="E107">
        <v>3782.4935885</v>
      </c>
      <c r="F107">
        <v>0.481211993881</v>
      </c>
      <c r="G107">
        <f>VLOOKUP(B107,classII_b98!A:E,5,FALSE)</f>
        <v>0.96450977018799999</v>
      </c>
      <c r="H107">
        <f>VLOOKUP(B107,classII_b15!A:E,5,FALSE)</f>
        <v>0.50838003791300002</v>
      </c>
      <c r="I107" t="e">
        <f>VLOOKUP(B107,classII_b98!#REF!,5,FALSE)</f>
        <v>#REF!</v>
      </c>
      <c r="J107">
        <f>10^VLOOKUP(B107,[1]AndrewsTable3!$B:$K,10,FALSE)</f>
        <v>0.74131024130091738</v>
      </c>
      <c r="K107">
        <f>VLOOKUP(B107,[1]FullSpTyMassAge!$B:$E,4,FALSE)</f>
        <v>0.89</v>
      </c>
    </row>
    <row r="108" spans="1:11">
      <c r="A108">
        <v>55</v>
      </c>
      <c r="B108" t="s">
        <v>969</v>
      </c>
      <c r="C108" t="s">
        <v>45</v>
      </c>
      <c r="D108">
        <v>51</v>
      </c>
      <c r="E108">
        <v>3705.3720831999999</v>
      </c>
      <c r="F108">
        <v>0.43554828482000002</v>
      </c>
      <c r="G108">
        <f>VLOOKUP(B108,classII_b98!A:E,5,FALSE)</f>
        <v>0.853971092456</v>
      </c>
      <c r="H108">
        <f>VLOOKUP(B108,classII_b15!A:E,5,FALSE)</f>
        <v>0.45913785159100001</v>
      </c>
      <c r="I108" t="e">
        <f>VLOOKUP(B108,classII_b98!#REF!,5,FALSE)</f>
        <v>#REF!</v>
      </c>
      <c r="J108">
        <f>10^VLOOKUP(B108,[1]AndrewsTable3!$B:$K,10,FALSE)</f>
        <v>0.74131024130091738</v>
      </c>
      <c r="K108">
        <f>VLOOKUP(B108,[1]FullSpTyMassAge!$B:$E,4,FALSE)</f>
        <v>0.56999999999999995</v>
      </c>
    </row>
    <row r="109" spans="1:11">
      <c r="A109">
        <v>56</v>
      </c>
      <c r="B109" t="s">
        <v>972</v>
      </c>
      <c r="C109" t="s">
        <v>45</v>
      </c>
      <c r="D109">
        <v>51</v>
      </c>
      <c r="E109">
        <v>3705.3720831999999</v>
      </c>
      <c r="F109">
        <v>0.43554828482000002</v>
      </c>
      <c r="G109">
        <f>VLOOKUP(B109,classII_b98!A:E,5,FALSE)</f>
        <v>0.853971092456</v>
      </c>
      <c r="H109">
        <f>VLOOKUP(B109,classII_b15!A:E,5,FALSE)</f>
        <v>0.45913785159100001</v>
      </c>
      <c r="I109" t="e">
        <f>VLOOKUP(B109,classII_b98!#REF!,5,FALSE)</f>
        <v>#REF!</v>
      </c>
      <c r="J109">
        <f>10^VLOOKUP(B109,[1]AndrewsTable3!$B:$K,10,FALSE)</f>
        <v>0.75857757502918366</v>
      </c>
      <c r="K109">
        <f>VLOOKUP(B109,[1]FullSpTyMassAge!$B:$E,4,FALSE)</f>
        <v>0.41</v>
      </c>
    </row>
    <row r="110" spans="1:11">
      <c r="A110">
        <v>57</v>
      </c>
      <c r="B110" t="s">
        <v>973</v>
      </c>
      <c r="C110" t="s">
        <v>45</v>
      </c>
      <c r="D110">
        <v>51</v>
      </c>
      <c r="E110">
        <v>3705.3720831999999</v>
      </c>
      <c r="F110">
        <v>0.43554828482000002</v>
      </c>
      <c r="G110">
        <f>VLOOKUP(B110,classII_b98!A:E,5,FALSE)</f>
        <v>0.853971092456</v>
      </c>
      <c r="H110">
        <f>VLOOKUP(B110,classII_b15!A:E,5,FALSE)</f>
        <v>0.45913785159100001</v>
      </c>
      <c r="I110" t="e">
        <f>VLOOKUP(B110,classII_b98!#REF!,5,FALSE)</f>
        <v>#REF!</v>
      </c>
      <c r="J110">
        <f>10^VLOOKUP(B110,[1]AndrewsTable3!$B:$K,10,FALSE)</f>
        <v>0.75857757502918366</v>
      </c>
      <c r="K110">
        <f>VLOOKUP(B110,[1]FullSpTyMassAge!$B:$E,4,FALSE)</f>
        <v>0.4</v>
      </c>
    </row>
    <row r="111" spans="1:11">
      <c r="A111">
        <v>58</v>
      </c>
      <c r="B111" t="s">
        <v>974</v>
      </c>
      <c r="C111" t="s">
        <v>45</v>
      </c>
      <c r="D111">
        <v>51</v>
      </c>
      <c r="E111">
        <v>3705.3720831999999</v>
      </c>
      <c r="F111">
        <v>0.43554828482000002</v>
      </c>
      <c r="G111">
        <f>VLOOKUP(B111,classII_b98!A:E,5,FALSE)</f>
        <v>0.853971092456</v>
      </c>
      <c r="H111">
        <f>VLOOKUP(B111,classII_b15!A:E,5,FALSE)</f>
        <v>0.45913785159100001</v>
      </c>
      <c r="I111" t="e">
        <f>VLOOKUP(B111,classII_b98!#REF!,5,FALSE)</f>
        <v>#REF!</v>
      </c>
      <c r="J111">
        <f>10^VLOOKUP(B111,[1]AndrewsTable3!$B:$K,10,FALSE)</f>
        <v>0.75857757502918366</v>
      </c>
      <c r="K111">
        <f>VLOOKUP(B111,[1]FullSpTyMassAge!$B:$E,4,FALSE)</f>
        <v>0.35</v>
      </c>
    </row>
    <row r="112" spans="1:11">
      <c r="A112">
        <v>28</v>
      </c>
      <c r="B112" t="s">
        <v>977</v>
      </c>
      <c r="C112" t="s">
        <v>44</v>
      </c>
      <c r="D112">
        <v>50</v>
      </c>
      <c r="E112">
        <v>3849.9167460899998</v>
      </c>
      <c r="F112">
        <v>0.524419985857</v>
      </c>
      <c r="G112">
        <f>VLOOKUP(B112,classII_b98!A:E,5,FALSE)</f>
        <v>1.05904298971</v>
      </c>
      <c r="H112">
        <f>VLOOKUP(B112,classII_b15!A:E,5,FALSE)</f>
        <v>0.55436636908299997</v>
      </c>
      <c r="I112" t="e">
        <f>VLOOKUP(B112,classII_b98!#REF!,5,FALSE)</f>
        <v>#REF!</v>
      </c>
      <c r="J112">
        <f>10^VLOOKUP(B112,[1]AndrewsTable3!$B:$K,10,FALSE)</f>
        <v>0.81283051616409918</v>
      </c>
      <c r="K112">
        <f>VLOOKUP(B112,[1]FullSpTyMassAge!$B:$E,4,FALSE)</f>
        <v>0.89</v>
      </c>
    </row>
    <row r="113" spans="1:11">
      <c r="A113">
        <v>59</v>
      </c>
      <c r="B113" t="s">
        <v>980</v>
      </c>
      <c r="C113" t="s">
        <v>45</v>
      </c>
      <c r="D113">
        <v>51</v>
      </c>
      <c r="E113">
        <v>3705.3720831999999</v>
      </c>
      <c r="F113">
        <v>0.43554828482000002</v>
      </c>
      <c r="G113">
        <f>VLOOKUP(B113,classII_b98!A:E,5,FALSE)</f>
        <v>0.853971092456</v>
      </c>
      <c r="H113">
        <f>VLOOKUP(B113,classII_b15!A:E,5,FALSE)</f>
        <v>0.45913785159100001</v>
      </c>
      <c r="I113" t="e">
        <f>VLOOKUP(B113,classII_b98!#REF!,5,FALSE)</f>
        <v>#REF!</v>
      </c>
      <c r="J113">
        <f>10^VLOOKUP(B113,[1]AndrewsTable3!$B:$K,10,FALSE)</f>
        <v>0.81283051616409918</v>
      </c>
      <c r="K113">
        <f>VLOOKUP(B113,[1]FullSpTyMassAge!$B:$E,4,FALSE)</f>
        <v>0</v>
      </c>
    </row>
    <row r="114" spans="1:11">
      <c r="A114">
        <v>29</v>
      </c>
      <c r="B114" t="s">
        <v>981</v>
      </c>
      <c r="C114" t="s">
        <v>44</v>
      </c>
      <c r="D114">
        <v>50</v>
      </c>
      <c r="E114">
        <v>3849.9167460899998</v>
      </c>
      <c r="F114">
        <v>0.524419985857</v>
      </c>
      <c r="G114">
        <f>VLOOKUP(B114,classII_b98!A:E,5,FALSE)</f>
        <v>1.05904298971</v>
      </c>
      <c r="H114">
        <f>VLOOKUP(B114,classII_b15!A:E,5,FALSE)</f>
        <v>0.55436636908299997</v>
      </c>
      <c r="I114" t="e">
        <f>VLOOKUP(B114,classII_b98!#REF!,5,FALSE)</f>
        <v>#REF!</v>
      </c>
      <c r="J114">
        <f>10^VLOOKUP(B114,[1]AndrewsTable3!$B:$K,10,FALSE)</f>
        <v>0.85113803820237643</v>
      </c>
      <c r="K114">
        <f>VLOOKUP(B114,[1]FullSpTyMassAge!$B:$E,4,FALSE)</f>
        <v>0.85</v>
      </c>
    </row>
    <row r="115" spans="1:11">
      <c r="A115">
        <v>46</v>
      </c>
      <c r="B115" t="s">
        <v>984</v>
      </c>
      <c r="C115" t="s">
        <v>219</v>
      </c>
      <c r="D115">
        <v>50.5</v>
      </c>
      <c r="E115">
        <v>3782.4935885</v>
      </c>
      <c r="F115">
        <v>0.481211993881</v>
      </c>
      <c r="G115">
        <f>VLOOKUP(B115,classII_b98!A:E,5,FALSE)</f>
        <v>0.96450977018799999</v>
      </c>
      <c r="H115">
        <f>VLOOKUP(B115,classII_b15!A:E,5,FALSE)</f>
        <v>0.50838003791300002</v>
      </c>
      <c r="I115" t="e">
        <f>VLOOKUP(B115,classII_b98!#REF!,5,FALSE)</f>
        <v>#REF!</v>
      </c>
      <c r="J115">
        <f>10^VLOOKUP(B115,[1]AndrewsTable3!$B:$K,10,FALSE)</f>
        <v>0.87096358995608059</v>
      </c>
      <c r="K115">
        <f>VLOOKUP(B115,[1]FullSpTyMassAge!$B:$E,4,FALSE)</f>
        <v>0.61</v>
      </c>
    </row>
    <row r="116" spans="1:11">
      <c r="A116">
        <v>47</v>
      </c>
      <c r="B116" t="s">
        <v>987</v>
      </c>
      <c r="C116" t="s">
        <v>219</v>
      </c>
      <c r="D116">
        <v>50.5</v>
      </c>
      <c r="E116">
        <v>3782.4935885</v>
      </c>
      <c r="F116">
        <v>0.481211993881</v>
      </c>
      <c r="G116">
        <f>VLOOKUP(B116,classII_b98!A:E,5,FALSE)</f>
        <v>0.96450977018799999</v>
      </c>
      <c r="H116">
        <f>VLOOKUP(B116,classII_b15!A:E,5,FALSE)</f>
        <v>0.50838003791300002</v>
      </c>
      <c r="I116" t="e">
        <f>VLOOKUP(B116,classII_b98!#REF!,5,FALSE)</f>
        <v>#REF!</v>
      </c>
      <c r="J116">
        <f>10^VLOOKUP(B116,[1]AndrewsTable3!$B:$K,10,FALSE)</f>
        <v>0.87096358995608059</v>
      </c>
      <c r="K116">
        <f>VLOOKUP(B116,[1]FullSpTyMassAge!$B:$E,4,FALSE)</f>
        <v>0.56000000000000005</v>
      </c>
    </row>
    <row r="117" spans="1:11">
      <c r="A117">
        <v>30</v>
      </c>
      <c r="B117" t="s">
        <v>990</v>
      </c>
      <c r="C117" t="s">
        <v>44</v>
      </c>
      <c r="D117">
        <v>50</v>
      </c>
      <c r="E117">
        <v>3849.9167460899998</v>
      </c>
      <c r="F117">
        <v>0.524419985857</v>
      </c>
      <c r="G117">
        <f>VLOOKUP(B117,classII_b98!A:E,5,FALSE)</f>
        <v>1.05904298971</v>
      </c>
      <c r="H117">
        <f>VLOOKUP(B117,classII_b15!A:E,5,FALSE)</f>
        <v>0.55436636908299997</v>
      </c>
      <c r="I117" t="e">
        <f>VLOOKUP(B117,classII_b98!#REF!,5,FALSE)</f>
        <v>#REF!</v>
      </c>
      <c r="J117">
        <f>10^VLOOKUP(B117,[1]AndrewsTable3!$B:$K,10,FALSE)</f>
        <v>0.89125093813374545</v>
      </c>
      <c r="K117">
        <f>VLOOKUP(B117,[1]FullSpTyMassAge!$B:$E,4,FALSE)</f>
        <v>0.75</v>
      </c>
    </row>
    <row r="118" spans="1:11">
      <c r="A118">
        <v>31</v>
      </c>
      <c r="B118" t="s">
        <v>993</v>
      </c>
      <c r="C118" t="s">
        <v>44</v>
      </c>
      <c r="D118">
        <v>50</v>
      </c>
      <c r="E118">
        <v>3849.9167460899998</v>
      </c>
      <c r="F118">
        <v>0.524419985857</v>
      </c>
      <c r="G118">
        <f>VLOOKUP(B118,classII_b98!A:E,5,FALSE)</f>
        <v>1.05904298971</v>
      </c>
      <c r="H118">
        <f>VLOOKUP(B118,classII_b15!A:E,5,FALSE)</f>
        <v>0.55436636908299997</v>
      </c>
      <c r="I118" t="e">
        <f>VLOOKUP(B118,classII_b98!#REF!,5,FALSE)</f>
        <v>#REF!</v>
      </c>
      <c r="J118">
        <f>10^VLOOKUP(B118,[1]AndrewsTable3!$B:$K,10,FALSE)</f>
        <v>0.89125093813374545</v>
      </c>
      <c r="K118">
        <f>VLOOKUP(B118,[1]FullSpTyMassAge!$B:$E,4,FALSE)</f>
        <v>0.67</v>
      </c>
    </row>
    <row r="119" spans="1:11">
      <c r="A119">
        <v>32</v>
      </c>
      <c r="B119" t="s">
        <v>996</v>
      </c>
      <c r="C119" t="s">
        <v>44</v>
      </c>
      <c r="D119">
        <v>50</v>
      </c>
      <c r="E119">
        <v>3849.9167460899998</v>
      </c>
      <c r="F119">
        <v>0.524419985857</v>
      </c>
      <c r="G119">
        <f>VLOOKUP(B119,classII_b98!A:E,5,FALSE)</f>
        <v>1.05904298971</v>
      </c>
      <c r="H119">
        <f>VLOOKUP(B119,classII_b15!A:E,5,FALSE)</f>
        <v>0.55436636908299997</v>
      </c>
      <c r="I119" t="e">
        <f>VLOOKUP(B119,classII_b98!#REF!,5,FALSE)</f>
        <v>#REF!</v>
      </c>
      <c r="J119">
        <f>10^VLOOKUP(B119,[1]AndrewsTable3!$B:$K,10,FALSE)</f>
        <v>0.89125093813374545</v>
      </c>
      <c r="K119">
        <f>VLOOKUP(B119,[1]FullSpTyMassAge!$B:$E,4,FALSE)</f>
        <v>0.62</v>
      </c>
    </row>
    <row r="120" spans="1:11">
      <c r="A120">
        <v>42</v>
      </c>
      <c r="B120" t="s">
        <v>1154</v>
      </c>
      <c r="C120" t="s">
        <v>44</v>
      </c>
      <c r="D120">
        <v>50</v>
      </c>
      <c r="E120">
        <v>3849.9167460899998</v>
      </c>
      <c r="F120">
        <v>0.524419985857</v>
      </c>
      <c r="G120">
        <f>VLOOKUP(B120,classII_b98!A:E,5,FALSE)</f>
        <v>1.05904298971</v>
      </c>
      <c r="H120">
        <f>VLOOKUP(B120,classII_b15!A:E,5,FALSE)</f>
        <v>0.55436636908299997</v>
      </c>
      <c r="I120" t="e">
        <f>VLOOKUP(B120,classII_b98!#REF!,5,FALSE)</f>
        <v>#REF!</v>
      </c>
      <c r="J120">
        <f>10^VLOOKUP(B120,[1]AndrewsTable3!$B:$K,10,FALSE)</f>
        <v>0.89125093813374545</v>
      </c>
      <c r="K120">
        <f>VLOOKUP(B120,[1]FullSpTyMassAge!$B:$E,4,FALSE)</f>
        <v>0.61</v>
      </c>
    </row>
    <row r="121" spans="1:11">
      <c r="A121">
        <v>48</v>
      </c>
      <c r="B121" t="s">
        <v>1003</v>
      </c>
      <c r="C121" t="s">
        <v>219</v>
      </c>
      <c r="D121">
        <v>50.5</v>
      </c>
      <c r="E121">
        <v>3782.4935885</v>
      </c>
      <c r="F121">
        <v>0.481211993881</v>
      </c>
      <c r="G121">
        <f>VLOOKUP(B121,classII_b98!A:E,5,FALSE)</f>
        <v>0.96450977018799999</v>
      </c>
      <c r="H121">
        <f>VLOOKUP(B121,classII_b15!A:E,5,FALSE)</f>
        <v>0.50838003791300002</v>
      </c>
      <c r="I121" t="e">
        <f>VLOOKUP(B121,classII_b98!#REF!,5,FALSE)</f>
        <v>#REF!</v>
      </c>
      <c r="J121">
        <f>10^VLOOKUP(B121,[1]AndrewsTable3!$B:$K,10,FALSE)</f>
        <v>0.89125093813374545</v>
      </c>
      <c r="K121">
        <f>VLOOKUP(B121,[1]FullSpTyMassAge!$B:$E,4,FALSE)</f>
        <v>0.42</v>
      </c>
    </row>
    <row r="122" spans="1:11">
      <c r="A122">
        <v>49</v>
      </c>
      <c r="B122" t="s">
        <v>1008</v>
      </c>
      <c r="C122" t="s">
        <v>219</v>
      </c>
      <c r="D122">
        <v>50.5</v>
      </c>
      <c r="E122">
        <v>3782.4935885</v>
      </c>
      <c r="F122">
        <v>0.481211993881</v>
      </c>
      <c r="G122">
        <f>VLOOKUP(B122,classII_b98!A:E,5,FALSE)</f>
        <v>0.96450977018799999</v>
      </c>
      <c r="H122">
        <f>VLOOKUP(B122,classII_b15!A:E,5,FALSE)</f>
        <v>0.50838003791300002</v>
      </c>
      <c r="I122" t="e">
        <f>VLOOKUP(B122,classII_b98!#REF!,5,FALSE)</f>
        <v>#REF!</v>
      </c>
      <c r="J122">
        <f>10^VLOOKUP(B122,[1]AndrewsTable3!$B:$K,10,FALSE)</f>
        <v>0.89125093813374545</v>
      </c>
      <c r="K122">
        <f>VLOOKUP(B122,[1]FullSpTyMassAge!$B:$E,4,FALSE)</f>
        <v>0.25</v>
      </c>
    </row>
    <row r="123" spans="1:11">
      <c r="A123">
        <v>33</v>
      </c>
      <c r="B123" t="s">
        <v>1012</v>
      </c>
      <c r="C123" t="s">
        <v>44</v>
      </c>
      <c r="D123">
        <v>50</v>
      </c>
      <c r="E123">
        <v>3849.9167460899998</v>
      </c>
      <c r="F123">
        <v>0.524419985857</v>
      </c>
      <c r="G123">
        <f>VLOOKUP(B123,classII_b98!A:E,5,FALSE)</f>
        <v>1.05904298971</v>
      </c>
      <c r="H123">
        <f>VLOOKUP(B123,classII_b15!A:E,5,FALSE)</f>
        <v>0.55436636908299997</v>
      </c>
      <c r="I123" t="e">
        <f>VLOOKUP(B123,classII_b98!#REF!,5,FALSE)</f>
        <v>#REF!</v>
      </c>
      <c r="J123">
        <f>10^VLOOKUP(B123,[1]AndrewsTable3!$B:$K,10,FALSE)</f>
        <v>0.91201083935590965</v>
      </c>
      <c r="K123">
        <f>VLOOKUP(B123,[1]FullSpTyMassAge!$B:$E,4,FALSE)</f>
        <v>0.5</v>
      </c>
    </row>
    <row r="124" spans="1:11">
      <c r="A124">
        <v>34</v>
      </c>
      <c r="B124" t="s">
        <v>1015</v>
      </c>
      <c r="C124" t="s">
        <v>44</v>
      </c>
      <c r="D124">
        <v>50</v>
      </c>
      <c r="E124">
        <v>3849.9167460899998</v>
      </c>
      <c r="F124">
        <v>0.524419985857</v>
      </c>
      <c r="G124">
        <f>VLOOKUP(B124,classII_b98!A:E,5,FALSE)</f>
        <v>1.05904298971</v>
      </c>
      <c r="H124">
        <f>VLOOKUP(B124,classII_b15!A:E,5,FALSE)</f>
        <v>0.55436636908299997</v>
      </c>
      <c r="I124" t="e">
        <f>VLOOKUP(B124,classII_b98!#REF!,5,FALSE)</f>
        <v>#REF!</v>
      </c>
      <c r="J124">
        <f>10^VLOOKUP(B124,[1]AndrewsTable3!$B:$K,10,FALSE)</f>
        <v>0.97723722095581067</v>
      </c>
      <c r="K124">
        <f>VLOOKUP(B124,[1]FullSpTyMassAge!$B:$E,4,FALSE)</f>
        <v>0.4</v>
      </c>
    </row>
    <row r="125" spans="1:11">
      <c r="A125">
        <v>35</v>
      </c>
      <c r="B125" t="s">
        <v>1018</v>
      </c>
      <c r="C125" t="s">
        <v>44</v>
      </c>
      <c r="D125">
        <v>50</v>
      </c>
      <c r="E125">
        <v>3849.9167460899998</v>
      </c>
      <c r="F125">
        <v>0.524419985857</v>
      </c>
      <c r="G125">
        <f>VLOOKUP(B125,classII_b98!A:E,5,FALSE)</f>
        <v>1.05904298971</v>
      </c>
      <c r="H125">
        <f>VLOOKUP(B125,classII_b15!A:E,5,FALSE)</f>
        <v>0.55436636908299997</v>
      </c>
      <c r="I125" t="e">
        <f>VLOOKUP(B125,classII_b98!#REF!,5,FALSE)</f>
        <v>#REF!</v>
      </c>
      <c r="J125">
        <f>10^VLOOKUP(B125,[1]AndrewsTable3!$B:$K,10,FALSE)</f>
        <v>1</v>
      </c>
      <c r="K125">
        <f>VLOOKUP(B125,[1]FullSpTyMassAge!$B:$E,4,FALSE)</f>
        <v>0.33</v>
      </c>
    </row>
    <row r="126" spans="1:11">
      <c r="A126">
        <v>36</v>
      </c>
      <c r="B126" t="s">
        <v>1019</v>
      </c>
      <c r="C126" t="s">
        <v>44</v>
      </c>
      <c r="D126">
        <v>50</v>
      </c>
      <c r="E126">
        <v>3849.9167460899998</v>
      </c>
      <c r="F126">
        <v>0.524419985857</v>
      </c>
      <c r="G126">
        <f>VLOOKUP(B126,classII_b98!A:E,5,FALSE)</f>
        <v>1.05904298971</v>
      </c>
      <c r="H126">
        <f>VLOOKUP(B126,classII_b15!A:E,5,FALSE)</f>
        <v>0.55436636908299997</v>
      </c>
      <c r="I126" t="e">
        <f>VLOOKUP(B126,classII_b98!#REF!,5,FALSE)</f>
        <v>#REF!</v>
      </c>
      <c r="J126">
        <f>10^VLOOKUP(B126,[1]AndrewsTable3!$B:$K,10,FALSE)</f>
        <v>1</v>
      </c>
      <c r="K126">
        <f>VLOOKUP(B126,[1]FullSpTyMassAge!$B:$E,4,FALSE)</f>
        <v>0.19</v>
      </c>
    </row>
    <row r="127" spans="1:11">
      <c r="A127">
        <v>37</v>
      </c>
      <c r="B127" t="s">
        <v>1020</v>
      </c>
      <c r="C127" t="s">
        <v>44</v>
      </c>
      <c r="D127">
        <v>50</v>
      </c>
      <c r="E127">
        <v>3849.9167460899998</v>
      </c>
      <c r="F127">
        <v>0.524419985857</v>
      </c>
      <c r="G127">
        <f>VLOOKUP(B127,classII_b98!A:E,5,FALSE)</f>
        <v>1.05904298971</v>
      </c>
      <c r="H127">
        <f>VLOOKUP(B127,classII_b15!A:E,5,FALSE)</f>
        <v>0.55436636908299997</v>
      </c>
      <c r="I127" t="e">
        <f>VLOOKUP(B127,classII_b98!#REF!,5,FALSE)</f>
        <v>#REF!</v>
      </c>
      <c r="J127">
        <f>10^VLOOKUP(B127,[1]AndrewsTable3!$B:$K,10,FALSE)</f>
        <v>1</v>
      </c>
      <c r="K127">
        <f>VLOOKUP(B127,[1]FullSpTyMassAge!$B:$E,4,FALSE)</f>
        <v>0.14000000000000001</v>
      </c>
    </row>
    <row r="128" spans="1:11">
      <c r="A128">
        <v>38</v>
      </c>
      <c r="B128" t="s">
        <v>1023</v>
      </c>
      <c r="C128" t="s">
        <v>44</v>
      </c>
      <c r="D128">
        <v>50</v>
      </c>
      <c r="E128">
        <v>3849.9167460899998</v>
      </c>
      <c r="F128">
        <v>0.524419985857</v>
      </c>
      <c r="G128">
        <f>VLOOKUP(B128,classII_b98!A:E,5,FALSE)</f>
        <v>1.05904298971</v>
      </c>
      <c r="H128">
        <f>VLOOKUP(B128,classII_b15!A:E,5,FALSE)</f>
        <v>0.55436636908299997</v>
      </c>
      <c r="I128" t="e">
        <f>VLOOKUP(B128,classII_b98!#REF!,5,FALSE)</f>
        <v>#REF!</v>
      </c>
      <c r="J128">
        <f>10^VLOOKUP(B128,[1]AndrewsTable3!$B:$K,10,FALSE)</f>
        <v>1.0232929922807541</v>
      </c>
      <c r="K128">
        <f>VLOOKUP(B128,[1]FullSpTyMassAge!$B:$E,4,FALSE)</f>
        <v>0.03</v>
      </c>
    </row>
    <row r="129" spans="1:11">
      <c r="A129">
        <v>39</v>
      </c>
      <c r="B129" t="s">
        <v>1026</v>
      </c>
      <c r="C129" t="s">
        <v>44</v>
      </c>
      <c r="D129">
        <v>50</v>
      </c>
      <c r="E129">
        <v>3849.9167460899998</v>
      </c>
      <c r="F129">
        <v>0.524419985857</v>
      </c>
      <c r="G129">
        <f>VLOOKUP(B129,classII_b98!A:E,5,FALSE)</f>
        <v>1.05904298971</v>
      </c>
      <c r="H129">
        <f>VLOOKUP(B129,classII_b15!A:E,5,FALSE)</f>
        <v>0.55436636908299997</v>
      </c>
      <c r="I129" t="e">
        <f>VLOOKUP(B129,classII_b98!#REF!,5,FALSE)</f>
        <v>#REF!</v>
      </c>
      <c r="J129">
        <f>10^VLOOKUP(B129,[1]AndrewsTable3!$B:$K,10,FALSE)</f>
        <v>1.0232929922807541</v>
      </c>
      <c r="K129">
        <f>VLOOKUP(B129,[1]FullSpTyMassAge!$B:$E,4,FALSE)</f>
        <v>-0.03</v>
      </c>
    </row>
    <row r="130" spans="1:11">
      <c r="A130">
        <v>40</v>
      </c>
      <c r="B130" t="s">
        <v>1029</v>
      </c>
      <c r="C130" t="s">
        <v>44</v>
      </c>
      <c r="D130">
        <v>50</v>
      </c>
      <c r="E130">
        <v>3849.9167460899998</v>
      </c>
      <c r="F130">
        <v>0.524419985857</v>
      </c>
      <c r="G130">
        <f>VLOOKUP(B130,classII_b98!A:E,5,FALSE)</f>
        <v>1.05904298971</v>
      </c>
      <c r="H130">
        <f>VLOOKUP(B130,classII_b15!A:E,5,FALSE)</f>
        <v>0.55436636908299997</v>
      </c>
      <c r="I130" t="e">
        <f>VLOOKUP(B130,classII_b98!#REF!,5,FALSE)</f>
        <v>#REF!</v>
      </c>
      <c r="J130">
        <f>10^VLOOKUP(B130,[1]AndrewsTable3!$B:$K,10,FALSE)</f>
        <v>1.0232929922807541</v>
      </c>
      <c r="K130">
        <f>VLOOKUP(B130,[1]FullSpTyMassAge!$B:$E,4,FALSE)</f>
        <v>-0.05</v>
      </c>
    </row>
    <row r="131" spans="1:11">
      <c r="A131">
        <v>50</v>
      </c>
      <c r="B131" t="s">
        <v>1032</v>
      </c>
      <c r="C131" t="s">
        <v>219</v>
      </c>
      <c r="D131">
        <v>50.5</v>
      </c>
      <c r="E131">
        <v>3782.4935885</v>
      </c>
      <c r="F131">
        <v>0.481211993881</v>
      </c>
      <c r="G131">
        <f>VLOOKUP(B131,classII_b98!A:E,5,FALSE)</f>
        <v>0.96450977018799999</v>
      </c>
      <c r="H131">
        <f>VLOOKUP(B131,classII_b15!A:E,5,FALSE)</f>
        <v>0.50838003791300002</v>
      </c>
      <c r="I131" t="e">
        <f>VLOOKUP(B131,classII_b98!#REF!,5,FALSE)</f>
        <v>#REF!</v>
      </c>
      <c r="J131">
        <f>10^VLOOKUP(B131,[1]AndrewsTable3!$B:$K,10,FALSE)</f>
        <v>1.0232929922807541</v>
      </c>
      <c r="K131">
        <f>VLOOKUP(B131,[1]FullSpTyMassAge!$B:$E,4,FALSE)</f>
        <v>-0.1</v>
      </c>
    </row>
    <row r="132" spans="1:11">
      <c r="A132">
        <v>14</v>
      </c>
      <c r="B132" t="s">
        <v>1035</v>
      </c>
      <c r="C132" t="s">
        <v>42</v>
      </c>
      <c r="D132">
        <v>47</v>
      </c>
      <c r="E132">
        <v>4060.0348907900002</v>
      </c>
      <c r="F132">
        <v>0.68224984200200001</v>
      </c>
      <c r="G132">
        <f>VLOOKUP(B132,classII_b98!A:E,5,FALSE)</f>
        <v>1.2846043014099999</v>
      </c>
      <c r="H132">
        <f>VLOOKUP(B132,classII_b15!A:E,5,FALSE)</f>
        <v>0.71797990482600005</v>
      </c>
      <c r="I132" t="e">
        <f>VLOOKUP(B132,classII_b98!#REF!,5,FALSE)</f>
        <v>#REF!</v>
      </c>
      <c r="J132">
        <f>10^VLOOKUP(B132,[1]AndrewsTable3!$B:$K,10,FALSE)</f>
        <v>1.0471285480508996</v>
      </c>
      <c r="K132">
        <f>VLOOKUP(B132,[1]FullSpTyMassAge!$B:$E,4,FALSE)</f>
        <v>0.78</v>
      </c>
    </row>
    <row r="133" spans="1:11">
      <c r="A133">
        <v>15</v>
      </c>
      <c r="B133" t="s">
        <v>1038</v>
      </c>
      <c r="C133" t="s">
        <v>42</v>
      </c>
      <c r="D133">
        <v>47</v>
      </c>
      <c r="E133">
        <v>4060.0348907900002</v>
      </c>
      <c r="F133">
        <v>0.68224984200200001</v>
      </c>
      <c r="G133">
        <f>VLOOKUP(B133,classII_b98!A:E,5,FALSE)</f>
        <v>1.2846043014099999</v>
      </c>
      <c r="H133">
        <f>VLOOKUP(B133,classII_b15!A:E,5,FALSE)</f>
        <v>0.71797990482600005</v>
      </c>
      <c r="I133" t="e">
        <f>VLOOKUP(B133,classII_b98!#REF!,5,FALSE)</f>
        <v>#REF!</v>
      </c>
      <c r="J133">
        <f>10^VLOOKUP(B133,[1]AndrewsTable3!$B:$K,10,FALSE)</f>
        <v>1.0964781961431851</v>
      </c>
      <c r="K133">
        <f>VLOOKUP(B133,[1]FullSpTyMassAge!$B:$E,4,FALSE)</f>
        <v>0.6</v>
      </c>
    </row>
    <row r="134" spans="1:11">
      <c r="A134">
        <v>16</v>
      </c>
      <c r="B134" t="s">
        <v>1039</v>
      </c>
      <c r="C134" t="s">
        <v>42</v>
      </c>
      <c r="D134">
        <v>47</v>
      </c>
      <c r="E134">
        <v>4060.0348907900002</v>
      </c>
      <c r="F134">
        <v>0.68224984200200001</v>
      </c>
      <c r="G134">
        <f>VLOOKUP(B134,classII_b98!A:E,5,FALSE)</f>
        <v>1.2846043014099999</v>
      </c>
      <c r="H134">
        <f>VLOOKUP(B134,classII_b15!A:E,5,FALSE)</f>
        <v>0.71797990482600005</v>
      </c>
      <c r="I134" t="e">
        <f>VLOOKUP(B134,classII_b98!#REF!,5,FALSE)</f>
        <v>#REF!</v>
      </c>
      <c r="J134">
        <f>10^VLOOKUP(B134,[1]AndrewsTable3!$B:$K,10,FALSE)</f>
        <v>1.1220184543019636</v>
      </c>
      <c r="K134">
        <f>VLOOKUP(B134,[1]FullSpTyMassAge!$B:$E,4,FALSE)</f>
        <v>0.6</v>
      </c>
    </row>
    <row r="135" spans="1:11">
      <c r="A135">
        <v>41</v>
      </c>
      <c r="B135" t="s">
        <v>1043</v>
      </c>
      <c r="C135" t="s">
        <v>44</v>
      </c>
      <c r="D135">
        <v>50</v>
      </c>
      <c r="E135">
        <v>3849.9167460899998</v>
      </c>
      <c r="F135">
        <v>0.524419985857</v>
      </c>
      <c r="G135">
        <f>VLOOKUP(B135,classII_b98!A:E,5,FALSE)</f>
        <v>1.05904298971</v>
      </c>
      <c r="H135">
        <f>VLOOKUP(B135,classII_b15!A:E,5,FALSE)</f>
        <v>0.55436636908299997</v>
      </c>
      <c r="I135" t="e">
        <f>VLOOKUP(B135,classII_b98!#REF!,5,FALSE)</f>
        <v>#REF!</v>
      </c>
      <c r="J135">
        <f>10^VLOOKUP(B135,[1]AndrewsTable3!$B:$K,10,FALSE)</f>
        <v>1.1220184543019636</v>
      </c>
      <c r="K135">
        <f>VLOOKUP(B135,[1]FullSpTyMassAge!$B:$E,4,FALSE)</f>
        <v>-0.64</v>
      </c>
    </row>
    <row r="136" spans="1:11">
      <c r="A136">
        <v>17</v>
      </c>
      <c r="B136" t="s">
        <v>1047</v>
      </c>
      <c r="C136" t="s">
        <v>42</v>
      </c>
      <c r="D136">
        <v>47</v>
      </c>
      <c r="E136">
        <v>4060.0348907900002</v>
      </c>
      <c r="F136">
        <v>0.68224984200200001</v>
      </c>
      <c r="G136">
        <f>VLOOKUP(B136,classII_b98!A:E,5,FALSE)</f>
        <v>1.2846043014099999</v>
      </c>
      <c r="H136">
        <f>VLOOKUP(B136,classII_b15!A:E,5,FALSE)</f>
        <v>0.71797990482600005</v>
      </c>
      <c r="I136" t="e">
        <f>VLOOKUP(B136,classII_b98!#REF!,5,FALSE)</f>
        <v>#REF!</v>
      </c>
      <c r="J136">
        <f>10^VLOOKUP(B136,[1]AndrewsTable3!$B:$K,10,FALSE)</f>
        <v>1.1481536214968828</v>
      </c>
      <c r="K136">
        <f>VLOOKUP(B136,[1]FullSpTyMassAge!$B:$E,4,FALSE)</f>
        <v>0.5</v>
      </c>
    </row>
    <row r="137" spans="1:11">
      <c r="A137">
        <v>18</v>
      </c>
      <c r="B137" t="s">
        <v>1050</v>
      </c>
      <c r="C137" t="s">
        <v>42</v>
      </c>
      <c r="D137">
        <v>47</v>
      </c>
      <c r="E137">
        <v>4060.0348907900002</v>
      </c>
      <c r="F137">
        <v>0.68224984200200001</v>
      </c>
      <c r="G137">
        <f>VLOOKUP(B137,classII_b98!A:E,5,FALSE)</f>
        <v>1.2846043014099999</v>
      </c>
      <c r="H137">
        <f>VLOOKUP(B137,classII_b15!A:E,5,FALSE)</f>
        <v>0.71797990482600005</v>
      </c>
      <c r="I137" t="e">
        <f>VLOOKUP(B137,classII_b98!#REF!,5,FALSE)</f>
        <v>#REF!</v>
      </c>
      <c r="J137">
        <f>10^VLOOKUP(B137,[1]AndrewsTable3!$B:$K,10,FALSE)</f>
        <v>1.1481536214968828</v>
      </c>
      <c r="K137">
        <f>VLOOKUP(B137,[1]FullSpTyMassAge!$B:$E,4,FALSE)</f>
        <v>0.52</v>
      </c>
    </row>
    <row r="138" spans="1:11">
      <c r="A138">
        <v>19</v>
      </c>
      <c r="B138" t="s">
        <v>1053</v>
      </c>
      <c r="C138" t="s">
        <v>42</v>
      </c>
      <c r="D138">
        <v>47</v>
      </c>
      <c r="E138">
        <v>4060.0348907900002</v>
      </c>
      <c r="F138">
        <v>0.68224984200200001</v>
      </c>
      <c r="G138">
        <f>VLOOKUP(B138,classII_b98!A:E,5,FALSE)</f>
        <v>1.2846043014099999</v>
      </c>
      <c r="H138">
        <f>VLOOKUP(B138,classII_b15!A:E,5,FALSE)</f>
        <v>0.71797990482600005</v>
      </c>
      <c r="I138" t="e">
        <f>VLOOKUP(B138,classII_b98!#REF!,5,FALSE)</f>
        <v>#REF!</v>
      </c>
      <c r="J138">
        <f>10^VLOOKUP(B138,[1]AndrewsTable3!$B:$K,10,FALSE)</f>
        <v>1.1481536214968828</v>
      </c>
      <c r="K138">
        <f>VLOOKUP(B138,[1]FullSpTyMassAge!$B:$E,4,FALSE)</f>
        <v>0.49</v>
      </c>
    </row>
    <row r="139" spans="1:11">
      <c r="A139">
        <v>20</v>
      </c>
      <c r="B139" t="s">
        <v>1056</v>
      </c>
      <c r="C139" t="s">
        <v>42</v>
      </c>
      <c r="D139">
        <v>47</v>
      </c>
      <c r="E139">
        <v>4060.0348907900002</v>
      </c>
      <c r="F139">
        <v>0.68224984200200001</v>
      </c>
      <c r="G139">
        <f>VLOOKUP(B139,classII_b98!A:E,5,FALSE)</f>
        <v>1.2846043014099999</v>
      </c>
      <c r="H139">
        <f>VLOOKUP(B139,classII_b15!A:E,5,FALSE)</f>
        <v>0.71797990482600005</v>
      </c>
      <c r="I139" t="e">
        <f>VLOOKUP(B139,classII_b98!#REF!,5,FALSE)</f>
        <v>#REF!</v>
      </c>
      <c r="J139">
        <f>10^VLOOKUP(B139,[1]AndrewsTable3!$B:$K,10,FALSE)</f>
        <v>1.1481536214968828</v>
      </c>
      <c r="K139">
        <f>VLOOKUP(B139,[1]FullSpTyMassAge!$B:$E,4,FALSE)</f>
        <v>0.47</v>
      </c>
    </row>
    <row r="140" spans="1:11">
      <c r="A140">
        <v>21</v>
      </c>
      <c r="B140" t="s">
        <v>1057</v>
      </c>
      <c r="C140" t="s">
        <v>42</v>
      </c>
      <c r="D140">
        <v>47</v>
      </c>
      <c r="E140">
        <v>4060.0348907900002</v>
      </c>
      <c r="F140">
        <v>0.68224984200200001</v>
      </c>
      <c r="G140">
        <f>VLOOKUP(B140,classII_b98!A:E,5,FALSE)</f>
        <v>1.2846043014099999</v>
      </c>
      <c r="H140">
        <f>VLOOKUP(B140,classII_b15!A:E,5,FALSE)</f>
        <v>0.71797990482600005</v>
      </c>
      <c r="I140" t="e">
        <f>VLOOKUP(B140,classII_b98!#REF!,5,FALSE)</f>
        <v>#REF!</v>
      </c>
      <c r="J140">
        <f>10^VLOOKUP(B140,[1]AndrewsTable3!$B:$K,10,FALSE)</f>
        <v>1.1481536214968828</v>
      </c>
      <c r="K140">
        <f>VLOOKUP(B140,[1]FullSpTyMassAge!$B:$E,4,FALSE)</f>
        <v>0.46</v>
      </c>
    </row>
    <row r="141" spans="1:11">
      <c r="A141">
        <v>26</v>
      </c>
      <c r="B141" t="s">
        <v>1060</v>
      </c>
      <c r="C141" t="s">
        <v>70</v>
      </c>
      <c r="D141">
        <v>48</v>
      </c>
      <c r="E141">
        <v>3976.0672551900002</v>
      </c>
      <c r="F141">
        <v>0.61462013815399996</v>
      </c>
      <c r="G141">
        <f>VLOOKUP(B141,classII_b98!A:E,5,FALSE)</f>
        <v>1.2164353452200001</v>
      </c>
      <c r="H141">
        <f>VLOOKUP(B141,classII_b15!A:E,5,FALSE)</f>
        <v>0.64863838260899997</v>
      </c>
      <c r="I141" t="e">
        <f>VLOOKUP(B141,classII_b98!#REF!,5,FALSE)</f>
        <v>#REF!</v>
      </c>
      <c r="J141">
        <f>10^VLOOKUP(B141,[1]AndrewsTable3!$B:$K,10,FALSE)</f>
        <v>1.1481536214968828</v>
      </c>
      <c r="K141">
        <f>VLOOKUP(B141,[1]FullSpTyMassAge!$B:$E,4,FALSE)</f>
        <v>0.25</v>
      </c>
    </row>
    <row r="142" spans="1:11">
      <c r="A142">
        <v>2</v>
      </c>
      <c r="B142" t="s">
        <v>1061</v>
      </c>
      <c r="C142" t="s">
        <v>40</v>
      </c>
      <c r="D142">
        <v>45</v>
      </c>
      <c r="E142">
        <v>4350.0922367599997</v>
      </c>
      <c r="F142">
        <v>0.97175451503800003</v>
      </c>
      <c r="G142">
        <f>VLOOKUP(B142,classII_b98!A:E,5,FALSE)</f>
        <v>0.96203227962299998</v>
      </c>
      <c r="H142">
        <f>VLOOKUP(B142,classII_b15!A:E,5,FALSE)</f>
        <v>1.0052127253600001</v>
      </c>
      <c r="I142" t="e">
        <f>VLOOKUP(B142,classII_b98!#REF!,5,FALSE)</f>
        <v>#REF!</v>
      </c>
      <c r="J142">
        <f>10^VLOOKUP(B142,[1]AndrewsTable3!$B:$K,10,FALSE)</f>
        <v>1.1748975549395295</v>
      </c>
      <c r="K142">
        <f>VLOOKUP(B142,[1]FullSpTyMassAge!$B:$E,4,FALSE)</f>
        <v>0.85</v>
      </c>
    </row>
    <row r="143" spans="1:11">
      <c r="A143">
        <v>22</v>
      </c>
      <c r="B143" t="s">
        <v>1064</v>
      </c>
      <c r="C143" t="s">
        <v>42</v>
      </c>
      <c r="D143">
        <v>47</v>
      </c>
      <c r="E143">
        <v>4060.0348907900002</v>
      </c>
      <c r="F143">
        <v>0.68224984200200001</v>
      </c>
      <c r="G143">
        <f>VLOOKUP(B143,classII_b98!A:E,5,FALSE)</f>
        <v>1.2846043014099999</v>
      </c>
      <c r="H143">
        <f>VLOOKUP(B143,classII_b15!A:E,5,FALSE)</f>
        <v>0.71797990482600005</v>
      </c>
      <c r="I143" t="e">
        <f>VLOOKUP(B143,classII_b98!#REF!,5,FALSE)</f>
        <v>#REF!</v>
      </c>
      <c r="J143">
        <f>10^VLOOKUP(B143,[1]AndrewsTable3!$B:$K,10,FALSE)</f>
        <v>1.1748975549395295</v>
      </c>
      <c r="K143">
        <f>VLOOKUP(B143,[1]FullSpTyMassAge!$B:$E,4,FALSE)</f>
        <v>0.45</v>
      </c>
    </row>
    <row r="144" spans="1:11">
      <c r="A144">
        <v>3</v>
      </c>
      <c r="B144" t="s">
        <v>1067</v>
      </c>
      <c r="C144" t="s">
        <v>40</v>
      </c>
      <c r="D144">
        <v>45</v>
      </c>
      <c r="E144">
        <v>4350.0922367599997</v>
      </c>
      <c r="F144">
        <v>0.97175451503800003</v>
      </c>
      <c r="G144">
        <f>VLOOKUP(B144,classII_b98!A:E,5,FALSE)</f>
        <v>0.96203227962299998</v>
      </c>
      <c r="H144">
        <f>VLOOKUP(B144,classII_b15!A:E,5,FALSE)</f>
        <v>1.0052127253600001</v>
      </c>
      <c r="I144" t="e">
        <f>VLOOKUP(B144,classII_b98!#REF!,5,FALSE)</f>
        <v>#REF!</v>
      </c>
      <c r="J144">
        <f>10^VLOOKUP(B144,[1]AndrewsTable3!$B:$K,10,FALSE)</f>
        <v>1.2022644346174129</v>
      </c>
      <c r="K144">
        <f>VLOOKUP(B144,[1]FullSpTyMassAge!$B:$E,4,FALSE)</f>
        <v>0.75</v>
      </c>
    </row>
    <row r="145" spans="1:11">
      <c r="A145">
        <v>23</v>
      </c>
      <c r="B145" t="s">
        <v>1070</v>
      </c>
      <c r="C145" t="s">
        <v>42</v>
      </c>
      <c r="D145">
        <v>47</v>
      </c>
      <c r="E145">
        <v>4060.0348907900002</v>
      </c>
      <c r="F145">
        <v>0.68224984200200001</v>
      </c>
      <c r="G145">
        <f>VLOOKUP(B145,classII_b98!A:E,5,FALSE)</f>
        <v>1.2846043014099999</v>
      </c>
      <c r="H145">
        <f>VLOOKUP(B145,classII_b15!A:E,5,FALSE)</f>
        <v>0.71797990482600005</v>
      </c>
      <c r="I145" t="e">
        <f>VLOOKUP(B145,classII_b98!#REF!,5,FALSE)</f>
        <v>#REF!</v>
      </c>
      <c r="J145">
        <f>10^VLOOKUP(B145,[1]AndrewsTable3!$B:$K,10,FALSE)</f>
        <v>1.2022644346174129</v>
      </c>
      <c r="K145">
        <f>VLOOKUP(B145,[1]FullSpTyMassAge!$B:$E,4,FALSE)</f>
        <v>0.33</v>
      </c>
    </row>
    <row r="146" spans="1:11">
      <c r="A146">
        <v>24</v>
      </c>
      <c r="B146" t="s">
        <v>1073</v>
      </c>
      <c r="C146" t="s">
        <v>42</v>
      </c>
      <c r="D146">
        <v>47</v>
      </c>
      <c r="E146">
        <v>4060.0348907900002</v>
      </c>
      <c r="F146">
        <v>0.68224984200200001</v>
      </c>
      <c r="G146">
        <f>VLOOKUP(B146,classII_b98!A:E,5,FALSE)</f>
        <v>1.2846043014099999</v>
      </c>
      <c r="H146">
        <f>VLOOKUP(B146,classII_b15!A:E,5,FALSE)</f>
        <v>0.71797990482600005</v>
      </c>
      <c r="I146" t="e">
        <f>VLOOKUP(B146,classII_b98!#REF!,5,FALSE)</f>
        <v>#REF!</v>
      </c>
      <c r="J146">
        <f>10^VLOOKUP(B146,[1]AndrewsTable3!$B:$K,10,FALSE)</f>
        <v>1.2022644346174129</v>
      </c>
      <c r="K146">
        <f>VLOOKUP(B146,[1]FullSpTyMassAge!$B:$E,4,FALSE)</f>
        <v>0.25</v>
      </c>
    </row>
    <row r="147" spans="1:11">
      <c r="A147">
        <v>4</v>
      </c>
      <c r="B147" t="s">
        <v>1077</v>
      </c>
      <c r="C147" t="s">
        <v>40</v>
      </c>
      <c r="D147">
        <v>45</v>
      </c>
      <c r="E147">
        <v>4350.0922367599997</v>
      </c>
      <c r="F147">
        <v>0.97175451503800003</v>
      </c>
      <c r="G147">
        <f>VLOOKUP(B147,classII_b98!A:E,5,FALSE)</f>
        <v>0.96203227962299998</v>
      </c>
      <c r="H147">
        <f>VLOOKUP(B147,classII_b15!A:E,5,FALSE)</f>
        <v>1.0052127253600001</v>
      </c>
      <c r="I147" t="e">
        <f>VLOOKUP(B147,classII_b98!#REF!,5,FALSE)</f>
        <v>#REF!</v>
      </c>
      <c r="J147">
        <f>10^VLOOKUP(B147,[1]AndrewsTable3!$B:$K,10,FALSE)</f>
        <v>1.2302687708123816</v>
      </c>
      <c r="K147">
        <f>VLOOKUP(B147,[1]FullSpTyMassAge!$B:$E,4,FALSE)</f>
        <v>0.71</v>
      </c>
    </row>
    <row r="148" spans="1:11">
      <c r="A148">
        <v>5</v>
      </c>
      <c r="B148" t="s">
        <v>1080</v>
      </c>
      <c r="C148" t="s">
        <v>40</v>
      </c>
      <c r="D148">
        <v>45</v>
      </c>
      <c r="E148">
        <v>4350.0922367599997</v>
      </c>
      <c r="F148">
        <v>0.97175451503800003</v>
      </c>
      <c r="G148">
        <f>VLOOKUP(B148,classII_b98!A:E,5,FALSE)</f>
        <v>0.96203227962299998</v>
      </c>
      <c r="H148">
        <f>VLOOKUP(B148,classII_b15!A:E,5,FALSE)</f>
        <v>1.0052127253600001</v>
      </c>
      <c r="I148" t="e">
        <f>VLOOKUP(B148,classII_b98!#REF!,5,FALSE)</f>
        <v>#REF!</v>
      </c>
      <c r="J148">
        <f>10^VLOOKUP(B148,[1]AndrewsTable3!$B:$K,10,FALSE)</f>
        <v>1.2302687708123816</v>
      </c>
      <c r="K148">
        <f>VLOOKUP(B148,[1]FullSpTyMassAge!$B:$E,4,FALSE)</f>
        <v>0.71</v>
      </c>
    </row>
    <row r="149" spans="1:11">
      <c r="A149">
        <v>10</v>
      </c>
      <c r="B149" t="s">
        <v>1083</v>
      </c>
      <c r="C149" t="s">
        <v>41</v>
      </c>
      <c r="D149">
        <v>46</v>
      </c>
      <c r="E149">
        <v>4204.9292333200001</v>
      </c>
      <c r="F149">
        <v>0.81521666345599997</v>
      </c>
      <c r="G149">
        <f>VLOOKUP(B149,classII_b98!A:E,5,FALSE)</f>
        <v>1.26137965688</v>
      </c>
      <c r="H149">
        <f>VLOOKUP(B149,classII_b15!A:E,5,FALSE)</f>
        <v>0.85158020682699997</v>
      </c>
      <c r="I149" t="e">
        <f>VLOOKUP(B149,classII_b98!#REF!,5,FALSE)</f>
        <v>#REF!</v>
      </c>
      <c r="J149">
        <f>10^VLOOKUP(B149,[1]AndrewsTable3!$B:$K,10,FALSE)</f>
        <v>1.3182567385564072</v>
      </c>
      <c r="K149">
        <f>VLOOKUP(B149,[1]FullSpTyMassAge!$B:$E,4,FALSE)</f>
        <v>0.46</v>
      </c>
    </row>
    <row r="150" spans="1:11">
      <c r="A150">
        <v>12</v>
      </c>
      <c r="B150" t="s">
        <v>1151</v>
      </c>
      <c r="C150" t="s">
        <v>41</v>
      </c>
      <c r="D150">
        <v>46</v>
      </c>
      <c r="E150">
        <v>4204.9292333200001</v>
      </c>
      <c r="F150">
        <v>0.81521666345599997</v>
      </c>
      <c r="G150">
        <f>VLOOKUP(B150,classII_b98!A:E,5,FALSE)</f>
        <v>1.26137965688</v>
      </c>
      <c r="H150">
        <f>VLOOKUP(B150,classII_b15!A:E,5,FALSE)</f>
        <v>0.85158020682699997</v>
      </c>
      <c r="I150" t="e">
        <f>VLOOKUP(B150,classII_b98!#REF!,5,FALSE)</f>
        <v>#REF!</v>
      </c>
      <c r="J150">
        <f>10^VLOOKUP(B150,[1]AndrewsTable3!$B:$K,10,FALSE)</f>
        <v>1.3182567385564072</v>
      </c>
      <c r="K150">
        <f>VLOOKUP(B150,[1]FullSpTyMassAge!$B:$E,4,FALSE)</f>
        <v>0.6</v>
      </c>
    </row>
    <row r="151" spans="1:11">
      <c r="A151">
        <v>9</v>
      </c>
      <c r="B151" t="s">
        <v>1158</v>
      </c>
      <c r="C151" t="s">
        <v>1159</v>
      </c>
      <c r="D151">
        <v>45.5</v>
      </c>
      <c r="E151">
        <v>4268.7919678500002</v>
      </c>
      <c r="F151">
        <v>0.88102358132299996</v>
      </c>
      <c r="G151">
        <f>VLOOKUP(B151,classII_b98!A:E,5,FALSE)</f>
        <v>1.17042047158</v>
      </c>
      <c r="H151">
        <f>VLOOKUP(B151,classII_b15!A:E,5,FALSE)</f>
        <v>0.91658633255699995</v>
      </c>
      <c r="I151" t="e">
        <f>VLOOKUP(B151,classII_b98!#REF!,5,FALSE)</f>
        <v>#REF!</v>
      </c>
      <c r="J151">
        <f>10^VLOOKUP(B151,[1]AndrewsTable3!$B:$K,10,FALSE)</f>
        <v>1.380384264602885</v>
      </c>
      <c r="K151">
        <f>VLOOKUP(B151,[1]FullSpTyMassAge!$B:$E,4,FALSE)</f>
        <v>0.6</v>
      </c>
    </row>
    <row r="152" spans="1:11">
      <c r="A152">
        <v>11</v>
      </c>
      <c r="B152" t="s">
        <v>1087</v>
      </c>
      <c r="C152" t="s">
        <v>41</v>
      </c>
      <c r="D152">
        <v>46</v>
      </c>
      <c r="E152">
        <v>4204.9292333200001</v>
      </c>
      <c r="F152">
        <v>0.81521666345599997</v>
      </c>
      <c r="G152">
        <f>VLOOKUP(B152,classII_b98!A:E,5,FALSE)</f>
        <v>1.26137965688</v>
      </c>
      <c r="H152">
        <f>VLOOKUP(B152,classII_b15!A:E,5,FALSE)</f>
        <v>0.85158020682699997</v>
      </c>
      <c r="I152" t="e">
        <f>VLOOKUP(B152,classII_b98!#REF!,5,FALSE)</f>
        <v>#REF!</v>
      </c>
      <c r="J152">
        <f>10^VLOOKUP(B152,[1]AndrewsTable3!$B:$K,10,FALSE)</f>
        <v>1.4125375446227544</v>
      </c>
      <c r="K152">
        <f>VLOOKUP(B152,[1]FullSpTyMassAge!$B:$E,4,FALSE)</f>
        <v>0.35</v>
      </c>
    </row>
    <row r="153" spans="1:11">
      <c r="A153">
        <v>6</v>
      </c>
      <c r="B153" t="s">
        <v>1090</v>
      </c>
      <c r="C153" t="s">
        <v>40</v>
      </c>
      <c r="D153">
        <v>45</v>
      </c>
      <c r="E153">
        <v>4350.0922367599997</v>
      </c>
      <c r="F153">
        <v>0.97175451503800003</v>
      </c>
      <c r="G153">
        <f>VLOOKUP(B153,classII_b98!A:E,5,FALSE)</f>
        <v>0.96203227962299998</v>
      </c>
      <c r="H153">
        <f>VLOOKUP(B153,classII_b15!A:E,5,FALSE)</f>
        <v>1.0052127253600001</v>
      </c>
      <c r="I153" t="e">
        <f>VLOOKUP(B153,classII_b98!#REF!,5,FALSE)</f>
        <v>#REF!</v>
      </c>
      <c r="J153">
        <f>10^VLOOKUP(B153,[1]AndrewsTable3!$B:$K,10,FALSE)</f>
        <v>1.4454397707459274</v>
      </c>
      <c r="K153">
        <f>VLOOKUP(B153,[1]FullSpTyMassAge!$B:$E,4,FALSE)</f>
        <v>0.46</v>
      </c>
    </row>
    <row r="154" spans="1:11">
      <c r="A154">
        <v>7</v>
      </c>
      <c r="B154" t="s">
        <v>1096</v>
      </c>
      <c r="C154" t="s">
        <v>40</v>
      </c>
      <c r="D154">
        <v>45</v>
      </c>
      <c r="E154">
        <v>4350.0922367599997</v>
      </c>
      <c r="F154">
        <v>0.97175451503800003</v>
      </c>
      <c r="G154">
        <f>VLOOKUP(B154,classII_b98!A:E,5,FALSE)</f>
        <v>0.96203227962299998</v>
      </c>
      <c r="H154">
        <f>VLOOKUP(B154,classII_b15!A:E,5,FALSE)</f>
        <v>1.0052127253600001</v>
      </c>
      <c r="I154" t="e">
        <f>VLOOKUP(B154,classII_b98!#REF!,5,FALSE)</f>
        <v>#REF!</v>
      </c>
      <c r="J154">
        <f>10^VLOOKUP(B154,[1]AndrewsTable3!$B:$K,10,FALSE)</f>
        <v>1.4791083881682074</v>
      </c>
      <c r="K154">
        <f>VLOOKUP(B154,[1]FullSpTyMassAge!$B:$E,4,FALSE)</f>
        <v>0.45</v>
      </c>
    </row>
    <row r="155" spans="1:11">
      <c r="A155">
        <v>8</v>
      </c>
      <c r="B155" t="s">
        <v>1097</v>
      </c>
      <c r="C155" t="s">
        <v>40</v>
      </c>
      <c r="D155">
        <v>45</v>
      </c>
      <c r="E155">
        <v>4350.0922367599997</v>
      </c>
      <c r="F155">
        <v>0.97175451503800003</v>
      </c>
      <c r="G155">
        <f>VLOOKUP(B155,classII_b98!A:E,5,FALSE)</f>
        <v>0.96203227962299998</v>
      </c>
      <c r="H155">
        <f>VLOOKUP(B155,classII_b15!A:E,5,FALSE)</f>
        <v>1.0052127253600001</v>
      </c>
      <c r="I155" t="e">
        <f>VLOOKUP(B155,classII_b98!#REF!,5,FALSE)</f>
        <v>#REF!</v>
      </c>
      <c r="J155">
        <f>10^VLOOKUP(B155,[1]AndrewsTable3!$B:$K,10,FALSE)</f>
        <v>1.5135612484362082</v>
      </c>
      <c r="K155">
        <f>VLOOKUP(B155,[1]FullSpTyMassAge!$B:$E,4,FALSE)</f>
        <v>0.31</v>
      </c>
    </row>
    <row r="156" spans="1:11">
      <c r="A156">
        <v>1</v>
      </c>
      <c r="B156" t="s">
        <v>1100</v>
      </c>
      <c r="C156" t="s">
        <v>1101</v>
      </c>
      <c r="D156">
        <v>44.5</v>
      </c>
      <c r="E156">
        <v>4470.6739503199997</v>
      </c>
      <c r="F156">
        <v>1.1217682365899999</v>
      </c>
      <c r="G156">
        <f>VLOOKUP(B156,classII_b98!A:E,5,FALSE)</f>
        <v>0.422030273352</v>
      </c>
      <c r="H156">
        <f>VLOOKUP(B156,classII_b15!A:E,5,FALSE)</f>
        <v>1.1496230111300001</v>
      </c>
      <c r="I156" t="e">
        <f>VLOOKUP(B156,classII_b98!#REF!,5,FALSE)</f>
        <v>#REF!</v>
      </c>
      <c r="J156">
        <f>10^VLOOKUP(B156,[1]AndrewsTable3!$B:$K,10,FALSE)</f>
        <v>1.6595869074375607</v>
      </c>
      <c r="K156">
        <f>VLOOKUP(B156,[1]FullSpTyMassAge!$B:$E,4,FALSE)</f>
        <v>0.42</v>
      </c>
    </row>
    <row r="157" spans="1:11">
      <c r="A157">
        <v>13</v>
      </c>
      <c r="B157" t="s">
        <v>1243</v>
      </c>
      <c r="C157" t="s">
        <v>41</v>
      </c>
      <c r="D157">
        <v>46</v>
      </c>
      <c r="E157">
        <v>4204.9292333200001</v>
      </c>
      <c r="F157">
        <v>0.81521666345599997</v>
      </c>
      <c r="G157">
        <f>VLOOKUP(B157,classII_b98!A:E,5,FALSE)</f>
        <v>1.26137965688</v>
      </c>
      <c r="H157">
        <f>VLOOKUP(B157,classII_b15!A:E,5,FALSE)</f>
        <v>0.85158020682699997</v>
      </c>
      <c r="I157" t="e">
        <f>VLOOKUP(B157,classII_b98!#REF!,5,FALSE)</f>
        <v>#REF!</v>
      </c>
      <c r="J157" t="e">
        <f>10^VLOOKUP(B157,[1]AndrewsTable3!$B:$K,10,FALSE)</f>
        <v>#N/A</v>
      </c>
      <c r="K157" t="e">
        <f>VLOOKUP(B157,[1]FullSpTyMassAge!$B:$E,4,FALSE)</f>
        <v>#N/A</v>
      </c>
    </row>
    <row r="158" spans="1:11">
      <c r="A158">
        <v>105</v>
      </c>
      <c r="B158" t="s">
        <v>1240</v>
      </c>
      <c r="C158" t="s">
        <v>294</v>
      </c>
      <c r="D158">
        <v>53.5</v>
      </c>
      <c r="E158">
        <v>3343.9883643500002</v>
      </c>
      <c r="F158">
        <v>0.261413041598</v>
      </c>
      <c r="G158">
        <f>VLOOKUP(B158,classII_b98!A:E,5,FALSE)</f>
        <v>0.38828218234099998</v>
      </c>
      <c r="H158">
        <f>VLOOKUP(B158,classII_b15!A:E,5,FALSE)</f>
        <v>0.26556313625299999</v>
      </c>
      <c r="I158" t="e">
        <f>VLOOKUP(B158,classII_b98!#REF!,5,FALSE)</f>
        <v>#REF!</v>
      </c>
      <c r="J158" t="e">
        <f>10^VLOOKUP(B158,[1]AndrewsTable3!$B:$K,10,FALSE)</f>
        <v>#N/A</v>
      </c>
      <c r="K158" t="e">
        <f>VLOOKUP(B158,[1]FullSpTyMassAge!$B:$E,4,FALSE)</f>
        <v>#N/A</v>
      </c>
    </row>
    <row r="159" spans="1:11">
      <c r="A159">
        <v>115</v>
      </c>
      <c r="B159" t="s">
        <v>1237</v>
      </c>
      <c r="C159" t="s">
        <v>343</v>
      </c>
      <c r="D159">
        <v>54.5</v>
      </c>
      <c r="E159">
        <v>3194.6210897999999</v>
      </c>
      <c r="F159">
        <v>0.20101007815899999</v>
      </c>
      <c r="G159">
        <f>VLOOKUP(B159,classII_b98!A:E,5,FALSE)</f>
        <v>0.206173793789</v>
      </c>
      <c r="H159">
        <f>VLOOKUP(B159,classII_b15!A:E,5,FALSE)</f>
        <v>0.19753011763</v>
      </c>
      <c r="I159" t="e">
        <f>VLOOKUP(B159,classII_b98!#REF!,5,FALSE)</f>
        <v>#REF!</v>
      </c>
      <c r="J159" t="e">
        <f>10^VLOOKUP(B159,[1]AndrewsTable3!$B:$K,10,FALSE)</f>
        <v>#N/A</v>
      </c>
      <c r="K159" t="e">
        <f>VLOOKUP(B159,[1]FullSpTyMassAge!$B:$E,4,FALSE)</f>
        <v>#N/A</v>
      </c>
    </row>
    <row r="160" spans="1:11">
      <c r="A160">
        <v>157</v>
      </c>
      <c r="B160" t="s">
        <v>1232</v>
      </c>
      <c r="C160" t="s">
        <v>535</v>
      </c>
      <c r="D160">
        <v>58.5</v>
      </c>
      <c r="E160">
        <v>2578.1135456000002</v>
      </c>
      <c r="F160">
        <v>1.8487218828000002E-2</v>
      </c>
      <c r="G160">
        <f>VLOOKUP(B160,classII_b98!A:E,5,FALSE)</f>
        <v>2.1341511775199998E-2</v>
      </c>
      <c r="H160">
        <f>VLOOKUP(B160,classII_b15!A:E,5,FALSE)</f>
        <v>1.9392709897099999E-2</v>
      </c>
      <c r="I160" t="e">
        <f>VLOOKUP(B160,classII_b98!#REF!,5,FALSE)</f>
        <v>#REF!</v>
      </c>
      <c r="J160" t="e">
        <f>10^VLOOKUP(B160,[1]AndrewsTable3!$B:$K,10,FALSE)</f>
        <v>#N/A</v>
      </c>
      <c r="K160" t="e">
        <f>VLOOKUP(B160,[1]FullSpTyMassAge!$B:$E,4,FALSE)</f>
        <v>#N/A</v>
      </c>
    </row>
  </sheetData>
  <sortState ref="A2:J160">
    <sortCondition ref="J2:J1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E117" sqref="E117"/>
    </sheetView>
  </sheetViews>
  <sheetFormatPr baseColWidth="10" defaultRowHeight="15" x14ac:dyDescent="0"/>
  <cols>
    <col min="1" max="1" width="18.1640625" bestFit="1" customWidth="1"/>
    <col min="2" max="2" width="6.5" bestFit="1" customWidth="1"/>
    <col min="3" max="3" width="9" bestFit="1" customWidth="1"/>
    <col min="4" max="4" width="12.1640625" bestFit="1" customWidth="1"/>
    <col min="5" max="5" width="12.83203125" bestFit="1" customWidth="1"/>
  </cols>
  <sheetData>
    <row r="1" spans="1:5">
      <c r="A1" t="s">
        <v>78</v>
      </c>
      <c r="B1" t="s">
        <v>0</v>
      </c>
      <c r="C1" t="s">
        <v>1252</v>
      </c>
      <c r="D1" t="s">
        <v>1253</v>
      </c>
      <c r="E1" t="s">
        <v>1254</v>
      </c>
    </row>
    <row r="2" spans="1:5">
      <c r="A2" t="s">
        <v>113</v>
      </c>
      <c r="B2" t="s">
        <v>40</v>
      </c>
      <c r="C2">
        <v>45</v>
      </c>
      <c r="D2">
        <v>4350.0922367599997</v>
      </c>
      <c r="E2">
        <v>0.97175451503800003</v>
      </c>
    </row>
    <row r="3" spans="1:5">
      <c r="A3" t="s">
        <v>117</v>
      </c>
      <c r="B3" t="s">
        <v>40</v>
      </c>
      <c r="C3">
        <v>45</v>
      </c>
      <c r="D3">
        <v>4350.0922367599997</v>
      </c>
      <c r="E3">
        <v>0.97175451503800003</v>
      </c>
    </row>
    <row r="4" spans="1:5">
      <c r="A4" t="s">
        <v>121</v>
      </c>
      <c r="B4" t="s">
        <v>41</v>
      </c>
      <c r="C4">
        <v>46</v>
      </c>
      <c r="D4">
        <v>4204.9292333200001</v>
      </c>
      <c r="E4">
        <v>0.81521666345599997</v>
      </c>
    </row>
    <row r="5" spans="1:5">
      <c r="A5" t="s">
        <v>125</v>
      </c>
      <c r="B5" t="s">
        <v>42</v>
      </c>
      <c r="C5">
        <v>47</v>
      </c>
      <c r="D5">
        <v>4060.0348907900002</v>
      </c>
      <c r="E5">
        <v>0.68224984200200001</v>
      </c>
    </row>
    <row r="6" spans="1:5">
      <c r="A6" t="s">
        <v>131</v>
      </c>
      <c r="B6" t="s">
        <v>42</v>
      </c>
      <c r="C6">
        <v>47</v>
      </c>
      <c r="D6">
        <v>4060.0348907900002</v>
      </c>
      <c r="E6">
        <v>0.68224984200200001</v>
      </c>
    </row>
    <row r="7" spans="1:5">
      <c r="A7" t="s">
        <v>136</v>
      </c>
      <c r="B7" t="s">
        <v>42</v>
      </c>
      <c r="C7">
        <v>47</v>
      </c>
      <c r="D7">
        <v>4060.0348907900002</v>
      </c>
      <c r="E7">
        <v>0.68224984200200001</v>
      </c>
    </row>
    <row r="8" spans="1:5">
      <c r="A8" t="s">
        <v>141</v>
      </c>
      <c r="B8" t="s">
        <v>42</v>
      </c>
      <c r="C8">
        <v>47</v>
      </c>
      <c r="D8">
        <v>4060.0348907900002</v>
      </c>
      <c r="E8">
        <v>0.68224984200200001</v>
      </c>
    </row>
    <row r="9" spans="1:5">
      <c r="A9" t="s">
        <v>145</v>
      </c>
      <c r="B9" t="s">
        <v>42</v>
      </c>
      <c r="C9">
        <v>47</v>
      </c>
      <c r="D9">
        <v>4060.0348907900002</v>
      </c>
      <c r="E9">
        <v>0.68224984200200001</v>
      </c>
    </row>
    <row r="10" spans="1:5">
      <c r="A10" t="s">
        <v>151</v>
      </c>
      <c r="B10" t="s">
        <v>42</v>
      </c>
      <c r="C10">
        <v>47</v>
      </c>
      <c r="D10">
        <v>4060.0348907900002</v>
      </c>
      <c r="E10">
        <v>0.68224984200200001</v>
      </c>
    </row>
    <row r="11" spans="1:5">
      <c r="A11" t="s">
        <v>156</v>
      </c>
      <c r="B11" t="s">
        <v>42</v>
      </c>
      <c r="C11">
        <v>47</v>
      </c>
      <c r="D11">
        <v>4060.0348907900002</v>
      </c>
      <c r="E11">
        <v>0.68224984200200001</v>
      </c>
    </row>
    <row r="12" spans="1:5">
      <c r="A12" t="s">
        <v>161</v>
      </c>
      <c r="B12" t="s">
        <v>42</v>
      </c>
      <c r="C12">
        <v>47</v>
      </c>
      <c r="D12">
        <v>4060.0348907900002</v>
      </c>
      <c r="E12">
        <v>0.68224984200200001</v>
      </c>
    </row>
    <row r="13" spans="1:5">
      <c r="A13" t="s">
        <v>166</v>
      </c>
      <c r="B13" t="s">
        <v>42</v>
      </c>
      <c r="C13">
        <v>47</v>
      </c>
      <c r="D13">
        <v>4060.0348907900002</v>
      </c>
      <c r="E13">
        <v>0.68224984200200001</v>
      </c>
    </row>
    <row r="14" spans="1:5">
      <c r="A14" t="s">
        <v>170</v>
      </c>
      <c r="B14" t="s">
        <v>42</v>
      </c>
      <c r="C14">
        <v>47</v>
      </c>
      <c r="D14">
        <v>4060.0348907900002</v>
      </c>
      <c r="E14">
        <v>0.68224984200200001</v>
      </c>
    </row>
    <row r="15" spans="1:5">
      <c r="A15" t="s">
        <v>174</v>
      </c>
      <c r="B15" t="s">
        <v>42</v>
      </c>
      <c r="C15">
        <v>47</v>
      </c>
      <c r="D15">
        <v>4060.0348907900002</v>
      </c>
      <c r="E15">
        <v>0.68224984200200001</v>
      </c>
    </row>
    <row r="16" spans="1:5">
      <c r="A16" t="s">
        <v>180</v>
      </c>
      <c r="B16" t="s">
        <v>42</v>
      </c>
      <c r="C16">
        <v>47</v>
      </c>
      <c r="D16">
        <v>4060.0348907900002</v>
      </c>
      <c r="E16">
        <v>0.68224984200200001</v>
      </c>
    </row>
    <row r="17" spans="1:5">
      <c r="A17" t="s">
        <v>184</v>
      </c>
      <c r="B17" t="s">
        <v>42</v>
      </c>
      <c r="C17">
        <v>47</v>
      </c>
      <c r="D17">
        <v>4060.0348907900002</v>
      </c>
      <c r="E17">
        <v>0.68224984200200001</v>
      </c>
    </row>
    <row r="18" spans="1:5">
      <c r="A18" t="s">
        <v>194</v>
      </c>
      <c r="B18" t="s">
        <v>44</v>
      </c>
      <c r="C18">
        <v>50</v>
      </c>
      <c r="D18">
        <v>3849.9167460899998</v>
      </c>
      <c r="E18">
        <v>0.524419985857</v>
      </c>
    </row>
    <row r="19" spans="1:5">
      <c r="A19" t="s">
        <v>200</v>
      </c>
      <c r="B19" t="s">
        <v>44</v>
      </c>
      <c r="C19">
        <v>50</v>
      </c>
      <c r="D19">
        <v>3849.9167460899998</v>
      </c>
      <c r="E19">
        <v>0.524419985857</v>
      </c>
    </row>
    <row r="20" spans="1:5">
      <c r="A20" t="s">
        <v>204</v>
      </c>
      <c r="B20" t="s">
        <v>44</v>
      </c>
      <c r="C20">
        <v>50</v>
      </c>
      <c r="D20">
        <v>3849.9167460899998</v>
      </c>
      <c r="E20">
        <v>0.524419985857</v>
      </c>
    </row>
    <row r="21" spans="1:5">
      <c r="A21" t="s">
        <v>206</v>
      </c>
      <c r="B21" t="s">
        <v>44</v>
      </c>
      <c r="C21">
        <v>50</v>
      </c>
      <c r="D21">
        <v>3849.9167460899998</v>
      </c>
      <c r="E21">
        <v>0.524419985857</v>
      </c>
    </row>
    <row r="22" spans="1:5">
      <c r="A22" t="s">
        <v>208</v>
      </c>
      <c r="B22" t="s">
        <v>44</v>
      </c>
      <c r="C22">
        <v>50</v>
      </c>
      <c r="D22">
        <v>3849.9167460899998</v>
      </c>
      <c r="E22">
        <v>0.524419985857</v>
      </c>
    </row>
    <row r="23" spans="1:5">
      <c r="A23" t="s">
        <v>211</v>
      </c>
      <c r="B23" t="s">
        <v>44</v>
      </c>
      <c r="C23">
        <v>50</v>
      </c>
      <c r="D23">
        <v>3849.9167460899998</v>
      </c>
      <c r="E23">
        <v>0.524419985857</v>
      </c>
    </row>
    <row r="24" spans="1:5">
      <c r="A24" t="s">
        <v>217</v>
      </c>
      <c r="B24" t="s">
        <v>219</v>
      </c>
      <c r="C24">
        <v>50.5</v>
      </c>
      <c r="D24">
        <v>3782.4935885</v>
      </c>
      <c r="E24">
        <v>0.481211993881</v>
      </c>
    </row>
    <row r="25" spans="1:5">
      <c r="A25" t="s">
        <v>224</v>
      </c>
      <c r="B25" t="s">
        <v>45</v>
      </c>
      <c r="C25">
        <v>51</v>
      </c>
      <c r="D25">
        <v>3705.3720831999999</v>
      </c>
      <c r="E25">
        <v>0.43554828482000002</v>
      </c>
    </row>
    <row r="26" spans="1:5">
      <c r="A26" t="s">
        <v>228</v>
      </c>
      <c r="B26" t="s">
        <v>45</v>
      </c>
      <c r="C26">
        <v>51</v>
      </c>
      <c r="D26">
        <v>3705.3720831999999</v>
      </c>
      <c r="E26">
        <v>0.43554828482000002</v>
      </c>
    </row>
    <row r="27" spans="1:5">
      <c r="A27" t="s">
        <v>145</v>
      </c>
      <c r="B27" t="s">
        <v>45</v>
      </c>
      <c r="C27">
        <v>51</v>
      </c>
      <c r="D27">
        <v>3705.3720831999999</v>
      </c>
      <c r="E27">
        <v>0.43554828482000002</v>
      </c>
    </row>
    <row r="28" spans="1:5">
      <c r="A28" t="s">
        <v>237</v>
      </c>
      <c r="B28" t="s">
        <v>45</v>
      </c>
      <c r="C28">
        <v>51</v>
      </c>
      <c r="D28">
        <v>3705.3720831999999</v>
      </c>
      <c r="E28">
        <v>0.43554828482000002</v>
      </c>
    </row>
    <row r="29" spans="1:5">
      <c r="A29" t="s">
        <v>242</v>
      </c>
      <c r="B29" t="s">
        <v>45</v>
      </c>
      <c r="C29">
        <v>51</v>
      </c>
      <c r="D29">
        <v>3705.3720831999999</v>
      </c>
      <c r="E29">
        <v>0.43554828482000002</v>
      </c>
    </row>
    <row r="30" spans="1:5">
      <c r="A30" t="s">
        <v>246</v>
      </c>
      <c r="B30" t="s">
        <v>45</v>
      </c>
      <c r="C30">
        <v>51</v>
      </c>
      <c r="D30">
        <v>3705.3720831999999</v>
      </c>
      <c r="E30">
        <v>0.43554828482000002</v>
      </c>
    </row>
    <row r="31" spans="1:5">
      <c r="A31" t="s">
        <v>250</v>
      </c>
      <c r="B31" t="s">
        <v>252</v>
      </c>
      <c r="C31">
        <v>51.5</v>
      </c>
      <c r="D31">
        <v>3630.35761533</v>
      </c>
      <c r="E31">
        <v>0.39455581474099999</v>
      </c>
    </row>
    <row r="32" spans="1:5">
      <c r="A32" t="s">
        <v>257</v>
      </c>
      <c r="B32" t="s">
        <v>46</v>
      </c>
      <c r="C32">
        <v>52</v>
      </c>
      <c r="D32">
        <v>3558.6058322399999</v>
      </c>
      <c r="E32">
        <v>0.358105426063</v>
      </c>
    </row>
    <row r="33" spans="1:5">
      <c r="A33" t="s">
        <v>262</v>
      </c>
      <c r="B33" t="s">
        <v>46</v>
      </c>
      <c r="C33">
        <v>52</v>
      </c>
      <c r="D33">
        <v>3558.6058322399999</v>
      </c>
      <c r="E33">
        <v>0.358105426063</v>
      </c>
    </row>
    <row r="34" spans="1:5">
      <c r="A34" t="s">
        <v>265</v>
      </c>
      <c r="B34" t="s">
        <v>46</v>
      </c>
      <c r="C34">
        <v>52</v>
      </c>
      <c r="D34">
        <v>3558.6058322399999</v>
      </c>
      <c r="E34">
        <v>0.358105426063</v>
      </c>
    </row>
    <row r="35" spans="1:5">
      <c r="A35" t="s">
        <v>268</v>
      </c>
      <c r="B35" t="s">
        <v>46</v>
      </c>
      <c r="C35">
        <v>52</v>
      </c>
      <c r="D35">
        <v>3558.6058322399999</v>
      </c>
      <c r="E35">
        <v>0.358105426063</v>
      </c>
    </row>
    <row r="36" spans="1:5">
      <c r="A36" t="s">
        <v>271</v>
      </c>
      <c r="B36" t="s">
        <v>46</v>
      </c>
      <c r="C36">
        <v>52</v>
      </c>
      <c r="D36">
        <v>3558.6058322399999</v>
      </c>
      <c r="E36">
        <v>0.358105426063</v>
      </c>
    </row>
    <row r="37" spans="1:5">
      <c r="A37" t="s">
        <v>274</v>
      </c>
      <c r="B37" t="s">
        <v>276</v>
      </c>
      <c r="C37">
        <v>52.75</v>
      </c>
      <c r="D37">
        <v>3453.2236595600002</v>
      </c>
      <c r="E37">
        <v>0.30866286884400002</v>
      </c>
    </row>
    <row r="38" spans="1:5">
      <c r="A38" t="s">
        <v>278</v>
      </c>
      <c r="B38" t="s">
        <v>47</v>
      </c>
      <c r="C38">
        <v>53</v>
      </c>
      <c r="D38">
        <v>3417.4979922399998</v>
      </c>
      <c r="E38">
        <v>0.29282443290400001</v>
      </c>
    </row>
    <row r="39" spans="1:5">
      <c r="A39" t="s">
        <v>281</v>
      </c>
      <c r="B39" t="s">
        <v>47</v>
      </c>
      <c r="C39">
        <v>53</v>
      </c>
      <c r="D39">
        <v>3417.4979922399998</v>
      </c>
      <c r="E39">
        <v>0.29282443290400001</v>
      </c>
    </row>
    <row r="40" spans="1:5">
      <c r="A40" t="s">
        <v>286</v>
      </c>
      <c r="B40" t="s">
        <v>288</v>
      </c>
      <c r="C40">
        <v>53.25</v>
      </c>
      <c r="D40">
        <v>3381.03810406</v>
      </c>
      <c r="E40">
        <v>0.27706313659199999</v>
      </c>
    </row>
    <row r="41" spans="1:5">
      <c r="A41" t="s">
        <v>292</v>
      </c>
      <c r="B41" t="s">
        <v>294</v>
      </c>
      <c r="C41">
        <v>53.5</v>
      </c>
      <c r="D41">
        <v>3343.9883643500002</v>
      </c>
      <c r="E41">
        <v>0.261413041598</v>
      </c>
    </row>
    <row r="42" spans="1:5">
      <c r="A42" t="s">
        <v>298</v>
      </c>
      <c r="B42" t="s">
        <v>294</v>
      </c>
      <c r="C42">
        <v>53.5</v>
      </c>
      <c r="D42">
        <v>3343.9883643500002</v>
      </c>
      <c r="E42">
        <v>0.261413041598</v>
      </c>
    </row>
    <row r="43" spans="1:5">
      <c r="A43" t="s">
        <v>302</v>
      </c>
      <c r="B43" t="s">
        <v>294</v>
      </c>
      <c r="C43">
        <v>53.5</v>
      </c>
      <c r="D43">
        <v>3343.9883643500002</v>
      </c>
      <c r="E43">
        <v>0.261413041598</v>
      </c>
    </row>
    <row r="44" spans="1:5">
      <c r="A44" t="s">
        <v>305</v>
      </c>
      <c r="B44" t="s">
        <v>48</v>
      </c>
      <c r="C44">
        <v>54</v>
      </c>
      <c r="D44">
        <v>3269.0653702599998</v>
      </c>
      <c r="E44">
        <v>0.23068170476399999</v>
      </c>
    </row>
    <row r="45" spans="1:5">
      <c r="A45" t="s">
        <v>310</v>
      </c>
      <c r="B45" t="s">
        <v>48</v>
      </c>
      <c r="C45">
        <v>54</v>
      </c>
      <c r="D45">
        <v>3269.0653702599998</v>
      </c>
      <c r="E45">
        <v>0.23068170476399999</v>
      </c>
    </row>
    <row r="46" spans="1:5">
      <c r="A46" t="s">
        <v>316</v>
      </c>
      <c r="B46" t="s">
        <v>48</v>
      </c>
      <c r="C46">
        <v>54</v>
      </c>
      <c r="D46">
        <v>3269.0653702599998</v>
      </c>
      <c r="E46">
        <v>0.23068170476399999</v>
      </c>
    </row>
    <row r="47" spans="1:5">
      <c r="A47" t="s">
        <v>320</v>
      </c>
      <c r="B47" t="s">
        <v>48</v>
      </c>
      <c r="C47">
        <v>54</v>
      </c>
      <c r="D47">
        <v>3269.0653702599998</v>
      </c>
      <c r="E47">
        <v>0.23068170476399999</v>
      </c>
    </row>
    <row r="48" spans="1:5">
      <c r="A48" t="s">
        <v>326</v>
      </c>
      <c r="B48" t="s">
        <v>48</v>
      </c>
      <c r="C48">
        <v>54</v>
      </c>
      <c r="D48">
        <v>3269.0653702599998</v>
      </c>
      <c r="E48">
        <v>0.23068170476399999</v>
      </c>
    </row>
    <row r="49" spans="1:5">
      <c r="A49" t="s">
        <v>329</v>
      </c>
      <c r="B49" t="s">
        <v>48</v>
      </c>
      <c r="C49">
        <v>54</v>
      </c>
      <c r="D49">
        <v>3269.0653702599998</v>
      </c>
      <c r="E49">
        <v>0.23068170476399999</v>
      </c>
    </row>
    <row r="50" spans="1:5">
      <c r="A50" t="s">
        <v>333</v>
      </c>
      <c r="B50" t="s">
        <v>335</v>
      </c>
      <c r="C50">
        <v>54.25</v>
      </c>
      <c r="D50">
        <v>3231.6651358300001</v>
      </c>
      <c r="E50">
        <v>0.21569373929999999</v>
      </c>
    </row>
    <row r="51" spans="1:5">
      <c r="A51" t="s">
        <v>337</v>
      </c>
      <c r="B51" t="s">
        <v>335</v>
      </c>
      <c r="C51">
        <v>54.25</v>
      </c>
      <c r="D51">
        <v>3231.6651358300001</v>
      </c>
      <c r="E51">
        <v>0.21569373929999999</v>
      </c>
    </row>
    <row r="52" spans="1:5">
      <c r="A52" t="s">
        <v>342</v>
      </c>
      <c r="B52" t="s">
        <v>343</v>
      </c>
      <c r="C52">
        <v>54.5</v>
      </c>
      <c r="D52">
        <v>3194.6210897999999</v>
      </c>
      <c r="E52">
        <v>0.20101007815899999</v>
      </c>
    </row>
    <row r="53" spans="1:5">
      <c r="A53" t="s">
        <v>346</v>
      </c>
      <c r="B53" t="s">
        <v>343</v>
      </c>
      <c r="C53">
        <v>54.5</v>
      </c>
      <c r="D53">
        <v>3194.6210897999999</v>
      </c>
      <c r="E53">
        <v>0.20101007815899999</v>
      </c>
    </row>
    <row r="54" spans="1:5">
      <c r="A54" t="s">
        <v>349</v>
      </c>
      <c r="B54" t="s">
        <v>343</v>
      </c>
      <c r="C54">
        <v>54.5</v>
      </c>
      <c r="D54">
        <v>3194.6210897999999</v>
      </c>
      <c r="E54">
        <v>0.20101007815899999</v>
      </c>
    </row>
    <row r="55" spans="1:5">
      <c r="A55" t="s">
        <v>353</v>
      </c>
      <c r="B55" t="s">
        <v>343</v>
      </c>
      <c r="C55">
        <v>54.5</v>
      </c>
      <c r="D55">
        <v>3194.6210897999999</v>
      </c>
      <c r="E55">
        <v>0.20101007815899999</v>
      </c>
    </row>
    <row r="56" spans="1:5">
      <c r="A56" t="s">
        <v>355</v>
      </c>
      <c r="B56" t="s">
        <v>343</v>
      </c>
      <c r="C56">
        <v>54.5</v>
      </c>
      <c r="D56">
        <v>3194.6210897999999</v>
      </c>
      <c r="E56">
        <v>0.20101007815899999</v>
      </c>
    </row>
    <row r="57" spans="1:5">
      <c r="A57" t="s">
        <v>358</v>
      </c>
      <c r="B57" t="s">
        <v>360</v>
      </c>
      <c r="C57">
        <v>54.75</v>
      </c>
      <c r="D57">
        <v>3158.1697421399999</v>
      </c>
      <c r="E57">
        <v>0.18666789999700001</v>
      </c>
    </row>
    <row r="58" spans="1:5">
      <c r="A58" t="s">
        <v>364</v>
      </c>
      <c r="B58" t="s">
        <v>360</v>
      </c>
      <c r="C58">
        <v>54.75</v>
      </c>
      <c r="D58">
        <v>3158.1697421399999</v>
      </c>
      <c r="E58">
        <v>0.18666789999700001</v>
      </c>
    </row>
    <row r="59" spans="1:5">
      <c r="A59" t="s">
        <v>367</v>
      </c>
      <c r="B59" t="s">
        <v>360</v>
      </c>
      <c r="C59">
        <v>54.75</v>
      </c>
      <c r="D59">
        <v>3158.1697421399999</v>
      </c>
      <c r="E59">
        <v>0.18666789999700001</v>
      </c>
    </row>
    <row r="60" spans="1:5">
      <c r="A60" t="s">
        <v>371</v>
      </c>
      <c r="B60" t="s">
        <v>360</v>
      </c>
      <c r="C60">
        <v>54.75</v>
      </c>
      <c r="D60">
        <v>3158.1697421399999</v>
      </c>
      <c r="E60">
        <v>0.18666789999700001</v>
      </c>
    </row>
    <row r="61" spans="1:5">
      <c r="A61" t="s">
        <v>372</v>
      </c>
      <c r="B61" t="s">
        <v>360</v>
      </c>
      <c r="C61">
        <v>54.75</v>
      </c>
      <c r="D61">
        <v>3158.1697421399999</v>
      </c>
      <c r="E61">
        <v>0.18666789999700001</v>
      </c>
    </row>
    <row r="62" spans="1:5">
      <c r="A62" t="s">
        <v>375</v>
      </c>
      <c r="B62" t="s">
        <v>49</v>
      </c>
      <c r="C62">
        <v>55</v>
      </c>
      <c r="D62">
        <v>3122.5476028399999</v>
      </c>
      <c r="E62">
        <v>0.17270656049999999</v>
      </c>
    </row>
    <row r="63" spans="1:5">
      <c r="A63" t="s">
        <v>378</v>
      </c>
      <c r="B63" t="s">
        <v>49</v>
      </c>
      <c r="C63">
        <v>55</v>
      </c>
      <c r="D63">
        <v>3122.5476028399999</v>
      </c>
      <c r="E63">
        <v>0.17270656049999999</v>
      </c>
    </row>
    <row r="64" spans="1:5">
      <c r="A64" t="s">
        <v>381</v>
      </c>
      <c r="B64" t="s">
        <v>49</v>
      </c>
      <c r="C64">
        <v>55</v>
      </c>
      <c r="D64">
        <v>3122.5476028399999</v>
      </c>
      <c r="E64">
        <v>0.17270656049999999</v>
      </c>
    </row>
    <row r="65" spans="1:5">
      <c r="A65" t="s">
        <v>385</v>
      </c>
      <c r="B65" t="s">
        <v>49</v>
      </c>
      <c r="C65">
        <v>55</v>
      </c>
      <c r="D65">
        <v>3122.5476028399999</v>
      </c>
      <c r="E65">
        <v>0.17270656049999999</v>
      </c>
    </row>
    <row r="66" spans="1:5">
      <c r="A66" t="s">
        <v>387</v>
      </c>
      <c r="B66" t="s">
        <v>389</v>
      </c>
      <c r="C66">
        <v>55.25</v>
      </c>
      <c r="D66">
        <v>3087.9911818800001</v>
      </c>
      <c r="E66">
        <v>0.15917058621300001</v>
      </c>
    </row>
    <row r="67" spans="1:5">
      <c r="A67" t="s">
        <v>391</v>
      </c>
      <c r="B67" t="s">
        <v>389</v>
      </c>
      <c r="C67">
        <v>55.25</v>
      </c>
      <c r="D67">
        <v>3087.9911818800001</v>
      </c>
      <c r="E67">
        <v>0.15917058621300001</v>
      </c>
    </row>
    <row r="68" spans="1:5">
      <c r="A68" t="s">
        <v>395</v>
      </c>
      <c r="B68" t="s">
        <v>389</v>
      </c>
      <c r="C68">
        <v>55.25</v>
      </c>
      <c r="D68">
        <v>3087.9911818800001</v>
      </c>
      <c r="E68">
        <v>0.15917058621300001</v>
      </c>
    </row>
    <row r="69" spans="1:5">
      <c r="A69" t="s">
        <v>398</v>
      </c>
      <c r="B69" t="s">
        <v>389</v>
      </c>
      <c r="C69">
        <v>55.25</v>
      </c>
      <c r="D69">
        <v>3087.9911818800001</v>
      </c>
      <c r="E69">
        <v>0.15917058621300001</v>
      </c>
    </row>
    <row r="70" spans="1:5">
      <c r="A70" t="s">
        <v>400</v>
      </c>
      <c r="B70" t="s">
        <v>389</v>
      </c>
      <c r="C70">
        <v>55.25</v>
      </c>
      <c r="D70">
        <v>3087.9911818800001</v>
      </c>
      <c r="E70">
        <v>0.15917058621300001</v>
      </c>
    </row>
    <row r="71" spans="1:5">
      <c r="A71" t="s">
        <v>403</v>
      </c>
      <c r="B71" t="s">
        <v>389</v>
      </c>
      <c r="C71">
        <v>55.25</v>
      </c>
      <c r="D71">
        <v>3087.9911818800001</v>
      </c>
      <c r="E71">
        <v>0.15917058621300001</v>
      </c>
    </row>
    <row r="72" spans="1:5">
      <c r="A72" t="s">
        <v>405</v>
      </c>
      <c r="B72" t="s">
        <v>407</v>
      </c>
      <c r="C72">
        <v>55.5</v>
      </c>
      <c r="D72">
        <v>3054.7369892400002</v>
      </c>
      <c r="E72">
        <v>0.146112271893</v>
      </c>
    </row>
    <row r="73" spans="1:5">
      <c r="A73" t="s">
        <v>410</v>
      </c>
      <c r="B73" t="s">
        <v>407</v>
      </c>
      <c r="C73">
        <v>55.5</v>
      </c>
      <c r="D73">
        <v>3054.7369892400002</v>
      </c>
      <c r="E73">
        <v>0.146112271893</v>
      </c>
    </row>
    <row r="74" spans="1:5">
      <c r="A74" t="s">
        <v>413</v>
      </c>
      <c r="B74" t="s">
        <v>407</v>
      </c>
      <c r="C74">
        <v>55.5</v>
      </c>
      <c r="D74">
        <v>3054.7369892400002</v>
      </c>
      <c r="E74">
        <v>0.146112271893</v>
      </c>
    </row>
    <row r="75" spans="1:5">
      <c r="A75" t="s">
        <v>419</v>
      </c>
      <c r="B75" t="s">
        <v>407</v>
      </c>
      <c r="C75">
        <v>55.5</v>
      </c>
      <c r="D75">
        <v>3054.7369892400002</v>
      </c>
      <c r="E75">
        <v>0.146112271893</v>
      </c>
    </row>
    <row r="76" spans="1:5">
      <c r="A76" t="s">
        <v>421</v>
      </c>
      <c r="B76" t="s">
        <v>407</v>
      </c>
      <c r="C76">
        <v>55.5</v>
      </c>
      <c r="D76">
        <v>3054.7369892400002</v>
      </c>
      <c r="E76">
        <v>0.146112271893</v>
      </c>
    </row>
    <row r="77" spans="1:5">
      <c r="A77" t="s">
        <v>426</v>
      </c>
      <c r="B77" t="s">
        <v>407</v>
      </c>
      <c r="C77">
        <v>55.5</v>
      </c>
      <c r="D77">
        <v>3054.7369892400002</v>
      </c>
      <c r="E77">
        <v>0.146112271893</v>
      </c>
    </row>
    <row r="78" spans="1:5">
      <c r="A78" t="s">
        <v>429</v>
      </c>
      <c r="B78" t="s">
        <v>407</v>
      </c>
      <c r="C78">
        <v>55.5</v>
      </c>
      <c r="D78">
        <v>3054.7369892400002</v>
      </c>
      <c r="E78">
        <v>0.146112271893</v>
      </c>
    </row>
    <row r="79" spans="1:5">
      <c r="A79" t="s">
        <v>434</v>
      </c>
      <c r="B79" t="s">
        <v>436</v>
      </c>
      <c r="C79">
        <v>55.75</v>
      </c>
      <c r="D79">
        <v>3023.0215349</v>
      </c>
      <c r="E79">
        <v>0.13359376310599999</v>
      </c>
    </row>
    <row r="80" spans="1:5">
      <c r="A80" t="s">
        <v>438</v>
      </c>
      <c r="B80" t="s">
        <v>436</v>
      </c>
      <c r="C80">
        <v>55.75</v>
      </c>
      <c r="D80">
        <v>3023.0215349</v>
      </c>
      <c r="E80">
        <v>0.13359376310599999</v>
      </c>
    </row>
    <row r="81" spans="1:5">
      <c r="A81" t="s">
        <v>441</v>
      </c>
      <c r="B81" t="s">
        <v>436</v>
      </c>
      <c r="C81">
        <v>55.75</v>
      </c>
      <c r="D81">
        <v>3023.0215349</v>
      </c>
      <c r="E81">
        <v>0.13359376310599999</v>
      </c>
    </row>
    <row r="82" spans="1:5">
      <c r="A82" t="s">
        <v>443</v>
      </c>
      <c r="B82" t="s">
        <v>436</v>
      </c>
      <c r="C82">
        <v>55.75</v>
      </c>
      <c r="D82">
        <v>3023.0215349</v>
      </c>
      <c r="E82">
        <v>0.13359376310599999</v>
      </c>
    </row>
    <row r="83" spans="1:5">
      <c r="A83" t="s">
        <v>446</v>
      </c>
      <c r="B83" t="s">
        <v>50</v>
      </c>
      <c r="C83">
        <v>56</v>
      </c>
      <c r="D83">
        <v>2993.0813288499999</v>
      </c>
      <c r="E83">
        <v>0.121688522861</v>
      </c>
    </row>
    <row r="84" spans="1:5">
      <c r="A84" t="s">
        <v>450</v>
      </c>
      <c r="B84" t="s">
        <v>50</v>
      </c>
      <c r="C84">
        <v>56</v>
      </c>
      <c r="D84">
        <v>2993.0813288499999</v>
      </c>
      <c r="E84">
        <v>0.121688522861</v>
      </c>
    </row>
    <row r="85" spans="1:5">
      <c r="A85" t="s">
        <v>455</v>
      </c>
      <c r="B85" t="s">
        <v>50</v>
      </c>
      <c r="C85">
        <v>56</v>
      </c>
      <c r="D85">
        <v>2993.0813288499999</v>
      </c>
      <c r="E85">
        <v>0.121688522861</v>
      </c>
    </row>
    <row r="86" spans="1:5">
      <c r="A86" t="s">
        <v>460</v>
      </c>
      <c r="B86" t="s">
        <v>50</v>
      </c>
      <c r="C86">
        <v>56</v>
      </c>
      <c r="D86">
        <v>2993.0813288499999</v>
      </c>
      <c r="E86">
        <v>0.121688522861</v>
      </c>
    </row>
    <row r="87" spans="1:5">
      <c r="A87" t="s">
        <v>462</v>
      </c>
      <c r="B87" t="s">
        <v>463</v>
      </c>
      <c r="C87">
        <v>56.25</v>
      </c>
      <c r="D87">
        <v>2964.8876444799998</v>
      </c>
      <c r="E87">
        <v>0.110375132675</v>
      </c>
    </row>
    <row r="88" spans="1:5">
      <c r="A88" t="s">
        <v>465</v>
      </c>
      <c r="B88" t="s">
        <v>463</v>
      </c>
      <c r="C88">
        <v>56.25</v>
      </c>
      <c r="D88">
        <v>2964.8876444799998</v>
      </c>
      <c r="E88">
        <v>0.110375132675</v>
      </c>
    </row>
    <row r="89" spans="1:5">
      <c r="A89" t="s">
        <v>467</v>
      </c>
      <c r="B89" t="s">
        <v>463</v>
      </c>
      <c r="C89">
        <v>56.25</v>
      </c>
      <c r="D89">
        <v>2964.8876444799998</v>
      </c>
      <c r="E89">
        <v>0.110375132675</v>
      </c>
    </row>
    <row r="90" spans="1:5">
      <c r="A90" t="s">
        <v>469</v>
      </c>
      <c r="B90" t="s">
        <v>470</v>
      </c>
      <c r="C90">
        <v>56.5</v>
      </c>
      <c r="D90">
        <v>2937.35080892</v>
      </c>
      <c r="E90">
        <v>9.9206921259099995E-2</v>
      </c>
    </row>
    <row r="91" spans="1:5">
      <c r="A91" t="s">
        <v>471</v>
      </c>
      <c r="B91" t="s">
        <v>472</v>
      </c>
      <c r="C91">
        <v>56.75</v>
      </c>
      <c r="D91">
        <v>2909.1159127000001</v>
      </c>
      <c r="E91">
        <v>8.7611673195599996E-2</v>
      </c>
    </row>
    <row r="92" spans="1:5">
      <c r="A92" t="s">
        <v>474</v>
      </c>
      <c r="B92" t="s">
        <v>51</v>
      </c>
      <c r="C92">
        <v>57</v>
      </c>
      <c r="D92">
        <v>2878.82804635</v>
      </c>
      <c r="E92">
        <v>6.4223477581299995E-2</v>
      </c>
    </row>
    <row r="93" spans="1:5">
      <c r="A93" t="s">
        <v>477</v>
      </c>
      <c r="B93" t="s">
        <v>51</v>
      </c>
      <c r="C93">
        <v>57</v>
      </c>
      <c r="D93">
        <v>2878.82804635</v>
      </c>
      <c r="E93">
        <v>6.4223477581299995E-2</v>
      </c>
    </row>
    <row r="94" spans="1:5">
      <c r="A94" t="s">
        <v>480</v>
      </c>
      <c r="B94" t="s">
        <v>51</v>
      </c>
      <c r="C94">
        <v>57</v>
      </c>
      <c r="D94">
        <v>2878.82804635</v>
      </c>
      <c r="E94">
        <v>6.4223477581299995E-2</v>
      </c>
    </row>
    <row r="95" spans="1:5">
      <c r="A95" t="s">
        <v>484</v>
      </c>
      <c r="B95" t="s">
        <v>51</v>
      </c>
      <c r="C95">
        <v>57</v>
      </c>
      <c r="D95">
        <v>2878.82804635</v>
      </c>
      <c r="E95">
        <v>6.4223477581299995E-2</v>
      </c>
    </row>
    <row r="96" spans="1:5">
      <c r="A96" t="s">
        <v>486</v>
      </c>
      <c r="B96" t="s">
        <v>488</v>
      </c>
      <c r="C96">
        <v>57.25</v>
      </c>
      <c r="D96">
        <v>2845.13230041</v>
      </c>
      <c r="E96">
        <v>5.4804270702600001E-2</v>
      </c>
    </row>
    <row r="97" spans="1:5">
      <c r="A97" t="s">
        <v>492</v>
      </c>
      <c r="B97" t="s">
        <v>494</v>
      </c>
      <c r="C97">
        <v>57.5</v>
      </c>
      <c r="D97">
        <v>2806.6737654100002</v>
      </c>
      <c r="E97">
        <v>4.5975977425899997E-2</v>
      </c>
    </row>
    <row r="98" spans="1:5">
      <c r="A98" t="s">
        <v>496</v>
      </c>
      <c r="B98" t="s">
        <v>494</v>
      </c>
      <c r="C98">
        <v>57.5</v>
      </c>
      <c r="D98">
        <v>2806.6737654100002</v>
      </c>
      <c r="E98">
        <v>4.5975977425899997E-2</v>
      </c>
    </row>
    <row r="99" spans="1:5">
      <c r="A99" t="s">
        <v>500</v>
      </c>
      <c r="B99" t="s">
        <v>494</v>
      </c>
      <c r="C99">
        <v>57.5</v>
      </c>
      <c r="D99">
        <v>2806.6737654100002</v>
      </c>
      <c r="E99">
        <v>4.5975977425899997E-2</v>
      </c>
    </row>
    <row r="100" spans="1:5">
      <c r="A100" t="s">
        <v>503</v>
      </c>
      <c r="B100" t="s">
        <v>494</v>
      </c>
      <c r="C100">
        <v>57.5</v>
      </c>
      <c r="D100">
        <v>2806.6737654100002</v>
      </c>
      <c r="E100">
        <v>4.5975977425899997E-2</v>
      </c>
    </row>
    <row r="101" spans="1:5">
      <c r="A101" t="s">
        <v>508</v>
      </c>
      <c r="B101" t="s">
        <v>494</v>
      </c>
      <c r="C101">
        <v>57.5</v>
      </c>
      <c r="D101">
        <v>2806.6737654100002</v>
      </c>
      <c r="E101">
        <v>4.5975977425899997E-2</v>
      </c>
    </row>
    <row r="102" spans="1:5">
      <c r="A102" t="s">
        <v>511</v>
      </c>
      <c r="B102" t="s">
        <v>494</v>
      </c>
      <c r="C102">
        <v>57.5</v>
      </c>
      <c r="D102">
        <v>2806.6737654100002</v>
      </c>
      <c r="E102">
        <v>4.5975977425899997E-2</v>
      </c>
    </row>
    <row r="103" spans="1:5">
      <c r="A103" t="s">
        <v>512</v>
      </c>
      <c r="B103" t="s">
        <v>513</v>
      </c>
      <c r="C103">
        <v>57.75</v>
      </c>
      <c r="D103">
        <v>2762.0975318999999</v>
      </c>
      <c r="E103">
        <v>3.7568700563800003E-2</v>
      </c>
    </row>
    <row r="104" spans="1:5">
      <c r="A104" t="s">
        <v>516</v>
      </c>
      <c r="B104" t="s">
        <v>513</v>
      </c>
      <c r="C104">
        <v>57.75</v>
      </c>
      <c r="D104">
        <v>2762.0975318999999</v>
      </c>
      <c r="E104">
        <v>3.7568700563800003E-2</v>
      </c>
    </row>
    <row r="105" spans="1:5">
      <c r="A105" t="s">
        <v>518</v>
      </c>
      <c r="B105" t="s">
        <v>513</v>
      </c>
      <c r="C105">
        <v>57.75</v>
      </c>
      <c r="D105">
        <v>2762.0975318999999</v>
      </c>
      <c r="E105">
        <v>3.7568700563800003E-2</v>
      </c>
    </row>
    <row r="106" spans="1:5">
      <c r="A106" t="s">
        <v>520</v>
      </c>
      <c r="B106" t="s">
        <v>513</v>
      </c>
      <c r="C106">
        <v>57.75</v>
      </c>
      <c r="D106">
        <v>2762.0975318999999</v>
      </c>
      <c r="E106">
        <v>3.7568700563800003E-2</v>
      </c>
    </row>
    <row r="107" spans="1:5">
      <c r="A107" t="s">
        <v>523</v>
      </c>
      <c r="B107" t="s">
        <v>52</v>
      </c>
      <c r="C107">
        <v>58</v>
      </c>
      <c r="D107">
        <v>2710.0486903999999</v>
      </c>
      <c r="E107">
        <v>2.9922518307E-2</v>
      </c>
    </row>
    <row r="108" spans="1:5">
      <c r="A108" t="s">
        <v>525</v>
      </c>
      <c r="B108" t="s">
        <v>526</v>
      </c>
      <c r="C108">
        <v>58.25</v>
      </c>
      <c r="D108">
        <v>2649.1723314599999</v>
      </c>
      <c r="E108">
        <v>2.3452724877600001E-2</v>
      </c>
    </row>
    <row r="109" spans="1:5">
      <c r="A109" t="s">
        <v>528</v>
      </c>
      <c r="B109" t="s">
        <v>526</v>
      </c>
      <c r="C109">
        <v>58.25</v>
      </c>
      <c r="D109">
        <v>2649.1723314599999</v>
      </c>
      <c r="E109">
        <v>2.3452724877600001E-2</v>
      </c>
    </row>
    <row r="110" spans="1:5">
      <c r="A110" t="s">
        <v>530</v>
      </c>
      <c r="B110" t="s">
        <v>526</v>
      </c>
      <c r="C110">
        <v>58.25</v>
      </c>
      <c r="D110">
        <v>2649.1723314599999</v>
      </c>
      <c r="E110">
        <v>2.3452724877600001E-2</v>
      </c>
    </row>
    <row r="111" spans="1:5">
      <c r="A111" t="s">
        <v>533</v>
      </c>
      <c r="B111" t="s">
        <v>535</v>
      </c>
      <c r="C111">
        <v>58.5</v>
      </c>
      <c r="D111">
        <v>2578.1135456000002</v>
      </c>
      <c r="E111">
        <v>1.8487218828000002E-2</v>
      </c>
    </row>
    <row r="112" spans="1:5">
      <c r="A112" t="s">
        <v>538</v>
      </c>
      <c r="B112" t="s">
        <v>535</v>
      </c>
      <c r="C112">
        <v>58.5</v>
      </c>
      <c r="D112">
        <v>2578.1135456000002</v>
      </c>
      <c r="E112">
        <v>1.8487218828000002E-2</v>
      </c>
    </row>
    <row r="113" spans="1:5">
      <c r="A113" t="s">
        <v>541</v>
      </c>
      <c r="B113" t="s">
        <v>535</v>
      </c>
      <c r="C113">
        <v>58.5</v>
      </c>
      <c r="D113">
        <v>2578.1135456000002</v>
      </c>
      <c r="E113">
        <v>1.8487218828000002E-2</v>
      </c>
    </row>
    <row r="114" spans="1:5">
      <c r="A114" t="s">
        <v>545</v>
      </c>
      <c r="B114" t="s">
        <v>546</v>
      </c>
      <c r="C114">
        <v>58.75</v>
      </c>
      <c r="D114">
        <v>2495.51742337</v>
      </c>
      <c r="E114">
        <v>1.49755246766E-2</v>
      </c>
    </row>
    <row r="115" spans="1:5">
      <c r="A115" t="s">
        <v>548</v>
      </c>
      <c r="B115" t="s">
        <v>549</v>
      </c>
      <c r="C115">
        <v>59.25</v>
      </c>
      <c r="D115">
        <v>2290.29353193</v>
      </c>
      <c r="E115">
        <v>7.1042976712700004E-3</v>
      </c>
    </row>
    <row r="116" spans="1:5">
      <c r="A116" t="s">
        <v>550</v>
      </c>
      <c r="B116" t="s">
        <v>549</v>
      </c>
      <c r="C116">
        <v>59.25</v>
      </c>
      <c r="D116">
        <v>2290.29353193</v>
      </c>
      <c r="E116">
        <v>7.1042976712700004E-3</v>
      </c>
    </row>
    <row r="117" spans="1:5">
      <c r="A117" t="s">
        <v>552</v>
      </c>
      <c r="B117" t="s">
        <v>554</v>
      </c>
      <c r="C117">
        <v>59.5</v>
      </c>
      <c r="D117">
        <v>2164.9559437900002</v>
      </c>
      <c r="E117">
        <v>-4.9079911436000004E-3</v>
      </c>
    </row>
    <row r="118" spans="1:5">
      <c r="A118" t="s">
        <v>556</v>
      </c>
      <c r="B118" t="s">
        <v>557</v>
      </c>
      <c r="C118">
        <v>53.75</v>
      </c>
      <c r="D118">
        <v>3306.5852830899998</v>
      </c>
      <c r="E118">
        <v>0.24593571400899999</v>
      </c>
    </row>
    <row r="119" spans="1:5">
      <c r="A119" t="s">
        <v>559</v>
      </c>
      <c r="B119" t="s">
        <v>48</v>
      </c>
      <c r="C119">
        <v>54</v>
      </c>
      <c r="D119">
        <v>3269.0653702599998</v>
      </c>
      <c r="E119">
        <v>0.23068170476399999</v>
      </c>
    </row>
    <row r="120" spans="1:5">
      <c r="A120" t="s">
        <v>560</v>
      </c>
      <c r="B120" t="s">
        <v>389</v>
      </c>
      <c r="C120">
        <v>55.25</v>
      </c>
      <c r="D120">
        <v>3087.9911818800001</v>
      </c>
      <c r="E120">
        <v>0.15917058621300001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KHLuhRelation</vt:lpstr>
      <vt:lpstr>H&amp;HRelation</vt:lpstr>
      <vt:lpstr>Legend</vt:lpstr>
      <vt:lpstr>HerczegHillenbrand</vt:lpstr>
      <vt:lpstr>Comparison_AndrewsII</vt:lpstr>
      <vt:lpstr>UpperLimits_AndrewsII</vt:lpstr>
      <vt:lpstr>Comparison_LuhmanIII</vt:lpstr>
      <vt:lpstr>MassResults_ClassII</vt:lpstr>
      <vt:lpstr>MassResults_ClassIII</vt:lpstr>
      <vt:lpstr>Mass_TBOSSALMA</vt:lpstr>
      <vt:lpstr>classII_b98</vt:lpstr>
      <vt:lpstr>classII_b15</vt:lpstr>
      <vt:lpstr>classIII_b15</vt:lpstr>
      <vt:lpstr>Frequency_Table</vt:lpstr>
      <vt:lpstr>HH14_simbad</vt:lpstr>
      <vt:lpstr>MassResultsClassII_HH</vt:lpstr>
      <vt:lpstr>Mass_Testi16</vt:lpstr>
      <vt:lpstr>Mass_Barenfeld16</vt:lpstr>
      <vt:lpstr>Mass_GvdP16</vt:lpstr>
      <vt:lpstr>Mass_Mathews12</vt:lpstr>
      <vt:lpstr>AllSpTys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WD</dc:creator>
  <cp:lastModifiedBy>K WD</cp:lastModifiedBy>
  <dcterms:created xsi:type="dcterms:W3CDTF">2016-04-28T02:22:20Z</dcterms:created>
  <dcterms:modified xsi:type="dcterms:W3CDTF">2018-08-27T15:31:28Z</dcterms:modified>
</cp:coreProperties>
</file>