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27 - Intervalos Nomeados\"/>
    </mc:Choice>
  </mc:AlternateContent>
  <bookViews>
    <workbookView xWindow="0" yWindow="0" windowWidth="21600" windowHeight="9510" firstSheet="5" activeTab="5"/>
  </bookViews>
  <sheets>
    <sheet name="Price" sheetId="1" state="hidden" r:id="rId1"/>
    <sheet name="SAC" sheetId="2" state="hidden" r:id="rId2"/>
    <sheet name="SAM" sheetId="3" state="hidden" r:id="rId3"/>
    <sheet name="PRICE 1" sheetId="4" state="hidden" r:id="rId4"/>
    <sheet name="SAC 2 " sheetId="6" state="hidden" r:id="rId5"/>
    <sheet name="01" sheetId="7" r:id="rId6"/>
    <sheet name="02" sheetId="8" r:id="rId7"/>
    <sheet name="03" sheetId="9" state="hidden" r:id="rId8"/>
    <sheet name="02 (2)" sheetId="10" state="hidden" r:id="rId9"/>
    <sheet name="Planilha1" sheetId="11" state="hidden" r:id="rId10"/>
    <sheet name="Planilha2" sheetId="5" state="hidden" r:id="rId11"/>
  </sheets>
  <definedNames>
    <definedName name="Sergio">'03'!$D$10:$K$10</definedName>
    <definedName name="TAXA_COBRADA">Planilha1!$C$30:$O$30</definedName>
    <definedName name="TAXA_JUROS">'SAC 2 '!$K$10</definedName>
    <definedName name="VALOR_CEDIDO">Planilha1!$B$17:$B$28</definedName>
    <definedName name="VALOR_EMPRESTIMO">'SAC 2 '!$K$9</definedName>
    <definedName name="VENDAS">'02'!$F$14:$I$19</definedName>
    <definedName name="Wellington">'03'!$D$18:$K$18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1" l="1"/>
  <c r="D17" i="11"/>
  <c r="E17" i="11"/>
  <c r="F17" i="11"/>
  <c r="G17" i="11"/>
  <c r="H17" i="11"/>
  <c r="I17" i="11"/>
  <c r="J17" i="11"/>
  <c r="K17" i="11"/>
  <c r="L17" i="11"/>
  <c r="M17" i="11"/>
  <c r="N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F26" i="10"/>
  <c r="F24" i="10"/>
  <c r="M22" i="9"/>
  <c r="M19" i="9"/>
  <c r="M16" i="9"/>
  <c r="M13" i="9"/>
  <c r="M10" i="9"/>
  <c r="M7" i="9"/>
  <c r="C33" i="11"/>
  <c r="F10" i="7" l="1"/>
  <c r="F11" i="4"/>
  <c r="D10" i="7"/>
  <c r="D18" i="7" l="1"/>
  <c r="D16" i="7"/>
  <c r="F11" i="7"/>
  <c r="F12" i="7"/>
  <c r="F13" i="7"/>
  <c r="F14" i="7"/>
  <c r="F15" i="7"/>
  <c r="F16" i="7"/>
  <c r="F17" i="7"/>
  <c r="F18" i="7"/>
  <c r="F19" i="7"/>
  <c r="G11" i="4"/>
  <c r="D11" i="7"/>
  <c r="D12" i="7"/>
  <c r="D13" i="7"/>
  <c r="D14" i="7"/>
  <c r="D15" i="7"/>
  <c r="D17" i="7"/>
  <c r="D19" i="7"/>
  <c r="E11" i="4"/>
  <c r="G9" i="7"/>
  <c r="G10" i="7" s="1"/>
  <c r="G11" i="6"/>
  <c r="F11" i="6"/>
  <c r="E11" i="6"/>
  <c r="G11" i="7" l="1"/>
  <c r="K19" i="4"/>
  <c r="G12" i="7" l="1"/>
  <c r="F12" i="6"/>
  <c r="F13" i="6"/>
  <c r="K14" i="6" s="1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K13" i="4"/>
  <c r="B9" i="2"/>
  <c r="E9" i="2"/>
  <c r="G12" i="6"/>
  <c r="E12" i="6" s="1"/>
  <c r="G13" i="6"/>
  <c r="G14" i="6"/>
  <c r="E14" i="6" s="1"/>
  <c r="G15" i="6"/>
  <c r="G16" i="6"/>
  <c r="E16" i="6" s="1"/>
  <c r="G17" i="6"/>
  <c r="G18" i="6"/>
  <c r="E18" i="6" s="1"/>
  <c r="G19" i="6"/>
  <c r="G20" i="6"/>
  <c r="E20" i="6" s="1"/>
  <c r="G21" i="6"/>
  <c r="G22" i="6"/>
  <c r="E22" i="6" s="1"/>
  <c r="G23" i="6"/>
  <c r="G24" i="6"/>
  <c r="E24" i="6" s="1"/>
  <c r="G25" i="6"/>
  <c r="G26" i="6"/>
  <c r="E26" i="6" s="1"/>
  <c r="G27" i="6"/>
  <c r="G28" i="6"/>
  <c r="E28" i="6" s="1"/>
  <c r="G29" i="6"/>
  <c r="G30" i="6"/>
  <c r="E30" i="6" s="1"/>
  <c r="G31" i="6"/>
  <c r="G32" i="6"/>
  <c r="E32" i="6" s="1"/>
  <c r="G33" i="6"/>
  <c r="G34" i="6"/>
  <c r="E34" i="6" s="1"/>
  <c r="D9" i="2"/>
  <c r="H10" i="6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F12" i="4"/>
  <c r="K14" i="4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H10" i="4"/>
  <c r="H11" i="4" s="1"/>
  <c r="Q26" i="3"/>
  <c r="P26" i="3"/>
  <c r="O26" i="3"/>
  <c r="N26" i="3"/>
  <c r="Q25" i="3"/>
  <c r="P25" i="3"/>
  <c r="O25" i="3"/>
  <c r="N25" i="3"/>
  <c r="Q24" i="3"/>
  <c r="P24" i="3"/>
  <c r="O24" i="3"/>
  <c r="N24" i="3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H12" i="4" l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G13" i="7"/>
  <c r="E33" i="6"/>
  <c r="E31" i="6"/>
  <c r="E29" i="6"/>
  <c r="E27" i="6"/>
  <c r="E25" i="6"/>
  <c r="E23" i="6"/>
  <c r="E21" i="6"/>
  <c r="E19" i="6"/>
  <c r="E17" i="6"/>
  <c r="E15" i="6"/>
  <c r="E13" i="6"/>
  <c r="I1" i="1"/>
  <c r="I2" i="1"/>
  <c r="D15" i="1"/>
  <c r="D16" i="1"/>
  <c r="D17" i="1"/>
  <c r="D17" i="3" s="1"/>
  <c r="D18" i="1"/>
  <c r="D19" i="1"/>
  <c r="D20" i="1"/>
  <c r="D20" i="3" s="1"/>
  <c r="D21" i="1"/>
  <c r="D22" i="1"/>
  <c r="D23" i="1"/>
  <c r="D23" i="3" s="1"/>
  <c r="D24" i="1"/>
  <c r="D25" i="1"/>
  <c r="D26" i="1"/>
  <c r="D26" i="3" s="1"/>
  <c r="D27" i="1"/>
  <c r="D28" i="1"/>
  <c r="D29" i="1"/>
  <c r="D29" i="3" s="1"/>
  <c r="D30" i="1"/>
  <c r="D31" i="1"/>
  <c r="D32" i="1"/>
  <c r="D32" i="3" s="1"/>
  <c r="D33" i="1"/>
  <c r="D34" i="1"/>
  <c r="D35" i="1"/>
  <c r="D35" i="3" s="1"/>
  <c r="D36" i="1"/>
  <c r="D37" i="1"/>
  <c r="D38" i="1"/>
  <c r="D38" i="3" s="1"/>
  <c r="D39" i="1"/>
  <c r="D40" i="1"/>
  <c r="D41" i="1"/>
  <c r="D41" i="3" s="1"/>
  <c r="D42" i="1"/>
  <c r="D43" i="1"/>
  <c r="D44" i="1"/>
  <c r="D44" i="3" s="1"/>
  <c r="D45" i="1"/>
  <c r="D46" i="1"/>
  <c r="D47" i="1"/>
  <c r="D47" i="3" s="1"/>
  <c r="D48" i="1"/>
  <c r="D49" i="1"/>
  <c r="D50" i="1"/>
  <c r="D50" i="3" s="1"/>
  <c r="D51" i="1"/>
  <c r="D52" i="1"/>
  <c r="D53" i="1"/>
  <c r="D53" i="3" s="1"/>
  <c r="D54" i="1"/>
  <c r="D55" i="1"/>
  <c r="D56" i="1"/>
  <c r="D56" i="3" s="1"/>
  <c r="D57" i="1"/>
  <c r="D58" i="1"/>
  <c r="D59" i="1"/>
  <c r="D59" i="3" s="1"/>
  <c r="D60" i="1"/>
  <c r="D61" i="1"/>
  <c r="D62" i="1"/>
  <c r="D62" i="3" s="1"/>
  <c r="D63" i="1"/>
  <c r="D64" i="1"/>
  <c r="D65" i="1"/>
  <c r="D65" i="3" s="1"/>
  <c r="D66" i="1"/>
  <c r="D67" i="1"/>
  <c r="D68" i="1"/>
  <c r="D68" i="3" s="1"/>
  <c r="D69" i="1"/>
  <c r="D70" i="1"/>
  <c r="D71" i="1"/>
  <c r="D71" i="3" s="1"/>
  <c r="D72" i="1"/>
  <c r="D73" i="1"/>
  <c r="D74" i="1"/>
  <c r="D74" i="3" s="1"/>
  <c r="D75" i="1"/>
  <c r="D76" i="1"/>
  <c r="D77" i="1"/>
  <c r="D77" i="3" s="1"/>
  <c r="D78" i="1"/>
  <c r="D79" i="1"/>
  <c r="D80" i="1"/>
  <c r="D80" i="3" s="1"/>
  <c r="D81" i="1"/>
  <c r="D82" i="1"/>
  <c r="D83" i="1"/>
  <c r="D83" i="3" s="1"/>
  <c r="D84" i="1"/>
  <c r="D85" i="1"/>
  <c r="D86" i="1"/>
  <c r="D86" i="3" s="1"/>
  <c r="D87" i="1"/>
  <c r="D88" i="1"/>
  <c r="D89" i="1"/>
  <c r="D89" i="3" s="1"/>
  <c r="D90" i="1"/>
  <c r="D91" i="1"/>
  <c r="D92" i="1"/>
  <c r="D92" i="3" s="1"/>
  <c r="D93" i="1"/>
  <c r="D94" i="1"/>
  <c r="D95" i="1"/>
  <c r="D95" i="3" s="1"/>
  <c r="D96" i="1"/>
  <c r="D97" i="1"/>
  <c r="D98" i="1"/>
  <c r="D98" i="3" s="1"/>
  <c r="D99" i="1"/>
  <c r="D100" i="1"/>
  <c r="D101" i="1"/>
  <c r="D101" i="3" s="1"/>
  <c r="D102" i="1"/>
  <c r="D103" i="1"/>
  <c r="D104" i="1"/>
  <c r="D104" i="3" s="1"/>
  <c r="D105" i="1"/>
  <c r="D106" i="1"/>
  <c r="D107" i="1"/>
  <c r="D107" i="3" s="1"/>
  <c r="D108" i="1"/>
  <c r="D109" i="1"/>
  <c r="D110" i="1"/>
  <c r="D110" i="3" s="1"/>
  <c r="D111" i="1"/>
  <c r="D112" i="1"/>
  <c r="D113" i="1"/>
  <c r="D113" i="3" s="1"/>
  <c r="D114" i="1"/>
  <c r="D115" i="1"/>
  <c r="D116" i="1"/>
  <c r="D116" i="3" s="1"/>
  <c r="D117" i="1"/>
  <c r="D118" i="1"/>
  <c r="D119" i="1"/>
  <c r="D119" i="3" s="1"/>
  <c r="D120" i="1"/>
  <c r="D121" i="1"/>
  <c r="D122" i="1"/>
  <c r="D122" i="3" s="1"/>
  <c r="D123" i="1"/>
  <c r="D124" i="1"/>
  <c r="D125" i="1"/>
  <c r="D125" i="3" s="1"/>
  <c r="D126" i="1"/>
  <c r="D127" i="1"/>
  <c r="D128" i="1"/>
  <c r="D128" i="3" s="1"/>
  <c r="C15" i="1"/>
  <c r="C16" i="1"/>
  <c r="C16" i="3" s="1"/>
  <c r="C17" i="1"/>
  <c r="C17" i="3" s="1"/>
  <c r="C18" i="1"/>
  <c r="C19" i="1"/>
  <c r="C19" i="3" s="1"/>
  <c r="C20" i="1"/>
  <c r="C20" i="3" s="1"/>
  <c r="C21" i="1"/>
  <c r="C22" i="1"/>
  <c r="C22" i="3" s="1"/>
  <c r="C23" i="1"/>
  <c r="C23" i="3" s="1"/>
  <c r="C24" i="1"/>
  <c r="C25" i="1"/>
  <c r="C25" i="3" s="1"/>
  <c r="C26" i="1"/>
  <c r="C26" i="3" s="1"/>
  <c r="C27" i="1"/>
  <c r="C28" i="1"/>
  <c r="C28" i="3" s="1"/>
  <c r="C29" i="1"/>
  <c r="C29" i="3" s="1"/>
  <c r="C30" i="1"/>
  <c r="C31" i="1"/>
  <c r="C31" i="3" s="1"/>
  <c r="C32" i="1"/>
  <c r="C32" i="3" s="1"/>
  <c r="C33" i="1"/>
  <c r="C34" i="1"/>
  <c r="C34" i="3" s="1"/>
  <c r="C35" i="1"/>
  <c r="C35" i="3" s="1"/>
  <c r="C36" i="1"/>
  <c r="C37" i="1"/>
  <c r="C37" i="3" s="1"/>
  <c r="C38" i="1"/>
  <c r="C38" i="3" s="1"/>
  <c r="C39" i="1"/>
  <c r="C40" i="1"/>
  <c r="C40" i="3" s="1"/>
  <c r="C41" i="1"/>
  <c r="C41" i="3" s="1"/>
  <c r="C42" i="1"/>
  <c r="C43" i="1"/>
  <c r="C43" i="3" s="1"/>
  <c r="C44" i="1"/>
  <c r="C44" i="3" s="1"/>
  <c r="C45" i="1"/>
  <c r="C46" i="1"/>
  <c r="C46" i="3" s="1"/>
  <c r="C47" i="1"/>
  <c r="C47" i="3" s="1"/>
  <c r="C48" i="1"/>
  <c r="C49" i="1"/>
  <c r="C49" i="3" s="1"/>
  <c r="C50" i="1"/>
  <c r="C50" i="3" s="1"/>
  <c r="C51" i="1"/>
  <c r="C52" i="1"/>
  <c r="C52" i="3" s="1"/>
  <c r="C53" i="1"/>
  <c r="C53" i="3" s="1"/>
  <c r="C54" i="1"/>
  <c r="C55" i="1"/>
  <c r="C55" i="3" s="1"/>
  <c r="C56" i="1"/>
  <c r="C56" i="3" s="1"/>
  <c r="C57" i="1"/>
  <c r="C58" i="1"/>
  <c r="C58" i="3" s="1"/>
  <c r="C59" i="1"/>
  <c r="C59" i="3" s="1"/>
  <c r="C60" i="1"/>
  <c r="C61" i="1"/>
  <c r="C61" i="3" s="1"/>
  <c r="C62" i="1"/>
  <c r="C62" i="3" s="1"/>
  <c r="C63" i="1"/>
  <c r="C64" i="1"/>
  <c r="C64" i="3" s="1"/>
  <c r="C65" i="1"/>
  <c r="C65" i="3" s="1"/>
  <c r="C66" i="1"/>
  <c r="C67" i="1"/>
  <c r="C67" i="3" s="1"/>
  <c r="C68" i="1"/>
  <c r="C68" i="3" s="1"/>
  <c r="C69" i="1"/>
  <c r="C70" i="1"/>
  <c r="C70" i="3" s="1"/>
  <c r="C71" i="1"/>
  <c r="C71" i="3" s="1"/>
  <c r="C72" i="1"/>
  <c r="C73" i="1"/>
  <c r="C73" i="3" s="1"/>
  <c r="C74" i="1"/>
  <c r="C74" i="3" s="1"/>
  <c r="C75" i="1"/>
  <c r="C76" i="1"/>
  <c r="C76" i="3" s="1"/>
  <c r="C77" i="1"/>
  <c r="C77" i="3" s="1"/>
  <c r="C78" i="1"/>
  <c r="C79" i="1"/>
  <c r="C79" i="3" s="1"/>
  <c r="C80" i="1"/>
  <c r="C80" i="3" s="1"/>
  <c r="C81" i="1"/>
  <c r="C82" i="1"/>
  <c r="C82" i="3" s="1"/>
  <c r="C83" i="1"/>
  <c r="C83" i="3" s="1"/>
  <c r="C84" i="1"/>
  <c r="C85" i="1"/>
  <c r="C85" i="3" s="1"/>
  <c r="C86" i="1"/>
  <c r="C86" i="3" s="1"/>
  <c r="C87" i="1"/>
  <c r="C88" i="1"/>
  <c r="C88" i="3" s="1"/>
  <c r="C89" i="1"/>
  <c r="C89" i="3" s="1"/>
  <c r="C90" i="1"/>
  <c r="C91" i="1"/>
  <c r="C91" i="3" s="1"/>
  <c r="C92" i="1"/>
  <c r="C92" i="3" s="1"/>
  <c r="C93" i="1"/>
  <c r="C94" i="1"/>
  <c r="C94" i="3" s="1"/>
  <c r="C95" i="1"/>
  <c r="C95" i="3" s="1"/>
  <c r="C96" i="1"/>
  <c r="C97" i="1"/>
  <c r="C97" i="3" s="1"/>
  <c r="C98" i="1"/>
  <c r="C98" i="3" s="1"/>
  <c r="C99" i="1"/>
  <c r="C100" i="1"/>
  <c r="C100" i="3" s="1"/>
  <c r="C101" i="1"/>
  <c r="C101" i="3" s="1"/>
  <c r="C102" i="1"/>
  <c r="C103" i="1"/>
  <c r="C103" i="3" s="1"/>
  <c r="C104" i="1"/>
  <c r="C104" i="3" s="1"/>
  <c r="C105" i="1"/>
  <c r="C106" i="1"/>
  <c r="C106" i="3" s="1"/>
  <c r="C107" i="1"/>
  <c r="C107" i="3" s="1"/>
  <c r="C108" i="1"/>
  <c r="C109" i="1"/>
  <c r="C109" i="3" s="1"/>
  <c r="C110" i="1"/>
  <c r="C110" i="3" s="1"/>
  <c r="C111" i="1"/>
  <c r="C112" i="1"/>
  <c r="C112" i="3" s="1"/>
  <c r="C113" i="1"/>
  <c r="C113" i="3" s="1"/>
  <c r="C114" i="1"/>
  <c r="C115" i="1"/>
  <c r="C115" i="3" s="1"/>
  <c r="C116" i="1"/>
  <c r="C116" i="3" s="1"/>
  <c r="C117" i="1"/>
  <c r="C118" i="1"/>
  <c r="C118" i="3" s="1"/>
  <c r="C119" i="1"/>
  <c r="C119" i="3" s="1"/>
  <c r="C120" i="1"/>
  <c r="C121" i="1"/>
  <c r="C122" i="1"/>
  <c r="C122" i="3" s="1"/>
  <c r="C123" i="1"/>
  <c r="C124" i="1"/>
  <c r="C125" i="1"/>
  <c r="C125" i="3" s="1"/>
  <c r="C126" i="1"/>
  <c r="C127" i="1"/>
  <c r="C127" i="3" s="1"/>
  <c r="C128" i="1"/>
  <c r="C128" i="3" s="1"/>
  <c r="B15" i="1"/>
  <c r="B16" i="1"/>
  <c r="B17" i="1"/>
  <c r="B17" i="3" s="1"/>
  <c r="B18" i="1"/>
  <c r="B19" i="1"/>
  <c r="B20" i="1"/>
  <c r="B20" i="3" s="1"/>
  <c r="B21" i="1"/>
  <c r="B22" i="1"/>
  <c r="B23" i="1"/>
  <c r="B23" i="3" s="1"/>
  <c r="B24" i="1"/>
  <c r="B25" i="1"/>
  <c r="B26" i="1"/>
  <c r="B26" i="3" s="1"/>
  <c r="B27" i="1"/>
  <c r="B28" i="1"/>
  <c r="B29" i="1"/>
  <c r="B29" i="3" s="1"/>
  <c r="B30" i="1"/>
  <c r="B31" i="1"/>
  <c r="B32" i="1"/>
  <c r="B32" i="3" s="1"/>
  <c r="B33" i="1"/>
  <c r="B34" i="1"/>
  <c r="B35" i="1"/>
  <c r="B35" i="3" s="1"/>
  <c r="B36" i="1"/>
  <c r="B37" i="1"/>
  <c r="B38" i="1"/>
  <c r="B38" i="3" s="1"/>
  <c r="B39" i="1"/>
  <c r="B40" i="1"/>
  <c r="B41" i="1"/>
  <c r="B41" i="3" s="1"/>
  <c r="B42" i="1"/>
  <c r="B43" i="1"/>
  <c r="B44" i="1"/>
  <c r="B44" i="3" s="1"/>
  <c r="B45" i="1"/>
  <c r="B46" i="1"/>
  <c r="B47" i="1"/>
  <c r="B47" i="3" s="1"/>
  <c r="B48" i="1"/>
  <c r="B49" i="1"/>
  <c r="B50" i="1"/>
  <c r="B50" i="3" s="1"/>
  <c r="B51" i="1"/>
  <c r="B52" i="1"/>
  <c r="B53" i="1"/>
  <c r="B53" i="3" s="1"/>
  <c r="B54" i="1"/>
  <c r="B55" i="1"/>
  <c r="B56" i="1"/>
  <c r="B56" i="3" s="1"/>
  <c r="B57" i="1"/>
  <c r="B58" i="1"/>
  <c r="B59" i="1"/>
  <c r="B59" i="3" s="1"/>
  <c r="B60" i="1"/>
  <c r="B61" i="1"/>
  <c r="B62" i="1"/>
  <c r="B62" i="3" s="1"/>
  <c r="B63" i="1"/>
  <c r="B64" i="1"/>
  <c r="B65" i="1"/>
  <c r="B65" i="3" s="1"/>
  <c r="B66" i="1"/>
  <c r="B67" i="1"/>
  <c r="B68" i="1"/>
  <c r="B68" i="3" s="1"/>
  <c r="B69" i="1"/>
  <c r="B70" i="1"/>
  <c r="B71" i="1"/>
  <c r="B71" i="3" s="1"/>
  <c r="B72" i="1"/>
  <c r="B73" i="1"/>
  <c r="B74" i="1"/>
  <c r="B74" i="3" s="1"/>
  <c r="B75" i="1"/>
  <c r="B76" i="1"/>
  <c r="B77" i="1"/>
  <c r="B77" i="3" s="1"/>
  <c r="B78" i="1"/>
  <c r="B79" i="1"/>
  <c r="B80" i="1"/>
  <c r="B80" i="3" s="1"/>
  <c r="B81" i="1"/>
  <c r="B82" i="1"/>
  <c r="B83" i="1"/>
  <c r="B83" i="3" s="1"/>
  <c r="B84" i="1"/>
  <c r="B85" i="1"/>
  <c r="B86" i="1"/>
  <c r="B86" i="3" s="1"/>
  <c r="B87" i="1"/>
  <c r="B88" i="1"/>
  <c r="B89" i="1"/>
  <c r="B89" i="3" s="1"/>
  <c r="B90" i="1"/>
  <c r="B91" i="1"/>
  <c r="B92" i="1"/>
  <c r="B92" i="3" s="1"/>
  <c r="B93" i="1"/>
  <c r="B94" i="1"/>
  <c r="B95" i="1"/>
  <c r="B95" i="3" s="1"/>
  <c r="B96" i="1"/>
  <c r="B97" i="1"/>
  <c r="B98" i="1"/>
  <c r="B98" i="3" s="1"/>
  <c r="B99" i="1"/>
  <c r="B100" i="1"/>
  <c r="B101" i="1"/>
  <c r="B101" i="3" s="1"/>
  <c r="B102" i="1"/>
  <c r="B103" i="1"/>
  <c r="B104" i="1"/>
  <c r="B104" i="3" s="1"/>
  <c r="B105" i="1"/>
  <c r="B106" i="1"/>
  <c r="B107" i="1"/>
  <c r="B107" i="3" s="1"/>
  <c r="B108" i="1"/>
  <c r="B109" i="1"/>
  <c r="B110" i="1"/>
  <c r="B110" i="3" s="1"/>
  <c r="B111" i="1"/>
  <c r="B112" i="1"/>
  <c r="B113" i="1"/>
  <c r="B113" i="3" s="1"/>
  <c r="B114" i="1"/>
  <c r="B115" i="1"/>
  <c r="B116" i="1"/>
  <c r="B116" i="3" s="1"/>
  <c r="B117" i="1"/>
  <c r="B118" i="1"/>
  <c r="B119" i="1"/>
  <c r="B119" i="3" s="1"/>
  <c r="B120" i="1"/>
  <c r="B121" i="1"/>
  <c r="B121" i="3" s="1"/>
  <c r="B122" i="1"/>
  <c r="B122" i="3" s="1"/>
  <c r="B123" i="1"/>
  <c r="B124" i="1"/>
  <c r="B125" i="1"/>
  <c r="B125" i="3" s="1"/>
  <c r="B126" i="1"/>
  <c r="B127" i="1"/>
  <c r="B128" i="1"/>
  <c r="B128" i="3" s="1"/>
  <c r="C121" i="3"/>
  <c r="D121" i="3"/>
  <c r="B123" i="3"/>
  <c r="C123" i="3"/>
  <c r="D123" i="3"/>
  <c r="B124" i="3"/>
  <c r="C124" i="3"/>
  <c r="D124" i="3"/>
  <c r="B126" i="3"/>
  <c r="C126" i="3"/>
  <c r="D126" i="3"/>
  <c r="B127" i="3"/>
  <c r="D127" i="3"/>
  <c r="D15" i="3"/>
  <c r="D16" i="3"/>
  <c r="D18" i="3"/>
  <c r="D19" i="3"/>
  <c r="D21" i="3"/>
  <c r="D22" i="3"/>
  <c r="D24" i="3"/>
  <c r="D25" i="3"/>
  <c r="D27" i="3"/>
  <c r="D28" i="3"/>
  <c r="D30" i="3"/>
  <c r="D31" i="3"/>
  <c r="D33" i="3"/>
  <c r="D34" i="3"/>
  <c r="D36" i="3"/>
  <c r="D37" i="3"/>
  <c r="D39" i="3"/>
  <c r="D40" i="3"/>
  <c r="D42" i="3"/>
  <c r="D43" i="3"/>
  <c r="D45" i="3"/>
  <c r="D46" i="3"/>
  <c r="D48" i="3"/>
  <c r="D49" i="3"/>
  <c r="D51" i="3"/>
  <c r="D52" i="3"/>
  <c r="D54" i="3"/>
  <c r="D55" i="3"/>
  <c r="D57" i="3"/>
  <c r="D58" i="3"/>
  <c r="D60" i="3"/>
  <c r="D61" i="3"/>
  <c r="D63" i="3"/>
  <c r="D64" i="3"/>
  <c r="D66" i="3"/>
  <c r="D67" i="3"/>
  <c r="D69" i="3"/>
  <c r="D70" i="3"/>
  <c r="D72" i="3"/>
  <c r="D73" i="3"/>
  <c r="D75" i="3"/>
  <c r="D76" i="3"/>
  <c r="D78" i="3"/>
  <c r="D79" i="3"/>
  <c r="D81" i="3"/>
  <c r="D82" i="3"/>
  <c r="D84" i="3"/>
  <c r="D85" i="3"/>
  <c r="D87" i="3"/>
  <c r="D88" i="3"/>
  <c r="D90" i="3"/>
  <c r="D91" i="3"/>
  <c r="D93" i="3"/>
  <c r="D94" i="3"/>
  <c r="D96" i="3"/>
  <c r="D97" i="3"/>
  <c r="D99" i="3"/>
  <c r="D100" i="3"/>
  <c r="D102" i="3"/>
  <c r="D103" i="3"/>
  <c r="D105" i="3"/>
  <c r="D106" i="3"/>
  <c r="D108" i="3"/>
  <c r="D109" i="3"/>
  <c r="D111" i="3"/>
  <c r="D112" i="3"/>
  <c r="D114" i="3"/>
  <c r="D115" i="3"/>
  <c r="D117" i="3"/>
  <c r="D118" i="3"/>
  <c r="D120" i="3"/>
  <c r="C15" i="3"/>
  <c r="C18" i="3"/>
  <c r="C21" i="3"/>
  <c r="C24" i="3"/>
  <c r="C27" i="3"/>
  <c r="C30" i="3"/>
  <c r="C33" i="3"/>
  <c r="C36" i="3"/>
  <c r="C39" i="3"/>
  <c r="C42" i="3"/>
  <c r="C45" i="3"/>
  <c r="C48" i="3"/>
  <c r="C51" i="3"/>
  <c r="C54" i="3"/>
  <c r="C57" i="3"/>
  <c r="C60" i="3"/>
  <c r="C63" i="3"/>
  <c r="C66" i="3"/>
  <c r="C69" i="3"/>
  <c r="C72" i="3"/>
  <c r="C75" i="3"/>
  <c r="C78" i="3"/>
  <c r="C81" i="3"/>
  <c r="C84" i="3"/>
  <c r="C87" i="3"/>
  <c r="C90" i="3"/>
  <c r="C93" i="3"/>
  <c r="C96" i="3"/>
  <c r="C99" i="3"/>
  <c r="C102" i="3"/>
  <c r="C105" i="3"/>
  <c r="C108" i="3"/>
  <c r="C111" i="3"/>
  <c r="C114" i="3"/>
  <c r="C117" i="3"/>
  <c r="C120" i="3"/>
  <c r="B15" i="3"/>
  <c r="B16" i="3"/>
  <c r="B18" i="3"/>
  <c r="B19" i="3"/>
  <c r="B21" i="3"/>
  <c r="B22" i="3"/>
  <c r="B24" i="3"/>
  <c r="B25" i="3"/>
  <c r="B27" i="3"/>
  <c r="B28" i="3"/>
  <c r="B30" i="3"/>
  <c r="B31" i="3"/>
  <c r="B33" i="3"/>
  <c r="B34" i="3"/>
  <c r="B36" i="3"/>
  <c r="B37" i="3"/>
  <c r="B39" i="3"/>
  <c r="B40" i="3"/>
  <c r="B42" i="3"/>
  <c r="B43" i="3"/>
  <c r="B45" i="3"/>
  <c r="B46" i="3"/>
  <c r="B48" i="3"/>
  <c r="B49" i="3"/>
  <c r="B51" i="3"/>
  <c r="B52" i="3"/>
  <c r="B54" i="3"/>
  <c r="B55" i="3"/>
  <c r="B57" i="3"/>
  <c r="B58" i="3"/>
  <c r="B60" i="3"/>
  <c r="B61" i="3"/>
  <c r="B63" i="3"/>
  <c r="B64" i="3"/>
  <c r="B66" i="3"/>
  <c r="B67" i="3"/>
  <c r="B69" i="3"/>
  <c r="B70" i="3"/>
  <c r="B72" i="3"/>
  <c r="B73" i="3"/>
  <c r="B75" i="3"/>
  <c r="B76" i="3"/>
  <c r="B78" i="3"/>
  <c r="B79" i="3"/>
  <c r="B81" i="3"/>
  <c r="B82" i="3"/>
  <c r="B84" i="3"/>
  <c r="B85" i="3"/>
  <c r="B87" i="3"/>
  <c r="B88" i="3"/>
  <c r="B90" i="3"/>
  <c r="B91" i="3"/>
  <c r="B93" i="3"/>
  <c r="B94" i="3"/>
  <c r="B96" i="3"/>
  <c r="B97" i="3"/>
  <c r="B99" i="3"/>
  <c r="B100" i="3"/>
  <c r="B102" i="3"/>
  <c r="B103" i="3"/>
  <c r="B105" i="3"/>
  <c r="B106" i="3"/>
  <c r="B108" i="3"/>
  <c r="B109" i="3"/>
  <c r="B111" i="3"/>
  <c r="B112" i="3"/>
  <c r="B114" i="3"/>
  <c r="B115" i="3"/>
  <c r="B117" i="3"/>
  <c r="B118" i="3"/>
  <c r="B120" i="3"/>
  <c r="C9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G14" i="7" l="1"/>
  <c r="K13" i="6"/>
  <c r="E8" i="3"/>
  <c r="C14" i="2"/>
  <c r="C14" i="3" s="1"/>
  <c r="C13" i="2"/>
  <c r="C12" i="2"/>
  <c r="C11" i="2"/>
  <c r="C10" i="2"/>
  <c r="E8" i="2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C10" i="3" s="1"/>
  <c r="B10" i="1"/>
  <c r="D9" i="1"/>
  <c r="C9" i="1"/>
  <c r="C9" i="3" s="1"/>
  <c r="B9" i="1"/>
  <c r="E8" i="1"/>
  <c r="G15" i="7" l="1"/>
  <c r="E9" i="1"/>
  <c r="C11" i="3"/>
  <c r="C12" i="3"/>
  <c r="I2" i="2"/>
  <c r="D13" i="2"/>
  <c r="B13" i="2" s="1"/>
  <c r="B13" i="3" s="1"/>
  <c r="D15" i="2"/>
  <c r="B15" i="2" s="1"/>
  <c r="D18" i="2"/>
  <c r="B18" i="2" s="1"/>
  <c r="D21" i="2"/>
  <c r="B21" i="2" s="1"/>
  <c r="D24" i="2"/>
  <c r="B24" i="2" s="1"/>
  <c r="D27" i="2"/>
  <c r="B27" i="2" s="1"/>
  <c r="D30" i="2"/>
  <c r="B30" i="2" s="1"/>
  <c r="D33" i="2"/>
  <c r="B33" i="2" s="1"/>
  <c r="D36" i="2"/>
  <c r="B36" i="2" s="1"/>
  <c r="D39" i="2"/>
  <c r="B39" i="2" s="1"/>
  <c r="D42" i="2"/>
  <c r="B42" i="2" s="1"/>
  <c r="D45" i="2"/>
  <c r="B45" i="2" s="1"/>
  <c r="D48" i="2"/>
  <c r="B48" i="2" s="1"/>
  <c r="D51" i="2"/>
  <c r="B51" i="2" s="1"/>
  <c r="D54" i="2"/>
  <c r="B54" i="2" s="1"/>
  <c r="D57" i="2"/>
  <c r="B57" i="2" s="1"/>
  <c r="D60" i="2"/>
  <c r="B60" i="2" s="1"/>
  <c r="D63" i="2"/>
  <c r="B63" i="2" s="1"/>
  <c r="D66" i="2"/>
  <c r="B66" i="2" s="1"/>
  <c r="D69" i="2"/>
  <c r="B69" i="2" s="1"/>
  <c r="D72" i="2"/>
  <c r="B72" i="2" s="1"/>
  <c r="D75" i="2"/>
  <c r="B75" i="2" s="1"/>
  <c r="D78" i="2"/>
  <c r="B78" i="2" s="1"/>
  <c r="D81" i="2"/>
  <c r="B81" i="2" s="1"/>
  <c r="D84" i="2"/>
  <c r="B84" i="2" s="1"/>
  <c r="D87" i="2"/>
  <c r="B87" i="2" s="1"/>
  <c r="D90" i="2"/>
  <c r="B90" i="2" s="1"/>
  <c r="D93" i="2"/>
  <c r="B93" i="2" s="1"/>
  <c r="D96" i="2"/>
  <c r="B96" i="2" s="1"/>
  <c r="D99" i="2"/>
  <c r="B99" i="2" s="1"/>
  <c r="D102" i="2"/>
  <c r="B102" i="2" s="1"/>
  <c r="D105" i="2"/>
  <c r="B105" i="2" s="1"/>
  <c r="D108" i="2"/>
  <c r="B108" i="2" s="1"/>
  <c r="D111" i="2"/>
  <c r="B111" i="2" s="1"/>
  <c r="D114" i="2"/>
  <c r="B114" i="2" s="1"/>
  <c r="D117" i="2"/>
  <c r="B117" i="2" s="1"/>
  <c r="D120" i="2"/>
  <c r="B120" i="2" s="1"/>
  <c r="D123" i="2"/>
  <c r="B123" i="2" s="1"/>
  <c r="D126" i="2"/>
  <c r="B126" i="2" s="1"/>
  <c r="D16" i="2"/>
  <c r="B16" i="2" s="1"/>
  <c r="D19" i="2"/>
  <c r="B19" i="2" s="1"/>
  <c r="D22" i="2"/>
  <c r="B22" i="2" s="1"/>
  <c r="D25" i="2"/>
  <c r="B25" i="2" s="1"/>
  <c r="D28" i="2"/>
  <c r="B28" i="2" s="1"/>
  <c r="D31" i="2"/>
  <c r="B31" i="2" s="1"/>
  <c r="D34" i="2"/>
  <c r="B34" i="2" s="1"/>
  <c r="D37" i="2"/>
  <c r="B37" i="2" s="1"/>
  <c r="D40" i="2"/>
  <c r="B40" i="2" s="1"/>
  <c r="D43" i="2"/>
  <c r="B43" i="2" s="1"/>
  <c r="D46" i="2"/>
  <c r="B46" i="2" s="1"/>
  <c r="D49" i="2"/>
  <c r="B49" i="2" s="1"/>
  <c r="D52" i="2"/>
  <c r="B52" i="2" s="1"/>
  <c r="D55" i="2"/>
  <c r="B55" i="2" s="1"/>
  <c r="D58" i="2"/>
  <c r="B58" i="2" s="1"/>
  <c r="D61" i="2"/>
  <c r="B61" i="2" s="1"/>
  <c r="D64" i="2"/>
  <c r="B64" i="2" s="1"/>
  <c r="D67" i="2"/>
  <c r="B67" i="2" s="1"/>
  <c r="D70" i="2"/>
  <c r="B70" i="2" s="1"/>
  <c r="D73" i="2"/>
  <c r="B73" i="2" s="1"/>
  <c r="D76" i="2"/>
  <c r="B76" i="2" s="1"/>
  <c r="D79" i="2"/>
  <c r="B79" i="2" s="1"/>
  <c r="D82" i="2"/>
  <c r="B82" i="2" s="1"/>
  <c r="D85" i="2"/>
  <c r="B85" i="2" s="1"/>
  <c r="D88" i="2"/>
  <c r="B88" i="2" s="1"/>
  <c r="D91" i="2"/>
  <c r="B91" i="2" s="1"/>
  <c r="D94" i="2"/>
  <c r="B94" i="2" s="1"/>
  <c r="D97" i="2"/>
  <c r="B97" i="2" s="1"/>
  <c r="D100" i="2"/>
  <c r="B100" i="2" s="1"/>
  <c r="D103" i="2"/>
  <c r="B103" i="2" s="1"/>
  <c r="D106" i="2"/>
  <c r="B106" i="2" s="1"/>
  <c r="D109" i="2"/>
  <c r="B109" i="2" s="1"/>
  <c r="D112" i="2"/>
  <c r="B112" i="2" s="1"/>
  <c r="D115" i="2"/>
  <c r="B115" i="2" s="1"/>
  <c r="D118" i="2"/>
  <c r="B118" i="2" s="1"/>
  <c r="D121" i="2"/>
  <c r="B121" i="2" s="1"/>
  <c r="D124" i="2"/>
  <c r="B124" i="2" s="1"/>
  <c r="D127" i="2"/>
  <c r="B127" i="2" s="1"/>
  <c r="D17" i="2"/>
  <c r="B17" i="2" s="1"/>
  <c r="D20" i="2"/>
  <c r="B20" i="2" s="1"/>
  <c r="D23" i="2"/>
  <c r="B23" i="2" s="1"/>
  <c r="D26" i="2"/>
  <c r="B26" i="2" s="1"/>
  <c r="D29" i="2"/>
  <c r="B29" i="2" s="1"/>
  <c r="D32" i="2"/>
  <c r="B32" i="2" s="1"/>
  <c r="D35" i="2"/>
  <c r="B35" i="2" s="1"/>
  <c r="D38" i="2"/>
  <c r="B38" i="2" s="1"/>
  <c r="D41" i="2"/>
  <c r="B41" i="2" s="1"/>
  <c r="D44" i="2"/>
  <c r="B44" i="2" s="1"/>
  <c r="D47" i="2"/>
  <c r="B47" i="2" s="1"/>
  <c r="D50" i="2"/>
  <c r="B50" i="2" s="1"/>
  <c r="D53" i="2"/>
  <c r="B53" i="2" s="1"/>
  <c r="D56" i="2"/>
  <c r="B56" i="2" s="1"/>
  <c r="D59" i="2"/>
  <c r="B59" i="2" s="1"/>
  <c r="D62" i="2"/>
  <c r="B62" i="2" s="1"/>
  <c r="D65" i="2"/>
  <c r="B65" i="2" s="1"/>
  <c r="D68" i="2"/>
  <c r="B68" i="2" s="1"/>
  <c r="D71" i="2"/>
  <c r="B71" i="2" s="1"/>
  <c r="D74" i="2"/>
  <c r="B74" i="2" s="1"/>
  <c r="D77" i="2"/>
  <c r="B77" i="2" s="1"/>
  <c r="D80" i="2"/>
  <c r="B80" i="2" s="1"/>
  <c r="D83" i="2"/>
  <c r="B83" i="2" s="1"/>
  <c r="D86" i="2"/>
  <c r="B86" i="2" s="1"/>
  <c r="D89" i="2"/>
  <c r="B89" i="2" s="1"/>
  <c r="D92" i="2"/>
  <c r="B92" i="2" s="1"/>
  <c r="D95" i="2"/>
  <c r="B95" i="2" s="1"/>
  <c r="D98" i="2"/>
  <c r="B98" i="2" s="1"/>
  <c r="D101" i="2"/>
  <c r="B101" i="2" s="1"/>
  <c r="D104" i="2"/>
  <c r="B104" i="2" s="1"/>
  <c r="D107" i="2"/>
  <c r="B107" i="2" s="1"/>
  <c r="D110" i="2"/>
  <c r="B110" i="2" s="1"/>
  <c r="D113" i="2"/>
  <c r="B113" i="2" s="1"/>
  <c r="D116" i="2"/>
  <c r="B116" i="2" s="1"/>
  <c r="D119" i="2"/>
  <c r="B119" i="2" s="1"/>
  <c r="D122" i="2"/>
  <c r="B122" i="2" s="1"/>
  <c r="D125" i="2"/>
  <c r="B125" i="2" s="1"/>
  <c r="D128" i="2"/>
  <c r="B128" i="2" s="1"/>
  <c r="D14" i="2"/>
  <c r="B14" i="2" s="1"/>
  <c r="B14" i="3" s="1"/>
  <c r="C13" i="3"/>
  <c r="D11" i="2"/>
  <c r="B11" i="2" s="1"/>
  <c r="B11" i="3" s="1"/>
  <c r="D13" i="3"/>
  <c r="E10" i="1"/>
  <c r="D12" i="2"/>
  <c r="B12" i="2" s="1"/>
  <c r="B12" i="3" s="1"/>
  <c r="D10" i="2"/>
  <c r="G16" i="7" l="1"/>
  <c r="B9" i="3"/>
  <c r="D11" i="3"/>
  <c r="D14" i="3"/>
  <c r="D10" i="3"/>
  <c r="B10" i="2"/>
  <c r="B10" i="3" s="1"/>
  <c r="D12" i="3"/>
  <c r="E11" i="1"/>
  <c r="D9" i="3"/>
  <c r="G17" i="7" l="1"/>
  <c r="I1" i="2"/>
  <c r="E10" i="2"/>
  <c r="E9" i="3"/>
  <c r="E12" i="1"/>
  <c r="G18" i="7" l="1"/>
  <c r="E13" i="1"/>
  <c r="E11" i="2"/>
  <c r="E10" i="3"/>
  <c r="J14" i="7" l="1"/>
  <c r="G19" i="7"/>
  <c r="J13" i="7"/>
  <c r="E14" i="1"/>
  <c r="E15" i="1" s="1"/>
  <c r="E12" i="2"/>
  <c r="E11" i="3"/>
  <c r="E15" i="3" l="1"/>
  <c r="E16" i="1"/>
  <c r="E13" i="2"/>
  <c r="E12" i="3"/>
  <c r="E16" i="3" l="1"/>
  <c r="E17" i="1"/>
  <c r="E14" i="2"/>
  <c r="E13" i="3"/>
  <c r="E18" i="1" l="1"/>
  <c r="E17" i="3"/>
  <c r="E14" i="3"/>
  <c r="E15" i="2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9" i="1" l="1"/>
  <c r="E18" i="3"/>
  <c r="E20" i="1" l="1"/>
  <c r="E19" i="3"/>
  <c r="E21" i="1" l="1"/>
  <c r="E20" i="3"/>
  <c r="E22" i="1" l="1"/>
  <c r="E21" i="3"/>
  <c r="E23" i="1" l="1"/>
  <c r="E22" i="3"/>
  <c r="E24" i="1" l="1"/>
  <c r="E23" i="3"/>
  <c r="E24" i="3" l="1"/>
  <c r="E25" i="1"/>
  <c r="E26" i="1" l="1"/>
  <c r="E25" i="3"/>
  <c r="E26" i="3" l="1"/>
  <c r="E27" i="1"/>
  <c r="E27" i="3" l="1"/>
  <c r="E28" i="1"/>
  <c r="E28" i="3" l="1"/>
  <c r="E29" i="1"/>
  <c r="E29" i="3" l="1"/>
  <c r="E30" i="1"/>
  <c r="E30" i="3" l="1"/>
  <c r="E31" i="1"/>
  <c r="E31" i="3" l="1"/>
  <c r="E32" i="1"/>
  <c r="E32" i="3" l="1"/>
  <c r="E33" i="1"/>
  <c r="E33" i="3" l="1"/>
  <c r="E34" i="1"/>
  <c r="E35" i="1" l="1"/>
  <c r="E34" i="3"/>
  <c r="E35" i="3" l="1"/>
  <c r="E36" i="1"/>
  <c r="E36" i="3" l="1"/>
  <c r="E37" i="1"/>
  <c r="E37" i="3" l="1"/>
  <c r="E38" i="1"/>
  <c r="E38" i="3" l="1"/>
  <c r="E39" i="1"/>
  <c r="E39" i="3" l="1"/>
  <c r="E40" i="1"/>
  <c r="E40" i="3" l="1"/>
  <c r="E41" i="1"/>
  <c r="E41" i="3" l="1"/>
  <c r="E42" i="1"/>
  <c r="E42" i="3" l="1"/>
  <c r="E43" i="1"/>
  <c r="E43" i="3" l="1"/>
  <c r="E44" i="1"/>
  <c r="E44" i="3" l="1"/>
  <c r="E45" i="1"/>
  <c r="E45" i="3" l="1"/>
  <c r="E46" i="1"/>
  <c r="E46" i="3" l="1"/>
  <c r="E47" i="1"/>
  <c r="E47" i="3" l="1"/>
  <c r="E48" i="1"/>
  <c r="E48" i="3" l="1"/>
  <c r="E49" i="1"/>
  <c r="E49" i="3" l="1"/>
  <c r="E50" i="1"/>
  <c r="E50" i="3" l="1"/>
  <c r="E51" i="1"/>
  <c r="E51" i="3" l="1"/>
  <c r="E52" i="1"/>
  <c r="E52" i="3" l="1"/>
  <c r="E53" i="1"/>
  <c r="E53" i="3" l="1"/>
  <c r="E54" i="1"/>
  <c r="E54" i="3" l="1"/>
  <c r="E55" i="1"/>
  <c r="E55" i="3" l="1"/>
  <c r="E56" i="1"/>
  <c r="E56" i="3" l="1"/>
  <c r="E57" i="1"/>
  <c r="E57" i="3" l="1"/>
  <c r="E58" i="1"/>
  <c r="E58" i="3" l="1"/>
  <c r="E59" i="1"/>
  <c r="E59" i="3" l="1"/>
  <c r="E60" i="1"/>
  <c r="E60" i="3" l="1"/>
  <c r="E61" i="1"/>
  <c r="E61" i="3" l="1"/>
  <c r="E62" i="1"/>
  <c r="E62" i="3" l="1"/>
  <c r="E63" i="1"/>
  <c r="E63" i="3" l="1"/>
  <c r="E64" i="1"/>
  <c r="E64" i="3" l="1"/>
  <c r="E65" i="1"/>
  <c r="E65" i="3" l="1"/>
  <c r="E66" i="1"/>
  <c r="E66" i="3" l="1"/>
  <c r="E67" i="1"/>
  <c r="E67" i="3" l="1"/>
  <c r="E68" i="1"/>
  <c r="E68" i="3" l="1"/>
  <c r="E69" i="1"/>
  <c r="E69" i="3" l="1"/>
  <c r="E70" i="1"/>
  <c r="E70" i="3" l="1"/>
  <c r="E71" i="1"/>
  <c r="E71" i="3" l="1"/>
  <c r="E72" i="1"/>
  <c r="E72" i="3" l="1"/>
  <c r="E73" i="1"/>
  <c r="E73" i="3" l="1"/>
  <c r="E74" i="1"/>
  <c r="E74" i="3" l="1"/>
  <c r="E75" i="1"/>
  <c r="E75" i="3" l="1"/>
  <c r="E76" i="1"/>
  <c r="E76" i="3" l="1"/>
  <c r="E77" i="1"/>
  <c r="E77" i="3" l="1"/>
  <c r="E78" i="1"/>
  <c r="E78" i="3" l="1"/>
  <c r="E79" i="1"/>
  <c r="E79" i="3" l="1"/>
  <c r="E80" i="1"/>
  <c r="E80" i="3" l="1"/>
  <c r="E81" i="1"/>
  <c r="E81" i="3" l="1"/>
  <c r="E82" i="1"/>
  <c r="E82" i="3" l="1"/>
  <c r="E83" i="1"/>
  <c r="E83" i="3" l="1"/>
  <c r="E84" i="1"/>
  <c r="E84" i="3" l="1"/>
  <c r="E85" i="1"/>
  <c r="E85" i="3" l="1"/>
  <c r="E86" i="1"/>
  <c r="E86" i="3" l="1"/>
  <c r="E87" i="1"/>
  <c r="E87" i="3" l="1"/>
  <c r="E88" i="1"/>
  <c r="E88" i="3" l="1"/>
  <c r="E89" i="1"/>
  <c r="E89" i="3" l="1"/>
  <c r="E90" i="1"/>
  <c r="E90" i="3" l="1"/>
  <c r="E91" i="1"/>
  <c r="E91" i="3" l="1"/>
  <c r="E92" i="1"/>
  <c r="E92" i="3" l="1"/>
  <c r="E93" i="1"/>
  <c r="E93" i="3" l="1"/>
  <c r="E94" i="1"/>
  <c r="E94" i="3" l="1"/>
  <c r="E95" i="1"/>
  <c r="E95" i="3" l="1"/>
  <c r="E96" i="1"/>
  <c r="E96" i="3" l="1"/>
  <c r="E97" i="1"/>
  <c r="E97" i="3" l="1"/>
  <c r="E98" i="1"/>
  <c r="E98" i="3" l="1"/>
  <c r="E99" i="1"/>
  <c r="E99" i="3" l="1"/>
  <c r="E100" i="1"/>
  <c r="E100" i="3" l="1"/>
  <c r="E101" i="1"/>
  <c r="E101" i="3" l="1"/>
  <c r="E102" i="1"/>
  <c r="E102" i="3" l="1"/>
  <c r="E103" i="1"/>
  <c r="E103" i="3" l="1"/>
  <c r="E104" i="1"/>
  <c r="E104" i="3" l="1"/>
  <c r="E105" i="1"/>
  <c r="E105" i="3" l="1"/>
  <c r="E106" i="1"/>
  <c r="E106" i="3" l="1"/>
  <c r="E107" i="1"/>
  <c r="E107" i="3" l="1"/>
  <c r="E108" i="1"/>
  <c r="E108" i="3" l="1"/>
  <c r="E109" i="1"/>
  <c r="E109" i="3" l="1"/>
  <c r="E110" i="1"/>
  <c r="E110" i="3" l="1"/>
  <c r="E111" i="1"/>
  <c r="E111" i="3" l="1"/>
  <c r="E112" i="1"/>
  <c r="E112" i="3" l="1"/>
  <c r="E113" i="1"/>
  <c r="E113" i="3" l="1"/>
  <c r="E114" i="1"/>
  <c r="E114" i="3" l="1"/>
  <c r="E115" i="1"/>
  <c r="E115" i="3" l="1"/>
  <c r="E116" i="1"/>
  <c r="E116" i="3" l="1"/>
  <c r="E117" i="1"/>
  <c r="E117" i="3" l="1"/>
  <c r="E118" i="1"/>
  <c r="E118" i="3" l="1"/>
  <c r="E119" i="1"/>
  <c r="E119" i="3" l="1"/>
  <c r="E120" i="1"/>
  <c r="E120" i="3" l="1"/>
  <c r="E121" i="1"/>
  <c r="E122" i="1" l="1"/>
  <c r="E121" i="3"/>
  <c r="E122" i="3" l="1"/>
  <c r="E123" i="1"/>
  <c r="E124" i="1" l="1"/>
  <c r="E123" i="3"/>
  <c r="E124" i="3" l="1"/>
  <c r="E125" i="1"/>
  <c r="E125" i="3" l="1"/>
  <c r="E126" i="1"/>
  <c r="E127" i="1" l="1"/>
  <c r="E126" i="3"/>
  <c r="E128" i="1" l="1"/>
  <c r="E128" i="3" s="1"/>
  <c r="E127" i="3"/>
</calcChain>
</file>

<file path=xl/sharedStrings.xml><?xml version="1.0" encoding="utf-8"?>
<sst xmlns="http://schemas.openxmlformats.org/spreadsheetml/2006/main" count="213" uniqueCount="89">
  <si>
    <t>Sistema de Amortização - PRICE</t>
  </si>
  <si>
    <t>Total em Prestações</t>
  </si>
  <si>
    <t>Total em Juros</t>
  </si>
  <si>
    <t>Valor Empréstimo</t>
  </si>
  <si>
    <t>Taxa</t>
  </si>
  <si>
    <t>ao mês</t>
  </si>
  <si>
    <t>Períodos</t>
  </si>
  <si>
    <t>meses</t>
  </si>
  <si>
    <t>Nº</t>
  </si>
  <si>
    <t>Prestação</t>
  </si>
  <si>
    <t>Juros</t>
  </si>
  <si>
    <t>Amortização</t>
  </si>
  <si>
    <t>Saldo</t>
  </si>
  <si>
    <t>Sistema de Amortização - SAC</t>
  </si>
  <si>
    <t>Sistema de Amortização - SAM</t>
  </si>
  <si>
    <t>Total das Prestações</t>
  </si>
  <si>
    <t>Período</t>
  </si>
  <si>
    <t>sac</t>
  </si>
  <si>
    <t>price</t>
  </si>
  <si>
    <t>sam</t>
  </si>
  <si>
    <t>LOJA 01</t>
  </si>
  <si>
    <t>Vendedor: Jorge Abreu</t>
  </si>
  <si>
    <t>Produto</t>
  </si>
  <si>
    <t xml:space="preserve">1° Semana </t>
  </si>
  <si>
    <t xml:space="preserve">2° Semana </t>
  </si>
  <si>
    <t xml:space="preserve">3° Semana </t>
  </si>
  <si>
    <t xml:space="preserve">4° Semana </t>
  </si>
  <si>
    <t>Bolsas</t>
  </si>
  <si>
    <t>Calças</t>
  </si>
  <si>
    <t>Camisas</t>
  </si>
  <si>
    <t>Carteiras</t>
  </si>
  <si>
    <t>Cintos</t>
  </si>
  <si>
    <t>Sapatos</t>
  </si>
  <si>
    <t>LOJA 02</t>
  </si>
  <si>
    <t>Vendedor: Felipe Jonas</t>
  </si>
  <si>
    <t>LOJA 03</t>
  </si>
  <si>
    <t>Menor Venda</t>
  </si>
  <si>
    <t>Média vendida</t>
  </si>
  <si>
    <t>5º maior venda</t>
  </si>
  <si>
    <t>total vendido</t>
  </si>
  <si>
    <t>SOLICITAÇÃO</t>
  </si>
  <si>
    <t>RESULTADO</t>
  </si>
  <si>
    <t>Maior Venda</t>
  </si>
  <si>
    <t>Ana</t>
  </si>
  <si>
    <t>Selma</t>
  </si>
  <si>
    <t>Daniel</t>
  </si>
  <si>
    <t>Sergio</t>
  </si>
  <si>
    <t>Marta</t>
  </si>
  <si>
    <t xml:space="preserve">Jonas </t>
  </si>
  <si>
    <t>Felipe</t>
  </si>
  <si>
    <t>Marcelo</t>
  </si>
  <si>
    <t>Fernanda</t>
  </si>
  <si>
    <t>Mauricio</t>
  </si>
  <si>
    <t>Katia</t>
  </si>
  <si>
    <t>Wellington</t>
  </si>
  <si>
    <t>lucas</t>
  </si>
  <si>
    <t>1º  Semana</t>
  </si>
  <si>
    <t>2º  Semana</t>
  </si>
  <si>
    <t>3º  Semana</t>
  </si>
  <si>
    <t>4º  Semana</t>
  </si>
  <si>
    <t>5º  Semana</t>
  </si>
  <si>
    <t>6º  Semana</t>
  </si>
  <si>
    <t>7º  Semana</t>
  </si>
  <si>
    <t>8º  Semana</t>
  </si>
  <si>
    <t>EQUIPE</t>
  </si>
  <si>
    <t>Joseph</t>
  </si>
  <si>
    <t>Sarah</t>
  </si>
  <si>
    <t>Melinda</t>
  </si>
  <si>
    <t>LOJA 04</t>
  </si>
  <si>
    <t>TOTAL VENDIDO</t>
  </si>
  <si>
    <t>MÉDIA VENDIDA</t>
  </si>
  <si>
    <t>Gráfico Compartativo</t>
  </si>
  <si>
    <t>Vendedor: Carla Gomes</t>
  </si>
  <si>
    <t>Vendedor: Ricardo Felipe</t>
  </si>
  <si>
    <t>Valor cedido</t>
  </si>
  <si>
    <t>30 Dias</t>
  </si>
  <si>
    <t>60 Dias</t>
  </si>
  <si>
    <t>90 Dias</t>
  </si>
  <si>
    <t>120 Dias</t>
  </si>
  <si>
    <t>150 Dias</t>
  </si>
  <si>
    <t>180 Dias</t>
  </si>
  <si>
    <t>210 Dias</t>
  </si>
  <si>
    <t>240 Dias</t>
  </si>
  <si>
    <t>270 Dias</t>
  </si>
  <si>
    <t>300 Dias</t>
  </si>
  <si>
    <t>330 Dias</t>
  </si>
  <si>
    <t>360 Dias</t>
  </si>
  <si>
    <t>390 Dias</t>
  </si>
  <si>
    <t>Taxa Cobrada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</si>
</sst>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R$&quot;\ #,##0.00"/>
    <numFmt numFmtId="166" formatCode="_-* #,##0_-;\-* #,##0_-;_-* &quot;-&quot;??_-;_-@_-"/>
    <numFmt numFmtId="167" formatCode=";;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theme="1"/>
      <name val="Bookman Old Style"/>
      <family val="1"/>
    </font>
    <font>
      <b/>
      <i/>
      <sz val="12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24"/>
      </patternFill>
    </fill>
    <fill>
      <patternFill patternType="darkGray">
        <fgColor indexed="9"/>
        <bgColor theme="2" tint="-0.249977111117893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22" applyNumberFormat="0" applyFill="0" applyAlignment="0" applyProtection="0"/>
    <xf numFmtId="0" fontId="14" fillId="0" borderId="23" applyNumberFormat="0" applyFill="0" applyAlignment="0" applyProtection="0"/>
    <xf numFmtId="0" fontId="15" fillId="0" borderId="24" applyNumberFormat="0" applyFill="0" applyAlignment="0" applyProtection="0"/>
  </cellStyleXfs>
  <cellXfs count="122">
    <xf numFmtId="0" fontId="0" fillId="0" borderId="0" xfId="0"/>
    <xf numFmtId="0" fontId="4" fillId="2" borderId="0" xfId="0" applyFont="1" applyFill="1"/>
    <xf numFmtId="0" fontId="2" fillId="2" borderId="0" xfId="0" applyFont="1" applyFill="1"/>
    <xf numFmtId="44" fontId="0" fillId="3" borderId="0" xfId="1" applyFont="1" applyFill="1"/>
    <xf numFmtId="164" fontId="0" fillId="3" borderId="0" xfId="2" applyNumberFormat="1" applyFont="1" applyFill="1"/>
    <xf numFmtId="0" fontId="6" fillId="0" borderId="0" xfId="0" applyFont="1" applyAlignment="1">
      <alignment horizontal="left" indent="1"/>
    </xf>
    <xf numFmtId="0" fontId="0" fillId="4" borderId="0" xfId="0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0" borderId="0" xfId="0" applyFill="1"/>
    <xf numFmtId="44" fontId="0" fillId="0" borderId="0" xfId="0" applyNumberFormat="1"/>
    <xf numFmtId="8" fontId="0" fillId="0" borderId="0" xfId="0" applyNumberFormat="1"/>
    <xf numFmtId="8" fontId="0" fillId="0" borderId="0" xfId="0" applyNumberFormat="1" applyFill="1"/>
    <xf numFmtId="0" fontId="4" fillId="5" borderId="0" xfId="0" applyFont="1" applyFill="1"/>
    <xf numFmtId="0" fontId="2" fillId="6" borderId="0" xfId="0" applyFont="1" applyFill="1"/>
    <xf numFmtId="44" fontId="0" fillId="7" borderId="0" xfId="1" applyFont="1" applyFill="1"/>
    <xf numFmtId="164" fontId="0" fillId="7" borderId="0" xfId="2" applyNumberFormat="1" applyFont="1" applyFill="1"/>
    <xf numFmtId="0" fontId="0" fillId="7" borderId="0" xfId="0" applyFill="1"/>
    <xf numFmtId="0" fontId="2" fillId="6" borderId="0" xfId="0" applyFont="1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44" fontId="0" fillId="9" borderId="0" xfId="1" applyFont="1" applyFill="1"/>
    <xf numFmtId="164" fontId="0" fillId="9" borderId="0" xfId="2" applyNumberFormat="1" applyFont="1" applyFill="1"/>
    <xf numFmtId="0" fontId="0" fillId="9" borderId="0" xfId="0" applyFill="1"/>
    <xf numFmtId="8" fontId="5" fillId="9" borderId="0" xfId="1" applyNumberFormat="1" applyFont="1" applyFill="1"/>
    <xf numFmtId="8" fontId="5" fillId="3" borderId="0" xfId="1" applyNumberFormat="1" applyFont="1" applyFill="1"/>
    <xf numFmtId="0" fontId="0" fillId="0" borderId="0" xfId="0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0" borderId="1" xfId="0" applyBorder="1"/>
    <xf numFmtId="8" fontId="0" fillId="0" borderId="1" xfId="0" applyNumberFormat="1" applyFill="1" applyBorder="1"/>
    <xf numFmtId="44" fontId="0" fillId="0" borderId="1" xfId="0" applyNumberFormat="1" applyBorder="1"/>
    <xf numFmtId="10" fontId="0" fillId="7" borderId="0" xfId="2" applyNumberFormat="1" applyFont="1" applyFill="1"/>
    <xf numFmtId="10" fontId="0" fillId="9" borderId="0" xfId="2" applyNumberFormat="1" applyFont="1" applyFill="1"/>
    <xf numFmtId="8" fontId="0" fillId="0" borderId="1" xfId="0" applyNumberFormat="1" applyBorder="1"/>
    <xf numFmtId="165" fontId="0" fillId="9" borderId="0" xfId="1" applyNumberFormat="1" applyFont="1" applyFill="1"/>
    <xf numFmtId="165" fontId="0" fillId="7" borderId="0" xfId="1" applyNumberFormat="1" applyFont="1" applyFill="1"/>
    <xf numFmtId="165" fontId="0" fillId="0" borderId="1" xfId="0" applyNumberFormat="1" applyBorder="1"/>
    <xf numFmtId="165" fontId="0" fillId="0" borderId="0" xfId="0" applyNumberFormat="1"/>
    <xf numFmtId="8" fontId="0" fillId="0" borderId="0" xfId="0" applyNumberFormat="1" applyFill="1" applyBorder="1"/>
    <xf numFmtId="0" fontId="0" fillId="0" borderId="0" xfId="0" applyNumberFormat="1"/>
    <xf numFmtId="44" fontId="0" fillId="0" borderId="0" xfId="1" applyFont="1"/>
    <xf numFmtId="0" fontId="2" fillId="11" borderId="3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3" borderId="10" xfId="0" applyFill="1" applyBorder="1"/>
    <xf numFmtId="166" fontId="0" fillId="13" borderId="11" xfId="3" applyNumberFormat="1" applyFont="1" applyFill="1" applyBorder="1"/>
    <xf numFmtId="166" fontId="0" fillId="13" borderId="12" xfId="3" applyNumberFormat="1" applyFont="1" applyFill="1" applyBorder="1"/>
    <xf numFmtId="0" fontId="0" fillId="13" borderId="14" xfId="0" applyFill="1" applyBorder="1"/>
    <xf numFmtId="166" fontId="0" fillId="13" borderId="15" xfId="3" applyNumberFormat="1" applyFont="1" applyFill="1" applyBorder="1"/>
    <xf numFmtId="166" fontId="0" fillId="13" borderId="16" xfId="3" applyNumberFormat="1" applyFont="1" applyFill="1" applyBorder="1"/>
    <xf numFmtId="0" fontId="2" fillId="15" borderId="3" xfId="0" applyFont="1" applyFill="1" applyBorder="1"/>
    <xf numFmtId="0" fontId="2" fillId="15" borderId="4" xfId="0" applyFont="1" applyFill="1" applyBorder="1"/>
    <xf numFmtId="0" fontId="2" fillId="15" borderId="5" xfId="0" applyFont="1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9" xfId="0" applyFill="1" applyBorder="1"/>
    <xf numFmtId="0" fontId="0" fillId="3" borderId="10" xfId="0" applyFill="1" applyBorder="1"/>
    <xf numFmtId="166" fontId="0" fillId="3" borderId="11" xfId="3" applyNumberFormat="1" applyFont="1" applyFill="1" applyBorder="1"/>
    <xf numFmtId="166" fontId="0" fillId="3" borderId="12" xfId="3" applyNumberFormat="1" applyFont="1" applyFill="1" applyBorder="1"/>
    <xf numFmtId="0" fontId="0" fillId="3" borderId="14" xfId="0" applyFill="1" applyBorder="1"/>
    <xf numFmtId="166" fontId="0" fillId="3" borderId="15" xfId="3" applyNumberFormat="1" applyFont="1" applyFill="1" applyBorder="1"/>
    <xf numFmtId="166" fontId="0" fillId="3" borderId="16" xfId="3" applyNumberFormat="1" applyFont="1" applyFill="1" applyBorder="1"/>
    <xf numFmtId="0" fontId="10" fillId="16" borderId="17" xfId="0" applyFont="1" applyFill="1" applyBorder="1" applyAlignment="1">
      <alignment horizontal="right"/>
    </xf>
    <xf numFmtId="167" fontId="7" fillId="0" borderId="0" xfId="0" applyNumberFormat="1" applyFont="1" applyFill="1" applyAlignment="1">
      <alignment horizontal="left"/>
    </xf>
    <xf numFmtId="167" fontId="0" fillId="0" borderId="0" xfId="1" applyNumberFormat="1" applyFont="1" applyFill="1"/>
    <xf numFmtId="167" fontId="0" fillId="0" borderId="0" xfId="2" applyNumberFormat="1" applyFont="1" applyFill="1"/>
    <xf numFmtId="167" fontId="0" fillId="0" borderId="0" xfId="0" applyNumberFormat="1" applyFill="1"/>
    <xf numFmtId="0" fontId="0" fillId="13" borderId="11" xfId="0" applyFill="1" applyBorder="1"/>
    <xf numFmtId="8" fontId="12" fillId="17" borderId="0" xfId="0" applyNumberFormat="1" applyFont="1" applyFill="1" applyBorder="1" applyAlignment="1"/>
    <xf numFmtId="0" fontId="7" fillId="18" borderId="0" xfId="0" applyFont="1" applyFill="1" applyAlignment="1">
      <alignment horizontal="center"/>
    </xf>
    <xf numFmtId="0" fontId="0" fillId="18" borderId="0" xfId="0" applyFill="1"/>
    <xf numFmtId="0" fontId="0" fillId="0" borderId="1" xfId="0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13" borderId="11" xfId="3" applyNumberFormat="1" applyFont="1" applyFill="1" applyBorder="1"/>
    <xf numFmtId="8" fontId="0" fillId="13" borderId="12" xfId="3" applyNumberFormat="1" applyFont="1" applyFill="1" applyBorder="1"/>
    <xf numFmtId="8" fontId="0" fillId="13" borderId="15" xfId="3" applyNumberFormat="1" applyFont="1" applyFill="1" applyBorder="1"/>
    <xf numFmtId="8" fontId="0" fillId="13" borderId="16" xfId="3" applyNumberFormat="1" applyFont="1" applyFill="1" applyBorder="1"/>
    <xf numFmtId="0" fontId="2" fillId="19" borderId="3" xfId="0" applyFont="1" applyFill="1" applyBorder="1"/>
    <xf numFmtId="0" fontId="2" fillId="19" borderId="4" xfId="0" applyFont="1" applyFill="1" applyBorder="1"/>
    <xf numFmtId="0" fontId="2" fillId="19" borderId="5" xfId="0" applyFont="1" applyFill="1" applyBorder="1"/>
    <xf numFmtId="0" fontId="2" fillId="19" borderId="0" xfId="0" applyFont="1" applyFill="1" applyBorder="1"/>
    <xf numFmtId="0" fontId="11" fillId="17" borderId="0" xfId="0" applyFont="1" applyFill="1" applyBorder="1" applyAlignment="1">
      <alignment horizontal="center"/>
    </xf>
    <xf numFmtId="0" fontId="9" fillId="16" borderId="17" xfId="0" applyFont="1" applyFill="1" applyBorder="1" applyAlignment="1">
      <alignment horizontal="center"/>
    </xf>
    <xf numFmtId="8" fontId="0" fillId="0" borderId="11" xfId="0" applyNumberFormat="1" applyBorder="1"/>
    <xf numFmtId="0" fontId="17" fillId="20" borderId="11" xfId="5" applyFont="1" applyFill="1" applyBorder="1" applyAlignment="1">
      <alignment horizontal="center"/>
    </xf>
    <xf numFmtId="0" fontId="18" fillId="12" borderId="11" xfId="5" applyFont="1" applyFill="1" applyBorder="1" applyAlignment="1">
      <alignment horizontal="center"/>
    </xf>
    <xf numFmtId="8" fontId="19" fillId="20" borderId="11" xfId="6" applyNumberFormat="1" applyFont="1" applyFill="1" applyBorder="1" applyAlignment="1">
      <alignment horizontal="center"/>
    </xf>
    <xf numFmtId="164" fontId="18" fillId="12" borderId="11" xfId="2" applyNumberFormat="1" applyFont="1" applyFill="1" applyBorder="1" applyAlignment="1">
      <alignment horizontal="center"/>
    </xf>
    <xf numFmtId="8" fontId="15" fillId="21" borderId="11" xfId="6" applyNumberFormat="1" applyFill="1" applyBorder="1"/>
    <xf numFmtId="8" fontId="20" fillId="21" borderId="11" xfId="3" applyNumberFormat="1" applyFont="1" applyFill="1" applyBorder="1"/>
    <xf numFmtId="8" fontId="0" fillId="21" borderId="11" xfId="0" applyNumberFormat="1" applyFill="1" applyBorder="1"/>
    <xf numFmtId="0" fontId="3" fillId="2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8" fillId="19" borderId="2" xfId="0" applyFont="1" applyFill="1" applyBorder="1" applyAlignment="1">
      <alignment horizontal="center" textRotation="90"/>
    </xf>
    <xf numFmtId="0" fontId="8" fillId="19" borderId="6" xfId="0" applyFont="1" applyFill="1" applyBorder="1" applyAlignment="1">
      <alignment horizontal="center" textRotation="90"/>
    </xf>
    <xf numFmtId="0" fontId="8" fillId="19" borderId="13" xfId="0" applyFont="1" applyFill="1" applyBorder="1" applyAlignment="1">
      <alignment horizontal="center" textRotation="90"/>
    </xf>
    <xf numFmtId="0" fontId="11" fillId="17" borderId="3" xfId="0" applyFont="1" applyFill="1" applyBorder="1" applyAlignment="1">
      <alignment horizontal="center"/>
    </xf>
    <xf numFmtId="0" fontId="11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166" fontId="0" fillId="3" borderId="21" xfId="3" applyNumberFormat="1" applyFont="1" applyFill="1" applyBorder="1" applyAlignment="1">
      <alignment horizontal="center"/>
    </xf>
    <xf numFmtId="166" fontId="0" fillId="3" borderId="5" xfId="3" applyNumberFormat="1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 textRotation="90"/>
    </xf>
    <xf numFmtId="0" fontId="8" fillId="10" borderId="6" xfId="0" applyFont="1" applyFill="1" applyBorder="1" applyAlignment="1">
      <alignment horizontal="center" textRotation="90"/>
    </xf>
    <xf numFmtId="0" fontId="8" fillId="10" borderId="13" xfId="0" applyFont="1" applyFill="1" applyBorder="1" applyAlignment="1">
      <alignment horizontal="center" textRotation="90"/>
    </xf>
    <xf numFmtId="0" fontId="8" fillId="14" borderId="2" xfId="0" applyFont="1" applyFill="1" applyBorder="1" applyAlignment="1">
      <alignment horizontal="center" textRotation="90"/>
    </xf>
    <xf numFmtId="0" fontId="8" fillId="14" borderId="6" xfId="0" applyFont="1" applyFill="1" applyBorder="1" applyAlignment="1">
      <alignment horizontal="center" textRotation="90"/>
    </xf>
    <xf numFmtId="0" fontId="8" fillId="14" borderId="13" xfId="0" applyFont="1" applyFill="1" applyBorder="1" applyAlignment="1">
      <alignment horizontal="center" textRotation="90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16" fillId="0" borderId="25" xfId="4" applyFont="1" applyBorder="1" applyAlignment="1">
      <alignment horizontal="center" vertical="center"/>
    </xf>
  </cellXfs>
  <cellStyles count="7">
    <cellStyle name="Moeda" xfId="1" builtinId="4"/>
    <cellStyle name="Normal" xfId="0" builtinId="0"/>
    <cellStyle name="Porcentagem" xfId="2" builtinId="5"/>
    <cellStyle name="Título 1" xfId="4" builtinId="16"/>
    <cellStyle name="Título 2" xfId="5" builtinId="17"/>
    <cellStyle name="Título 3" xfId="6" builtinId="18"/>
    <cellStyle name="Vírgula" xfId="3" builtinId="3"/>
  </cellStyles>
  <dxfs count="1">
    <dxf>
      <font>
        <color rgb="FFFFC000"/>
      </font>
      <fill>
        <gradientFill type="path" left="0.5" right="0.5" top="0.5" bottom="0.5">
          <stop position="0">
            <color theme="8" tint="0.40000610370189521"/>
          </stop>
          <stop position="1">
            <color theme="4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'01'!$F$8</c:f>
              <c:strCache>
                <c:ptCount val="1"/>
                <c:pt idx="0">
                  <c:v>Amortização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'01'!$F$10:$F$19</c:f>
              <c:numCache>
                <c:formatCode>"R$"#,##0.00_);[Red]\("R$"#,##0.00\)</c:formatCode>
                <c:ptCount val="10"/>
                <c:pt idx="0">
                  <c:v>919.54618100194159</c:v>
                </c:pt>
                <c:pt idx="1">
                  <c:v>936.5577853504775</c:v>
                </c:pt>
                <c:pt idx="2">
                  <c:v>953.88410437946118</c:v>
                </c:pt>
                <c:pt idx="3">
                  <c:v>971.5309603104813</c:v>
                </c:pt>
                <c:pt idx="4">
                  <c:v>989.50428307622531</c:v>
                </c:pt>
                <c:pt idx="5">
                  <c:v>1007.8101123131354</c:v>
                </c:pt>
                <c:pt idx="6">
                  <c:v>1026.4545993909285</c:v>
                </c:pt>
                <c:pt idx="7">
                  <c:v>1045.4440094796605</c:v>
                </c:pt>
                <c:pt idx="8">
                  <c:v>1064.7847236550344</c:v>
                </c:pt>
                <c:pt idx="9">
                  <c:v>1084.4832410426525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9-4501-9B2C-401A034CB00D}"/>
            </c:ext>
          </c:extLst>
        </c:ser>
        <c:ser>
          <c:idx val="1"/>
          <c:order val="1"/>
          <c:tx>
            <c:strRef>
              <c:f>'01'!$G$8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'01'!$G$10:$G$19</c:f>
              <c:numCache>
                <c:formatCode>"R$"#,##0.00_);[Red]\("R$"#,##0.00\)</c:formatCode>
                <c:ptCount val="10"/>
                <c:pt idx="0">
                  <c:v>9080.4538189980576</c:v>
                </c:pt>
                <c:pt idx="1">
                  <c:v>8143.8960336475802</c:v>
                </c:pt>
                <c:pt idx="2">
                  <c:v>7190.0119292681193</c:v>
                </c:pt>
                <c:pt idx="3">
                  <c:v>6218.4809689576377</c:v>
                </c:pt>
                <c:pt idx="4">
                  <c:v>5228.9766858814128</c:v>
                </c:pt>
                <c:pt idx="5">
                  <c:v>4221.1665735682773</c:v>
                </c:pt>
                <c:pt idx="6">
                  <c:v>3194.7119741773486</c:v>
                </c:pt>
                <c:pt idx="7">
                  <c:v>2149.2679646976881</c:v>
                </c:pt>
                <c:pt idx="8">
                  <c:v>1084.4832410426536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9-4501-9B2C-401A034C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918792"/>
        <c:axId val="219914856"/>
      </c:barChart>
      <c:catAx>
        <c:axId val="21991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914856"/>
        <c:crosses val="autoZero"/>
        <c:auto val="1"/>
        <c:lblAlgn val="ctr"/>
        <c:lblOffset val="100"/>
        <c:noMultiLvlLbl val="0"/>
      </c:catAx>
      <c:valAx>
        <c:axId val="2199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91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svg"/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350520</xdr:colOff>
      <xdr:row>4</xdr:row>
      <xdr:rowOff>53340</xdr:rowOff>
    </xdr:from>
    <xdr:to>
      <xdr:col>8</xdr:col>
      <xdr:colOff>935354</xdr:colOff>
      <xdr:row>7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5945" y="872490"/>
          <a:ext cx="1975484" cy="5257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22</xdr:row>
      <xdr:rowOff>114300</xdr:rowOff>
    </xdr:from>
    <xdr:to>
      <xdr:col>17</xdr:col>
      <xdr:colOff>277176</xdr:colOff>
      <xdr:row>32</xdr:row>
      <xdr:rowOff>76461</xdr:rowOff>
    </xdr:to>
    <xdr:pic>
      <xdr:nvPicPr>
        <xdr:cNvPr id="7" name="Imagem 6" descr="Recorte de Tela">
          <a:extLst>
            <a:ext uri="{FF2B5EF4-FFF2-40B4-BE49-F238E27FC236}">
              <a16:creationId xmlns:a16="http://schemas.microsoft.com/office/drawing/2014/main" id="{6E46CFFA-CD2D-42F5-8755-EB6B7C88C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4305300"/>
          <a:ext cx="6811326" cy="1867161"/>
        </a:xfrm>
        <a:prstGeom prst="rect">
          <a:avLst/>
        </a:prstGeom>
      </xdr:spPr>
    </xdr:pic>
    <xdr:clientData/>
  </xdr:twoCellAnchor>
  <xdr:twoCellAnchor>
    <xdr:from>
      <xdr:col>24</xdr:col>
      <xdr:colOff>233362</xdr:colOff>
      <xdr:row>25</xdr:row>
      <xdr:rowOff>31331</xdr:rowOff>
    </xdr:from>
    <xdr:to>
      <xdr:col>37</xdr:col>
      <xdr:colOff>109537</xdr:colOff>
      <xdr:row>32</xdr:row>
      <xdr:rowOff>98006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06DBE54-7528-405E-A616-183CD855EE5E}"/>
            </a:ext>
          </a:extLst>
        </xdr:cNvPr>
        <xdr:cNvSpPr/>
      </xdr:nvSpPr>
      <xdr:spPr>
        <a:xfrm>
          <a:off x="14756186" y="4793831"/>
          <a:ext cx="7742704" cy="140017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30</xdr:col>
      <xdr:colOff>377608</xdr:colOff>
      <xdr:row>25</xdr:row>
      <xdr:rowOff>4635</xdr:rowOff>
    </xdr:from>
    <xdr:ext cx="2782732" cy="1466684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E0F2E5A-3E8B-46C9-8DF4-55E8439D5085}"/>
            </a:ext>
          </a:extLst>
        </xdr:cNvPr>
        <xdr:cNvSpPr/>
      </xdr:nvSpPr>
      <xdr:spPr>
        <a:xfrm>
          <a:off x="18531137" y="4767135"/>
          <a:ext cx="2782732" cy="146668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1" i="1" cap="none" spc="50">
              <a:ln w="0"/>
              <a:solidFill>
                <a:schemeClr val="accent4">
                  <a:lumMod val="60000"/>
                  <a:lumOff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pitchFamily="34" charset="0"/>
            </a:rPr>
            <a:t>VENDAS</a:t>
          </a:r>
          <a:r>
            <a:rPr lang="pt-BR" sz="2800" b="1" i="1" cap="none" spc="50" baseline="0">
              <a:ln w="0"/>
              <a:solidFill>
                <a:schemeClr val="accent4">
                  <a:lumMod val="60000"/>
                  <a:lumOff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pitchFamily="34" charset="0"/>
            </a:rPr>
            <a:t> </a:t>
          </a:r>
          <a:endParaRPr lang="pt-BR" sz="2800" b="1" i="1" cap="none" spc="50">
            <a:ln w="0"/>
            <a:solidFill>
              <a:schemeClr val="accent4">
                <a:lumMod val="60000"/>
                <a:lumOff val="4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rial Black" panose="020B0A04020102020204" pitchFamily="34" charset="0"/>
          </a:endParaRPr>
        </a:p>
        <a:p>
          <a:pPr algn="ctr"/>
          <a:r>
            <a:rPr lang="pt-BR" sz="2000" b="1" i="1" cap="none" spc="50">
              <a:ln w="0"/>
              <a:solidFill>
                <a:schemeClr val="accent4">
                  <a:lumMod val="60000"/>
                  <a:lumOff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pitchFamily="34" charset="0"/>
            </a:rPr>
            <a:t>DO </a:t>
          </a:r>
        </a:p>
        <a:p>
          <a:pPr algn="ctr"/>
          <a:r>
            <a:rPr lang="pt-BR" sz="2800" b="1" i="1" cap="none" spc="50">
              <a:ln w="0"/>
              <a:solidFill>
                <a:schemeClr val="accent4">
                  <a:lumMod val="60000"/>
                  <a:lumOff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pitchFamily="34" charset="0"/>
            </a:rPr>
            <a:t>MÊS</a:t>
          </a:r>
        </a:p>
      </xdr:txBody>
    </xdr:sp>
    <xdr:clientData/>
  </xdr:oneCellAnchor>
  <xdr:twoCellAnchor>
    <xdr:from>
      <xdr:col>26</xdr:col>
      <xdr:colOff>605116</xdr:colOff>
      <xdr:row>25</xdr:row>
      <xdr:rowOff>33531</xdr:rowOff>
    </xdr:from>
    <xdr:to>
      <xdr:col>30</xdr:col>
      <xdr:colOff>575981</xdr:colOff>
      <xdr:row>32</xdr:row>
      <xdr:rowOff>90681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482DD80-1B3A-4516-A21F-D87052CFE9C2}"/>
            </a:ext>
          </a:extLst>
        </xdr:cNvPr>
        <xdr:cNvSpPr/>
      </xdr:nvSpPr>
      <xdr:spPr>
        <a:xfrm>
          <a:off x="16416616" y="4796031"/>
          <a:ext cx="2403403" cy="1390650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350520</xdr:colOff>
      <xdr:row>4</xdr:row>
      <xdr:rowOff>53340</xdr:rowOff>
    </xdr:from>
    <xdr:to>
      <xdr:col>8</xdr:col>
      <xdr:colOff>935354</xdr:colOff>
      <xdr:row>7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5945" y="872490"/>
          <a:ext cx="1975484" cy="525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284374</xdr:colOff>
      <xdr:row>4</xdr:row>
      <xdr:rowOff>18952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01DB4D-E7BC-41FC-A254-40457C9A4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85924" cy="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4</xdr:row>
      <xdr:rowOff>72905</xdr:rowOff>
    </xdr:from>
    <xdr:to>
      <xdr:col>11</xdr:col>
      <xdr:colOff>38101</xdr:colOff>
      <xdr:row>7</xdr:row>
      <xdr:rowOff>171472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18E897-6C7F-4D30-AAFD-69BF7D104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8325" y="834905"/>
          <a:ext cx="7553326" cy="6700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165311</xdr:colOff>
      <xdr:row>4</xdr:row>
      <xdr:rowOff>18952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765A07-CFB8-408A-B258-29838B8F3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85924" cy="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4</xdr:row>
      <xdr:rowOff>66675</xdr:rowOff>
    </xdr:from>
    <xdr:to>
      <xdr:col>9</xdr:col>
      <xdr:colOff>641746</xdr:colOff>
      <xdr:row>7</xdr:row>
      <xdr:rowOff>161925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0A3E3A5-1E70-431C-8123-D1F771D4D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0" y="828675"/>
          <a:ext cx="7572375" cy="666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17318</xdr:colOff>
      <xdr:row>8</xdr:row>
      <xdr:rowOff>121227</xdr:rowOff>
    </xdr:from>
    <xdr:to>
      <xdr:col>10</xdr:col>
      <xdr:colOff>458930</xdr:colOff>
      <xdr:row>19</xdr:row>
      <xdr:rowOff>8659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2DA2C9-B237-4454-AA98-F51C291E4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5</xdr:row>
      <xdr:rowOff>121227</xdr:rowOff>
    </xdr:from>
    <xdr:to>
      <xdr:col>11</xdr:col>
      <xdr:colOff>16342</xdr:colOff>
      <xdr:row>6</xdr:row>
      <xdr:rowOff>1104726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6A3234-7D19-44BA-B9D1-036C68A5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8409" y="1073727"/>
          <a:ext cx="7809524" cy="1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253239</xdr:colOff>
      <xdr:row>4</xdr:row>
      <xdr:rowOff>123714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051C0ED-4E73-4257-853B-6565F1ED5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0704762" cy="8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4</xdr:row>
      <xdr:rowOff>122093</xdr:rowOff>
    </xdr:from>
    <xdr:to>
      <xdr:col>11</xdr:col>
      <xdr:colOff>840799</xdr:colOff>
      <xdr:row>10</xdr:row>
      <xdr:rowOff>150522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1C08C6-319B-4C9D-8B5D-F0834E821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2348" y="1195820"/>
          <a:ext cx="7133360" cy="1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530330</xdr:colOff>
      <xdr:row>2</xdr:row>
      <xdr:rowOff>132373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AE771C-EB11-4E81-9E74-A9369E02F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704762" cy="8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14</xdr:col>
      <xdr:colOff>8659</xdr:colOff>
      <xdr:row>4</xdr:row>
      <xdr:rowOff>819150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5CD007A-DA5A-41B2-9F65-72711B4917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042"/>
        <a:stretch/>
      </xdr:blipFill>
      <xdr:spPr>
        <a:xfrm>
          <a:off x="1333500" y="1021773"/>
          <a:ext cx="8711045" cy="1390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46287</xdr:colOff>
      <xdr:row>0</xdr:row>
      <xdr:rowOff>885714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B076919-2610-43D8-8F93-70C7B11A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704762" cy="88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9430</xdr:colOff>
      <xdr:row>1</xdr:row>
      <xdr:rowOff>114189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BF595DF-0859-47B1-8648-C76777977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76980" cy="8875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3489</xdr:rowOff>
    </xdr:from>
    <xdr:to>
      <xdr:col>14</xdr:col>
      <xdr:colOff>8251</xdr:colOff>
      <xdr:row>4</xdr:row>
      <xdr:rowOff>590269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1DDC1F5-9F21-4BF8-BA48-B6F75560E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119" y="1135172"/>
          <a:ext cx="10221691" cy="13600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105833</xdr:colOff>
      <xdr:row>4</xdr:row>
      <xdr:rowOff>125506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661C9C-4467-4460-A5D3-860390A6B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906500" cy="88750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95250</xdr:rowOff>
    </xdr:from>
    <xdr:to>
      <xdr:col>15</xdr:col>
      <xdr:colOff>10584</xdr:colOff>
      <xdr:row>14</xdr:row>
      <xdr:rowOff>317500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F48FCA0-15D8-4877-B959-4078187AA9DF}"/>
            </a:ext>
          </a:extLst>
        </xdr:cNvPr>
        <xdr:cNvSpPr/>
      </xdr:nvSpPr>
      <xdr:spPr>
        <a:xfrm>
          <a:off x="402167" y="1619250"/>
          <a:ext cx="12096750" cy="1365250"/>
        </a:xfrm>
        <a:prstGeom prst="rect">
          <a:avLst/>
        </a:prstGeom>
        <a:gradFill flip="none" rotWithShape="1">
          <a:gsLst>
            <a:gs pos="0">
              <a:schemeClr val="accent1">
                <a:lumMod val="75000"/>
                <a:shade val="30000"/>
                <a:satMod val="115000"/>
              </a:schemeClr>
            </a:gs>
            <a:gs pos="50000">
              <a:schemeClr val="accent1">
                <a:lumMod val="75000"/>
                <a:shade val="67500"/>
                <a:satMod val="115000"/>
              </a:schemeClr>
            </a:gs>
            <a:gs pos="100000">
              <a:schemeClr val="accent1">
                <a:lumMod val="7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250744</xdr:colOff>
      <xdr:row>8</xdr:row>
      <xdr:rowOff>96065</xdr:rowOff>
    </xdr:from>
    <xdr:to>
      <xdr:col>2</xdr:col>
      <xdr:colOff>91994</xdr:colOff>
      <xdr:row>14</xdr:row>
      <xdr:rowOff>318315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F591ED21-9593-499D-9382-6B626699FE7B}"/>
            </a:ext>
          </a:extLst>
        </xdr:cNvPr>
        <xdr:cNvSpPr/>
      </xdr:nvSpPr>
      <xdr:spPr>
        <a:xfrm>
          <a:off x="653725" y="1620065"/>
          <a:ext cx="918307" cy="1365250"/>
        </a:xfrm>
        <a:prstGeom prst="parallelogram">
          <a:avLst>
            <a:gd name="adj" fmla="val 56035"/>
          </a:avLst>
        </a:prstGeom>
        <a:gradFill flip="none" rotWithShape="1">
          <a:gsLst>
            <a:gs pos="0">
              <a:schemeClr val="bg1">
                <a:lumMod val="75000"/>
                <a:shade val="30000"/>
                <a:satMod val="115000"/>
              </a:schemeClr>
            </a:gs>
            <a:gs pos="50000">
              <a:schemeClr val="bg1">
                <a:lumMod val="75000"/>
                <a:shade val="67500"/>
                <a:satMod val="115000"/>
              </a:schemeClr>
            </a:gs>
            <a:gs pos="100000">
              <a:schemeClr val="bg1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769490</xdr:colOff>
      <xdr:row>8</xdr:row>
      <xdr:rowOff>94600</xdr:rowOff>
    </xdr:from>
    <xdr:to>
      <xdr:col>4</xdr:col>
      <xdr:colOff>564173</xdr:colOff>
      <xdr:row>14</xdr:row>
      <xdr:rowOff>316850</xdr:rowOff>
    </xdr:to>
    <xdr:sp macro="" textlink="">
      <xdr:nvSpPr>
        <xdr:cNvPr id="5" name="Paralelogramo 4">
          <a:extLst>
            <a:ext uri="{FF2B5EF4-FFF2-40B4-BE49-F238E27FC236}">
              <a16:creationId xmlns:a16="http://schemas.microsoft.com/office/drawing/2014/main" id="{D8ED885C-E9FE-412E-AC40-111E8E3F7407}"/>
            </a:ext>
          </a:extLst>
        </xdr:cNvPr>
        <xdr:cNvSpPr/>
      </xdr:nvSpPr>
      <xdr:spPr>
        <a:xfrm>
          <a:off x="1172471" y="1618600"/>
          <a:ext cx="2571587" cy="1365250"/>
        </a:xfrm>
        <a:prstGeom prst="parallelogram">
          <a:avLst>
            <a:gd name="adj" fmla="val 38861"/>
          </a:avLst>
        </a:prstGeom>
        <a:gradFill flip="none" rotWithShape="1">
          <a:gsLst>
            <a:gs pos="0">
              <a:schemeClr val="bg1">
                <a:lumMod val="75000"/>
                <a:shade val="30000"/>
                <a:satMod val="115000"/>
              </a:schemeClr>
            </a:gs>
            <a:gs pos="50000">
              <a:schemeClr val="bg1">
                <a:lumMod val="75000"/>
                <a:shade val="67500"/>
                <a:satMod val="115000"/>
              </a:schemeClr>
            </a:gs>
            <a:gs pos="100000">
              <a:schemeClr val="bg1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251558</xdr:colOff>
      <xdr:row>8</xdr:row>
      <xdr:rowOff>96065</xdr:rowOff>
    </xdr:from>
    <xdr:to>
      <xdr:col>2</xdr:col>
      <xdr:colOff>92808</xdr:colOff>
      <xdr:row>14</xdr:row>
      <xdr:rowOff>318315</xdr:rowOff>
    </xdr:to>
    <xdr:sp macro="" textlink="">
      <xdr:nvSpPr>
        <xdr:cNvPr id="6" name="Paralelogramo 5">
          <a:extLst>
            <a:ext uri="{FF2B5EF4-FFF2-40B4-BE49-F238E27FC236}">
              <a16:creationId xmlns:a16="http://schemas.microsoft.com/office/drawing/2014/main" id="{4200478F-F326-4AA1-8A7A-31E4A739D4B8}"/>
            </a:ext>
          </a:extLst>
        </xdr:cNvPr>
        <xdr:cNvSpPr/>
      </xdr:nvSpPr>
      <xdr:spPr>
        <a:xfrm>
          <a:off x="653725" y="1620065"/>
          <a:ext cx="920750" cy="1365250"/>
        </a:xfrm>
        <a:prstGeom prst="parallelogram">
          <a:avLst>
            <a:gd name="adj" fmla="val 56035"/>
          </a:avLst>
        </a:prstGeom>
        <a:gradFill flip="none" rotWithShape="1">
          <a:gsLst>
            <a:gs pos="0">
              <a:schemeClr val="bg1">
                <a:lumMod val="75000"/>
                <a:shade val="30000"/>
                <a:satMod val="115000"/>
              </a:schemeClr>
            </a:gs>
            <a:gs pos="50000">
              <a:schemeClr val="bg1">
                <a:lumMod val="75000"/>
                <a:shade val="67500"/>
                <a:satMod val="115000"/>
              </a:schemeClr>
            </a:gs>
            <a:gs pos="100000">
              <a:schemeClr val="bg1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626208</xdr:colOff>
      <xdr:row>8</xdr:row>
      <xdr:rowOff>100299</xdr:rowOff>
    </xdr:from>
    <xdr:to>
      <xdr:col>14</xdr:col>
      <xdr:colOff>700291</xdr:colOff>
      <xdr:row>14</xdr:row>
      <xdr:rowOff>322549</xdr:rowOff>
    </xdr:to>
    <xdr:sp macro="" textlink="">
      <xdr:nvSpPr>
        <xdr:cNvPr id="7" name="Paralelogramo 6">
          <a:extLst>
            <a:ext uri="{FF2B5EF4-FFF2-40B4-BE49-F238E27FC236}">
              <a16:creationId xmlns:a16="http://schemas.microsoft.com/office/drawing/2014/main" id="{ECED5CD0-FC3E-47B7-B648-7C2D167C48CF}"/>
            </a:ext>
          </a:extLst>
        </xdr:cNvPr>
        <xdr:cNvSpPr/>
      </xdr:nvSpPr>
      <xdr:spPr>
        <a:xfrm>
          <a:off x="11421208" y="1624299"/>
          <a:ext cx="920750" cy="1365250"/>
        </a:xfrm>
        <a:prstGeom prst="parallelogram">
          <a:avLst>
            <a:gd name="adj" fmla="val 56035"/>
          </a:avLst>
        </a:prstGeom>
        <a:gradFill flip="none" rotWithShape="1">
          <a:gsLst>
            <a:gs pos="0">
              <a:schemeClr val="bg1">
                <a:lumMod val="75000"/>
                <a:shade val="30000"/>
                <a:satMod val="115000"/>
              </a:schemeClr>
            </a:gs>
            <a:gs pos="50000">
              <a:schemeClr val="bg1">
                <a:lumMod val="75000"/>
                <a:shade val="67500"/>
                <a:satMod val="115000"/>
              </a:schemeClr>
            </a:gs>
            <a:gs pos="100000">
              <a:schemeClr val="bg1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285750</xdr:colOff>
      <xdr:row>8</xdr:row>
      <xdr:rowOff>179917</xdr:rowOff>
    </xdr:from>
    <xdr:to>
      <xdr:col>3</xdr:col>
      <xdr:colOff>613833</xdr:colOff>
      <xdr:row>14</xdr:row>
      <xdr:rowOff>296333</xdr:rowOff>
    </xdr:to>
    <xdr:pic>
      <xdr:nvPicPr>
        <xdr:cNvPr id="8" name="Gráfico 2" descr="Gráfico de barras">
          <a:extLst>
            <a:ext uri="{FF2B5EF4-FFF2-40B4-BE49-F238E27FC236}">
              <a16:creationId xmlns:a16="http://schemas.microsoft.com/office/drawing/2014/main" id="{6DE0A04D-2370-4266-AD4D-34DA098DA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67417" y="1703917"/>
          <a:ext cx="1259416" cy="125941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4</xdr:col>
      <xdr:colOff>387898</xdr:colOff>
      <xdr:row>9</xdr:row>
      <xdr:rowOff>171477</xdr:rowOff>
    </xdr:from>
    <xdr:ext cx="7902548" cy="937629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0568D0F-F7A5-40F7-B9D3-B51C9207F0CF}"/>
            </a:ext>
          </a:extLst>
        </xdr:cNvPr>
        <xdr:cNvSpPr/>
      </xdr:nvSpPr>
      <xdr:spPr>
        <a:xfrm>
          <a:off x="3562898" y="1885977"/>
          <a:ext cx="790254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TABELA DE EMPRÉSTIMOS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128"/>
  <sheetViews>
    <sheetView showGridLines="0" zoomScale="130" zoomScaleNormal="130" workbookViewId="0">
      <selection activeCell="C9" sqref="C9"/>
    </sheetView>
  </sheetViews>
  <sheetFormatPr defaultRowHeight="15" x14ac:dyDescent="0.25"/>
  <cols>
    <col min="1" max="1" width="4.7109375" customWidth="1"/>
    <col min="2" max="2" width="18.140625" customWidth="1"/>
    <col min="3" max="3" width="20.140625" customWidth="1"/>
    <col min="4" max="4" width="12.85546875" customWidth="1"/>
    <col min="5" max="5" width="15" bestFit="1" customWidth="1"/>
    <col min="6" max="6" width="4.140625" customWidth="1"/>
    <col min="7" max="7" width="4.5703125" customWidth="1"/>
    <col min="8" max="8" width="20.85546875" bestFit="1" customWidth="1"/>
    <col min="9" max="9" width="17.5703125" customWidth="1"/>
  </cols>
  <sheetData>
    <row r="1" spans="1:9" ht="18.75" x14ac:dyDescent="0.3">
      <c r="A1" s="96" t="s">
        <v>0</v>
      </c>
      <c r="B1" s="96"/>
      <c r="C1" s="96"/>
      <c r="D1" s="96"/>
      <c r="E1" s="96"/>
      <c r="H1" s="1" t="s">
        <v>1</v>
      </c>
      <c r="I1" s="25">
        <f>SUM(B9:B128)</f>
        <v>518933.37323807139</v>
      </c>
    </row>
    <row r="2" spans="1:9" ht="15.75" x14ac:dyDescent="0.25">
      <c r="H2" s="1" t="s">
        <v>2</v>
      </c>
      <c r="I2" s="25">
        <f>SUM(C9:C128)</f>
        <v>278933.37323807034</v>
      </c>
    </row>
    <row r="3" spans="1:9" x14ac:dyDescent="0.25">
      <c r="B3" s="2" t="s">
        <v>3</v>
      </c>
      <c r="C3" s="3">
        <v>240000</v>
      </c>
    </row>
    <row r="4" spans="1:9" x14ac:dyDescent="0.25">
      <c r="B4" s="2" t="s">
        <v>4</v>
      </c>
      <c r="C4" s="4">
        <v>1.4999999999999999E-2</v>
      </c>
      <c r="D4" s="5" t="s">
        <v>5</v>
      </c>
      <c r="H4" s="6"/>
      <c r="I4" s="6"/>
    </row>
    <row r="5" spans="1:9" x14ac:dyDescent="0.25">
      <c r="B5" s="2" t="s">
        <v>6</v>
      </c>
      <c r="C5" s="7">
        <v>120</v>
      </c>
      <c r="D5" s="5" t="s">
        <v>7</v>
      </c>
      <c r="H5" s="6"/>
      <c r="I5" s="6"/>
    </row>
    <row r="6" spans="1:9" x14ac:dyDescent="0.25">
      <c r="H6" s="6"/>
      <c r="I6" s="6"/>
    </row>
    <row r="7" spans="1:9" x14ac:dyDescent="0.25">
      <c r="A7" s="8" t="s">
        <v>8</v>
      </c>
      <c r="B7" s="8" t="s">
        <v>9</v>
      </c>
      <c r="C7" s="8" t="s">
        <v>10</v>
      </c>
      <c r="D7" s="8" t="s">
        <v>11</v>
      </c>
      <c r="E7" s="8" t="s">
        <v>12</v>
      </c>
      <c r="H7" s="6"/>
      <c r="I7" s="6"/>
    </row>
    <row r="8" spans="1:9" x14ac:dyDescent="0.25">
      <c r="A8">
        <v>0</v>
      </c>
      <c r="D8" s="9"/>
      <c r="E8" s="10">
        <f>C3</f>
        <v>240000</v>
      </c>
    </row>
    <row r="9" spans="1:9" x14ac:dyDescent="0.25">
      <c r="A9">
        <v>1</v>
      </c>
      <c r="B9" s="11">
        <f>-PMT($C$4,$C$5,$C$3)</f>
        <v>4324.4447769839207</v>
      </c>
      <c r="C9" s="11">
        <f>-IPMT($C$4,A9,$C$5,$C$3)</f>
        <v>3600</v>
      </c>
      <c r="D9" s="12">
        <f>-PPMT($C$4,A9,$C$5,$C$3)</f>
        <v>724.44477698392075</v>
      </c>
      <c r="E9" s="10">
        <f>E8-D9</f>
        <v>239275.55522301607</v>
      </c>
    </row>
    <row r="10" spans="1:9" x14ac:dyDescent="0.25">
      <c r="A10">
        <v>2</v>
      </c>
      <c r="B10" s="11">
        <f t="shared" ref="B10:B73" si="0">-PMT($C$4,$C$5,$C$3)</f>
        <v>4324.4447769839207</v>
      </c>
      <c r="C10" s="11">
        <f t="shared" ref="C10:C73" si="1">-IPMT($C$4,A10,$C$5,$C$3)</f>
        <v>3589.1333283452414</v>
      </c>
      <c r="D10" s="12">
        <f t="shared" ref="D10:D73" si="2">-PPMT($C$4,A10,$C$5,$C$3)</f>
        <v>735.31144863867951</v>
      </c>
      <c r="E10" s="10">
        <f t="shared" ref="E10:E73" si="3">E9-D10</f>
        <v>238540.24377437739</v>
      </c>
    </row>
    <row r="11" spans="1:9" x14ac:dyDescent="0.25">
      <c r="A11">
        <v>3</v>
      </c>
      <c r="B11" s="11">
        <f t="shared" si="0"/>
        <v>4324.4447769839207</v>
      </c>
      <c r="C11" s="11">
        <f t="shared" si="1"/>
        <v>3578.1036566156613</v>
      </c>
      <c r="D11" s="12">
        <f t="shared" si="2"/>
        <v>746.34112036825991</v>
      </c>
      <c r="E11" s="10">
        <f t="shared" si="3"/>
        <v>237793.90265400914</v>
      </c>
    </row>
    <row r="12" spans="1:9" x14ac:dyDescent="0.25">
      <c r="A12">
        <v>4</v>
      </c>
      <c r="B12" s="11">
        <f t="shared" si="0"/>
        <v>4324.4447769839207</v>
      </c>
      <c r="C12" s="11">
        <f t="shared" si="1"/>
        <v>3566.908539810137</v>
      </c>
      <c r="D12" s="12">
        <f t="shared" si="2"/>
        <v>757.53623717378366</v>
      </c>
      <c r="E12" s="10">
        <f t="shared" si="3"/>
        <v>237036.36641683537</v>
      </c>
    </row>
    <row r="13" spans="1:9" x14ac:dyDescent="0.25">
      <c r="A13">
        <v>5</v>
      </c>
      <c r="B13" s="11">
        <f t="shared" si="0"/>
        <v>4324.4447769839207</v>
      </c>
      <c r="C13" s="11">
        <f t="shared" si="1"/>
        <v>3555.54549625253</v>
      </c>
      <c r="D13" s="12">
        <f t="shared" si="2"/>
        <v>768.89928073139038</v>
      </c>
      <c r="E13" s="10">
        <f t="shared" si="3"/>
        <v>236267.46713610398</v>
      </c>
    </row>
    <row r="14" spans="1:9" x14ac:dyDescent="0.25">
      <c r="A14">
        <v>6</v>
      </c>
      <c r="B14" s="11">
        <f t="shared" si="0"/>
        <v>4324.4447769839207</v>
      </c>
      <c r="C14" s="11">
        <f t="shared" si="1"/>
        <v>3544.0120070415596</v>
      </c>
      <c r="D14" s="12">
        <f t="shared" si="2"/>
        <v>780.43276994236123</v>
      </c>
      <c r="E14" s="10">
        <f t="shared" si="3"/>
        <v>235487.03436616162</v>
      </c>
    </row>
    <row r="15" spans="1:9" x14ac:dyDescent="0.25">
      <c r="A15">
        <v>7</v>
      </c>
      <c r="B15" s="11">
        <f t="shared" si="0"/>
        <v>4324.4447769839207</v>
      </c>
      <c r="C15" s="11">
        <f t="shared" si="1"/>
        <v>3532.3055154924241</v>
      </c>
      <c r="D15" s="12">
        <f t="shared" si="2"/>
        <v>792.13926149149665</v>
      </c>
      <c r="E15" s="10">
        <f t="shared" si="3"/>
        <v>234694.89510467011</v>
      </c>
    </row>
    <row r="16" spans="1:9" x14ac:dyDescent="0.25">
      <c r="A16">
        <v>8</v>
      </c>
      <c r="B16" s="11">
        <f t="shared" si="0"/>
        <v>4324.4447769839207</v>
      </c>
      <c r="C16" s="11">
        <f t="shared" si="1"/>
        <v>3520.4234265700516</v>
      </c>
      <c r="D16" s="12">
        <f t="shared" si="2"/>
        <v>804.02135041386907</v>
      </c>
      <c r="E16" s="10">
        <f t="shared" si="3"/>
        <v>233890.87375425623</v>
      </c>
    </row>
    <row r="17" spans="1:5" x14ac:dyDescent="0.25">
      <c r="A17">
        <v>9</v>
      </c>
      <c r="B17" s="11">
        <f t="shared" si="0"/>
        <v>4324.4447769839207</v>
      </c>
      <c r="C17" s="11">
        <f t="shared" si="1"/>
        <v>3508.3631063138437</v>
      </c>
      <c r="D17" s="12">
        <f t="shared" si="2"/>
        <v>816.08167067007707</v>
      </c>
      <c r="E17" s="10">
        <f t="shared" si="3"/>
        <v>233074.79208358616</v>
      </c>
    </row>
    <row r="18" spans="1:5" x14ac:dyDescent="0.25">
      <c r="A18">
        <v>10</v>
      </c>
      <c r="B18" s="11">
        <f t="shared" si="0"/>
        <v>4324.4447769839207</v>
      </c>
      <c r="C18" s="11">
        <f t="shared" si="1"/>
        <v>3496.1218812537923</v>
      </c>
      <c r="D18" s="12">
        <f t="shared" si="2"/>
        <v>828.32289573012849</v>
      </c>
      <c r="E18" s="10">
        <f t="shared" si="3"/>
        <v>232246.46918785604</v>
      </c>
    </row>
    <row r="19" spans="1:5" x14ac:dyDescent="0.25">
      <c r="A19">
        <v>11</v>
      </c>
      <c r="B19" s="11">
        <f t="shared" si="0"/>
        <v>4324.4447769839207</v>
      </c>
      <c r="C19" s="11">
        <f t="shared" si="1"/>
        <v>3483.6970378178403</v>
      </c>
      <c r="D19" s="12">
        <f t="shared" si="2"/>
        <v>840.74773916608035</v>
      </c>
      <c r="E19" s="10">
        <f t="shared" si="3"/>
        <v>231405.72144868996</v>
      </c>
    </row>
    <row r="20" spans="1:5" x14ac:dyDescent="0.25">
      <c r="A20">
        <v>12</v>
      </c>
      <c r="B20" s="11">
        <f t="shared" si="0"/>
        <v>4324.4447769839207</v>
      </c>
      <c r="C20" s="11">
        <f t="shared" si="1"/>
        <v>3471.0858217303494</v>
      </c>
      <c r="D20" s="12">
        <f t="shared" si="2"/>
        <v>853.35895525357159</v>
      </c>
      <c r="E20" s="10">
        <f t="shared" si="3"/>
        <v>230552.36249343638</v>
      </c>
    </row>
    <row r="21" spans="1:5" x14ac:dyDescent="0.25">
      <c r="A21">
        <v>13</v>
      </c>
      <c r="B21" s="11">
        <f t="shared" si="0"/>
        <v>4324.4447769839207</v>
      </c>
      <c r="C21" s="11">
        <f t="shared" si="1"/>
        <v>3458.285437401546</v>
      </c>
      <c r="D21" s="12">
        <f t="shared" si="2"/>
        <v>866.15933958237497</v>
      </c>
      <c r="E21" s="10">
        <f t="shared" si="3"/>
        <v>229686.203153854</v>
      </c>
    </row>
    <row r="22" spans="1:5" x14ac:dyDescent="0.25">
      <c r="A22">
        <v>14</v>
      </c>
      <c r="B22" s="11">
        <f t="shared" si="0"/>
        <v>4324.4447769839207</v>
      </c>
      <c r="C22" s="11">
        <f t="shared" si="1"/>
        <v>3445.2930473078104</v>
      </c>
      <c r="D22" s="12">
        <f t="shared" si="2"/>
        <v>879.15172967611056</v>
      </c>
      <c r="E22" s="10">
        <f t="shared" si="3"/>
        <v>228807.05142417789</v>
      </c>
    </row>
    <row r="23" spans="1:5" x14ac:dyDescent="0.25">
      <c r="A23">
        <v>15</v>
      </c>
      <c r="B23" s="11">
        <f t="shared" si="0"/>
        <v>4324.4447769839207</v>
      </c>
      <c r="C23" s="11">
        <f t="shared" si="1"/>
        <v>3432.1057713626683</v>
      </c>
      <c r="D23" s="12">
        <f t="shared" si="2"/>
        <v>892.33900562125223</v>
      </c>
      <c r="E23" s="10">
        <f t="shared" si="3"/>
        <v>227914.71241855662</v>
      </c>
    </row>
    <row r="24" spans="1:5" x14ac:dyDescent="0.25">
      <c r="A24">
        <v>16</v>
      </c>
      <c r="B24" s="11">
        <f t="shared" si="0"/>
        <v>4324.4447769839207</v>
      </c>
      <c r="C24" s="11">
        <f t="shared" si="1"/>
        <v>3418.7206862783496</v>
      </c>
      <c r="D24" s="12">
        <f t="shared" si="2"/>
        <v>905.72409070557126</v>
      </c>
      <c r="E24" s="10">
        <f t="shared" si="3"/>
        <v>227008.98832785105</v>
      </c>
    </row>
    <row r="25" spans="1:5" x14ac:dyDescent="0.25">
      <c r="A25">
        <v>17</v>
      </c>
      <c r="B25" s="11">
        <f t="shared" si="0"/>
        <v>4324.4447769839207</v>
      </c>
      <c r="C25" s="11">
        <f t="shared" si="1"/>
        <v>3405.1348249177663</v>
      </c>
      <c r="D25" s="12">
        <f t="shared" si="2"/>
        <v>919.30995206615478</v>
      </c>
      <c r="E25" s="10">
        <f t="shared" si="3"/>
        <v>226089.67837578489</v>
      </c>
    </row>
    <row r="26" spans="1:5" x14ac:dyDescent="0.25">
      <c r="A26">
        <v>18</v>
      </c>
      <c r="B26" s="11">
        <f t="shared" si="0"/>
        <v>4324.4447769839207</v>
      </c>
      <c r="C26" s="11">
        <f t="shared" si="1"/>
        <v>3391.3451756367735</v>
      </c>
      <c r="D26" s="12">
        <f t="shared" si="2"/>
        <v>933.09960134714697</v>
      </c>
      <c r="E26" s="10">
        <f t="shared" si="3"/>
        <v>225156.57877443774</v>
      </c>
    </row>
    <row r="27" spans="1:5" x14ac:dyDescent="0.25">
      <c r="A27">
        <v>19</v>
      </c>
      <c r="B27" s="11">
        <f t="shared" si="0"/>
        <v>4324.4447769839207</v>
      </c>
      <c r="C27" s="11">
        <f t="shared" si="1"/>
        <v>3377.3486816165664</v>
      </c>
      <c r="D27" s="12">
        <f t="shared" si="2"/>
        <v>947.09609536735422</v>
      </c>
      <c r="E27" s="10">
        <f t="shared" si="3"/>
        <v>224209.48267907038</v>
      </c>
    </row>
    <row r="28" spans="1:5" x14ac:dyDescent="0.25">
      <c r="A28">
        <v>20</v>
      </c>
      <c r="B28" s="11">
        <f t="shared" si="0"/>
        <v>4324.4447769839207</v>
      </c>
      <c r="C28" s="11">
        <f t="shared" si="1"/>
        <v>3363.1422401860559</v>
      </c>
      <c r="D28" s="12">
        <f t="shared" si="2"/>
        <v>961.30253679786438</v>
      </c>
      <c r="E28" s="10">
        <f t="shared" si="3"/>
        <v>223248.18014227253</v>
      </c>
    </row>
    <row r="29" spans="1:5" x14ac:dyDescent="0.25">
      <c r="A29">
        <v>21</v>
      </c>
      <c r="B29" s="11">
        <f t="shared" si="0"/>
        <v>4324.4447769839207</v>
      </c>
      <c r="C29" s="11">
        <f t="shared" si="1"/>
        <v>3348.7227021340882</v>
      </c>
      <c r="D29" s="12">
        <f t="shared" si="2"/>
        <v>975.72207484983244</v>
      </c>
      <c r="E29" s="10">
        <f t="shared" si="3"/>
        <v>222272.4580674227</v>
      </c>
    </row>
    <row r="30" spans="1:5" x14ac:dyDescent="0.25">
      <c r="A30">
        <v>22</v>
      </c>
      <c r="B30" s="11">
        <f t="shared" si="0"/>
        <v>4324.4447769839207</v>
      </c>
      <c r="C30" s="11">
        <f t="shared" si="1"/>
        <v>3334.0868710113405</v>
      </c>
      <c r="D30" s="12">
        <f t="shared" si="2"/>
        <v>990.35790597258006</v>
      </c>
      <c r="E30" s="10">
        <f t="shared" si="3"/>
        <v>221282.10016145013</v>
      </c>
    </row>
    <row r="31" spans="1:5" x14ac:dyDescent="0.25">
      <c r="A31">
        <v>23</v>
      </c>
      <c r="B31" s="11">
        <f t="shared" si="0"/>
        <v>4324.4447769839207</v>
      </c>
      <c r="C31" s="11">
        <f t="shared" si="1"/>
        <v>3319.2315024217519</v>
      </c>
      <c r="D31" s="12">
        <f t="shared" si="2"/>
        <v>1005.2132745621687</v>
      </c>
      <c r="E31" s="10">
        <f t="shared" si="3"/>
        <v>220276.88688688795</v>
      </c>
    </row>
    <row r="32" spans="1:5" x14ac:dyDescent="0.25">
      <c r="A32">
        <v>24</v>
      </c>
      <c r="B32" s="11">
        <f t="shared" si="0"/>
        <v>4324.4447769839207</v>
      </c>
      <c r="C32" s="11">
        <f t="shared" si="1"/>
        <v>3304.1533033033197</v>
      </c>
      <c r="D32" s="12">
        <f t="shared" si="2"/>
        <v>1020.2914736806011</v>
      </c>
      <c r="E32" s="10">
        <f t="shared" si="3"/>
        <v>219256.59541320734</v>
      </c>
    </row>
    <row r="33" spans="1:5" x14ac:dyDescent="0.25">
      <c r="A33">
        <v>25</v>
      </c>
      <c r="B33" s="11">
        <f t="shared" si="0"/>
        <v>4324.4447769839207</v>
      </c>
      <c r="C33" s="11">
        <f t="shared" si="1"/>
        <v>3288.8489311981102</v>
      </c>
      <c r="D33" s="12">
        <f t="shared" si="2"/>
        <v>1035.5958457858103</v>
      </c>
      <c r="E33" s="10">
        <f t="shared" si="3"/>
        <v>218220.99956742153</v>
      </c>
    </row>
    <row r="34" spans="1:5" x14ac:dyDescent="0.25">
      <c r="A34">
        <v>26</v>
      </c>
      <c r="B34" s="11">
        <f t="shared" si="0"/>
        <v>4324.4447769839207</v>
      </c>
      <c r="C34" s="11">
        <f t="shared" si="1"/>
        <v>3273.3149935113233</v>
      </c>
      <c r="D34" s="12">
        <f t="shared" si="2"/>
        <v>1051.1297834725972</v>
      </c>
      <c r="E34" s="10">
        <f t="shared" si="3"/>
        <v>217169.86978394893</v>
      </c>
    </row>
    <row r="35" spans="1:5" x14ac:dyDescent="0.25">
      <c r="A35">
        <v>27</v>
      </c>
      <c r="B35" s="11">
        <f t="shared" si="0"/>
        <v>4324.4447769839207</v>
      </c>
      <c r="C35" s="11">
        <f t="shared" si="1"/>
        <v>3257.5480467592347</v>
      </c>
      <c r="D35" s="12">
        <f t="shared" si="2"/>
        <v>1066.8967302246863</v>
      </c>
      <c r="E35" s="10">
        <f t="shared" si="3"/>
        <v>216102.97305372424</v>
      </c>
    </row>
    <row r="36" spans="1:5" x14ac:dyDescent="0.25">
      <c r="A36">
        <v>28</v>
      </c>
      <c r="B36" s="11">
        <f t="shared" si="0"/>
        <v>4324.4447769839207</v>
      </c>
      <c r="C36" s="11">
        <f t="shared" si="1"/>
        <v>3241.544595805864</v>
      </c>
      <c r="D36" s="12">
        <f t="shared" si="2"/>
        <v>1082.9001811780565</v>
      </c>
      <c r="E36" s="10">
        <f t="shared" si="3"/>
        <v>215020.07287254618</v>
      </c>
    </row>
    <row r="37" spans="1:5" x14ac:dyDescent="0.25">
      <c r="A37">
        <v>29</v>
      </c>
      <c r="B37" s="11">
        <f t="shared" si="0"/>
        <v>4324.4447769839207</v>
      </c>
      <c r="C37" s="11">
        <f t="shared" si="1"/>
        <v>3225.3010930881928</v>
      </c>
      <c r="D37" s="12">
        <f t="shared" si="2"/>
        <v>1099.1436838957277</v>
      </c>
      <c r="E37" s="10">
        <f t="shared" si="3"/>
        <v>213920.92918865045</v>
      </c>
    </row>
    <row r="38" spans="1:5" x14ac:dyDescent="0.25">
      <c r="A38">
        <v>30</v>
      </c>
      <c r="B38" s="11">
        <f t="shared" si="0"/>
        <v>4324.4447769839207</v>
      </c>
      <c r="C38" s="11">
        <f t="shared" si="1"/>
        <v>3208.8139378297574</v>
      </c>
      <c r="D38" s="12">
        <f t="shared" si="2"/>
        <v>1115.6308391541631</v>
      </c>
      <c r="E38" s="10">
        <f t="shared" si="3"/>
        <v>212805.2983494963</v>
      </c>
    </row>
    <row r="39" spans="1:5" x14ac:dyDescent="0.25">
      <c r="A39">
        <v>31</v>
      </c>
      <c r="B39" s="11">
        <f t="shared" si="0"/>
        <v>4324.4447769839207</v>
      </c>
      <c r="C39" s="11">
        <f t="shared" si="1"/>
        <v>3192.0794752424449</v>
      </c>
      <c r="D39" s="12">
        <f t="shared" si="2"/>
        <v>1132.3653017414758</v>
      </c>
      <c r="E39" s="10">
        <f t="shared" si="3"/>
        <v>211672.93304775484</v>
      </c>
    </row>
    <row r="40" spans="1:5" x14ac:dyDescent="0.25">
      <c r="A40">
        <v>32</v>
      </c>
      <c r="B40" s="11">
        <f t="shared" si="0"/>
        <v>4324.4447769839207</v>
      </c>
      <c r="C40" s="11">
        <f t="shared" si="1"/>
        <v>3175.0939957163228</v>
      </c>
      <c r="D40" s="12">
        <f t="shared" si="2"/>
        <v>1149.350781267598</v>
      </c>
      <c r="E40" s="10">
        <f t="shared" si="3"/>
        <v>210523.58226648724</v>
      </c>
    </row>
    <row r="41" spans="1:5" x14ac:dyDescent="0.25">
      <c r="A41">
        <v>33</v>
      </c>
      <c r="B41" s="11">
        <f t="shared" si="0"/>
        <v>4324.4447769839207</v>
      </c>
      <c r="C41" s="11">
        <f t="shared" si="1"/>
        <v>3157.8537339973086</v>
      </c>
      <c r="D41" s="12">
        <f t="shared" si="2"/>
        <v>1166.5910429866119</v>
      </c>
      <c r="E41" s="10">
        <f t="shared" si="3"/>
        <v>209356.99122350063</v>
      </c>
    </row>
    <row r="42" spans="1:5" x14ac:dyDescent="0.25">
      <c r="A42">
        <v>34</v>
      </c>
      <c r="B42" s="11">
        <f t="shared" si="0"/>
        <v>4324.4447769839207</v>
      </c>
      <c r="C42" s="11">
        <f t="shared" si="1"/>
        <v>3140.35486835251</v>
      </c>
      <c r="D42" s="12">
        <f t="shared" si="2"/>
        <v>1184.0899086314112</v>
      </c>
      <c r="E42" s="10">
        <f t="shared" si="3"/>
        <v>208172.90131486923</v>
      </c>
    </row>
    <row r="43" spans="1:5" x14ac:dyDescent="0.25">
      <c r="A43">
        <v>35</v>
      </c>
      <c r="B43" s="11">
        <f t="shared" si="0"/>
        <v>4324.4447769839207</v>
      </c>
      <c r="C43" s="11">
        <f t="shared" si="1"/>
        <v>3122.5935197230383</v>
      </c>
      <c r="D43" s="12">
        <f t="shared" si="2"/>
        <v>1201.8512572608824</v>
      </c>
      <c r="E43" s="10">
        <f t="shared" si="3"/>
        <v>206971.05005760834</v>
      </c>
    </row>
    <row r="44" spans="1:5" x14ac:dyDescent="0.25">
      <c r="A44">
        <v>36</v>
      </c>
      <c r="B44" s="11">
        <f t="shared" si="0"/>
        <v>4324.4447769839207</v>
      </c>
      <c r="C44" s="11">
        <f t="shared" si="1"/>
        <v>3104.5657508641257</v>
      </c>
      <c r="D44" s="12">
        <f t="shared" si="2"/>
        <v>1219.8790261197955</v>
      </c>
      <c r="E44" s="10">
        <f t="shared" si="3"/>
        <v>205751.17103148854</v>
      </c>
    </row>
    <row r="45" spans="1:5" x14ac:dyDescent="0.25">
      <c r="A45">
        <v>37</v>
      </c>
      <c r="B45" s="11">
        <f t="shared" si="0"/>
        <v>4324.4447769839207</v>
      </c>
      <c r="C45" s="11">
        <f t="shared" si="1"/>
        <v>3086.2675654723284</v>
      </c>
      <c r="D45" s="12">
        <f t="shared" si="2"/>
        <v>1238.1772115115925</v>
      </c>
      <c r="E45" s="10">
        <f t="shared" si="3"/>
        <v>204512.99381997695</v>
      </c>
    </row>
    <row r="46" spans="1:5" x14ac:dyDescent="0.25">
      <c r="A46">
        <v>38</v>
      </c>
      <c r="B46" s="11">
        <f t="shared" si="0"/>
        <v>4324.4447769839207</v>
      </c>
      <c r="C46" s="11">
        <f t="shared" si="1"/>
        <v>3067.6949072996545</v>
      </c>
      <c r="D46" s="12">
        <f t="shared" si="2"/>
        <v>1256.7498696842663</v>
      </c>
      <c r="E46" s="10">
        <f t="shared" si="3"/>
        <v>203256.2439502927</v>
      </c>
    </row>
    <row r="47" spans="1:5" x14ac:dyDescent="0.25">
      <c r="A47">
        <v>39</v>
      </c>
      <c r="B47" s="11">
        <f t="shared" si="0"/>
        <v>4324.4447769839207</v>
      </c>
      <c r="C47" s="11">
        <f t="shared" si="1"/>
        <v>3048.8436592543903</v>
      </c>
      <c r="D47" s="12">
        <f t="shared" si="2"/>
        <v>1275.6011177295304</v>
      </c>
      <c r="E47" s="10">
        <f t="shared" si="3"/>
        <v>201980.64283256317</v>
      </c>
    </row>
    <row r="48" spans="1:5" x14ac:dyDescent="0.25">
      <c r="A48">
        <v>40</v>
      </c>
      <c r="B48" s="11">
        <f t="shared" si="0"/>
        <v>4324.4447769839207</v>
      </c>
      <c r="C48" s="11">
        <f t="shared" si="1"/>
        <v>3029.709642488448</v>
      </c>
      <c r="D48" s="12">
        <f t="shared" si="2"/>
        <v>1294.7351344954729</v>
      </c>
      <c r="E48" s="10">
        <f t="shared" si="3"/>
        <v>200685.90769806769</v>
      </c>
    </row>
    <row r="49" spans="1:5" x14ac:dyDescent="0.25">
      <c r="A49">
        <v>41</v>
      </c>
      <c r="B49" s="11">
        <f t="shared" si="0"/>
        <v>4324.4447769839207</v>
      </c>
      <c r="C49" s="11">
        <f t="shared" si="1"/>
        <v>3010.2886154710154</v>
      </c>
      <c r="D49" s="12">
        <f t="shared" si="2"/>
        <v>1314.1561615129058</v>
      </c>
      <c r="E49" s="10">
        <f t="shared" si="3"/>
        <v>199371.75153655477</v>
      </c>
    </row>
    <row r="50" spans="1:5" x14ac:dyDescent="0.25">
      <c r="A50">
        <v>42</v>
      </c>
      <c r="B50" s="11">
        <f t="shared" si="0"/>
        <v>4324.4447769839207</v>
      </c>
      <c r="C50" s="11">
        <f t="shared" si="1"/>
        <v>2990.576273048322</v>
      </c>
      <c r="D50" s="12">
        <f t="shared" si="2"/>
        <v>1333.8685039355989</v>
      </c>
      <c r="E50" s="10">
        <f t="shared" si="3"/>
        <v>198037.88303261917</v>
      </c>
    </row>
    <row r="51" spans="1:5" x14ac:dyDescent="0.25">
      <c r="A51">
        <v>43</v>
      </c>
      <c r="B51" s="11">
        <f t="shared" si="0"/>
        <v>4324.4447769839207</v>
      </c>
      <c r="C51" s="11">
        <f t="shared" si="1"/>
        <v>2970.5682454892876</v>
      </c>
      <c r="D51" s="12">
        <f t="shared" si="2"/>
        <v>1353.8765314946329</v>
      </c>
      <c r="E51" s="10">
        <f t="shared" si="3"/>
        <v>196684.00650112453</v>
      </c>
    </row>
    <row r="52" spans="1:5" x14ac:dyDescent="0.25">
      <c r="A52">
        <v>44</v>
      </c>
      <c r="B52" s="11">
        <f t="shared" si="0"/>
        <v>4324.4447769839207</v>
      </c>
      <c r="C52" s="11">
        <f t="shared" si="1"/>
        <v>2950.260097516868</v>
      </c>
      <c r="D52" s="12">
        <f t="shared" si="2"/>
        <v>1374.1846794670523</v>
      </c>
      <c r="E52" s="10">
        <f t="shared" si="3"/>
        <v>195309.82182165748</v>
      </c>
    </row>
    <row r="53" spans="1:5" x14ac:dyDescent="0.25">
      <c r="A53">
        <v>45</v>
      </c>
      <c r="B53" s="11">
        <f t="shared" si="0"/>
        <v>4324.4447769839207</v>
      </c>
      <c r="C53" s="11">
        <f t="shared" si="1"/>
        <v>2929.6473273248625</v>
      </c>
      <c r="D53" s="12">
        <f t="shared" si="2"/>
        <v>1394.7974496590582</v>
      </c>
      <c r="E53" s="10">
        <f t="shared" si="3"/>
        <v>193915.02437199841</v>
      </c>
    </row>
    <row r="54" spans="1:5" x14ac:dyDescent="0.25">
      <c r="A54">
        <v>46</v>
      </c>
      <c r="B54" s="11">
        <f t="shared" si="0"/>
        <v>4324.4447769839207</v>
      </c>
      <c r="C54" s="11">
        <f t="shared" si="1"/>
        <v>2908.7253655799768</v>
      </c>
      <c r="D54" s="12">
        <f t="shared" si="2"/>
        <v>1415.7194114039442</v>
      </c>
      <c r="E54" s="10">
        <f t="shared" si="3"/>
        <v>192499.30496059448</v>
      </c>
    </row>
    <row r="55" spans="1:5" x14ac:dyDescent="0.25">
      <c r="A55">
        <v>47</v>
      </c>
      <c r="B55" s="11">
        <f t="shared" si="0"/>
        <v>4324.4447769839207</v>
      </c>
      <c r="C55" s="11">
        <f t="shared" si="1"/>
        <v>2887.4895744089172</v>
      </c>
      <c r="D55" s="12">
        <f t="shared" si="2"/>
        <v>1436.9552025750031</v>
      </c>
      <c r="E55" s="10">
        <f t="shared" si="3"/>
        <v>191062.34975801947</v>
      </c>
    </row>
    <row r="56" spans="1:5" x14ac:dyDescent="0.25">
      <c r="A56">
        <v>48</v>
      </c>
      <c r="B56" s="11">
        <f t="shared" si="0"/>
        <v>4324.4447769839207</v>
      </c>
      <c r="C56" s="11">
        <f t="shared" si="1"/>
        <v>2865.9352463702917</v>
      </c>
      <c r="D56" s="12">
        <f t="shared" si="2"/>
        <v>1458.5095306136284</v>
      </c>
      <c r="E56" s="10">
        <f t="shared" si="3"/>
        <v>189603.84022740583</v>
      </c>
    </row>
    <row r="57" spans="1:5" x14ac:dyDescent="0.25">
      <c r="A57">
        <v>49</v>
      </c>
      <c r="B57" s="11">
        <f t="shared" si="0"/>
        <v>4324.4447769839207</v>
      </c>
      <c r="C57" s="11">
        <f t="shared" si="1"/>
        <v>2844.0576034110877</v>
      </c>
      <c r="D57" s="12">
        <f t="shared" si="2"/>
        <v>1480.387173572833</v>
      </c>
      <c r="E57" s="10">
        <f t="shared" si="3"/>
        <v>188123.45305383299</v>
      </c>
    </row>
    <row r="58" spans="1:5" x14ac:dyDescent="0.25">
      <c r="A58">
        <v>50</v>
      </c>
      <c r="B58" s="11">
        <f t="shared" si="0"/>
        <v>4324.4447769839207</v>
      </c>
      <c r="C58" s="11">
        <f t="shared" si="1"/>
        <v>2821.8517958074954</v>
      </c>
      <c r="D58" s="12">
        <f t="shared" si="2"/>
        <v>1502.5929811764252</v>
      </c>
      <c r="E58" s="10">
        <f t="shared" si="3"/>
        <v>186620.86007265656</v>
      </c>
    </row>
    <row r="59" spans="1:5" x14ac:dyDescent="0.25">
      <c r="A59">
        <v>51</v>
      </c>
      <c r="B59" s="11">
        <f t="shared" si="0"/>
        <v>4324.4447769839207</v>
      </c>
      <c r="C59" s="11">
        <f t="shared" si="1"/>
        <v>2799.3129010898492</v>
      </c>
      <c r="D59" s="12">
        <f t="shared" si="2"/>
        <v>1525.1318758940715</v>
      </c>
      <c r="E59" s="10">
        <f t="shared" si="3"/>
        <v>185095.7281967625</v>
      </c>
    </row>
    <row r="60" spans="1:5" x14ac:dyDescent="0.25">
      <c r="A60">
        <v>52</v>
      </c>
      <c r="B60" s="11">
        <f t="shared" si="0"/>
        <v>4324.4447769839207</v>
      </c>
      <c r="C60" s="11">
        <f t="shared" si="1"/>
        <v>2776.4359229514384</v>
      </c>
      <c r="D60" s="12">
        <f t="shared" si="2"/>
        <v>1548.0088540324825</v>
      </c>
      <c r="E60" s="10">
        <f t="shared" si="3"/>
        <v>183547.71934273001</v>
      </c>
    </row>
    <row r="61" spans="1:5" x14ac:dyDescent="0.25">
      <c r="A61">
        <v>53</v>
      </c>
      <c r="B61" s="11">
        <f t="shared" si="0"/>
        <v>4324.4447769839207</v>
      </c>
      <c r="C61" s="11">
        <f t="shared" si="1"/>
        <v>2753.215790140951</v>
      </c>
      <c r="D61" s="12">
        <f t="shared" si="2"/>
        <v>1571.2289868429696</v>
      </c>
      <c r="E61" s="10">
        <f t="shared" si="3"/>
        <v>181976.49035588704</v>
      </c>
    </row>
    <row r="62" spans="1:5" x14ac:dyDescent="0.25">
      <c r="A62">
        <v>54</v>
      </c>
      <c r="B62" s="11">
        <f t="shared" si="0"/>
        <v>4324.4447769839207</v>
      </c>
      <c r="C62" s="11">
        <f t="shared" si="1"/>
        <v>2729.6473553383066</v>
      </c>
      <c r="D62" s="12">
        <f t="shared" si="2"/>
        <v>1594.7974216456143</v>
      </c>
      <c r="E62" s="10">
        <f t="shared" si="3"/>
        <v>180381.69293424144</v>
      </c>
    </row>
    <row r="63" spans="1:5" x14ac:dyDescent="0.25">
      <c r="A63">
        <v>55</v>
      </c>
      <c r="B63" s="11">
        <f t="shared" si="0"/>
        <v>4324.4447769839207</v>
      </c>
      <c r="C63" s="11">
        <f t="shared" si="1"/>
        <v>2705.7253940136225</v>
      </c>
      <c r="D63" s="12">
        <f t="shared" si="2"/>
        <v>1618.7193829702985</v>
      </c>
      <c r="E63" s="10">
        <f t="shared" si="3"/>
        <v>178762.97355127113</v>
      </c>
    </row>
    <row r="64" spans="1:5" x14ac:dyDescent="0.25">
      <c r="A64">
        <v>56</v>
      </c>
      <c r="B64" s="11">
        <f t="shared" si="0"/>
        <v>4324.4447769839207</v>
      </c>
      <c r="C64" s="11">
        <f t="shared" si="1"/>
        <v>2681.4446032690676</v>
      </c>
      <c r="D64" s="12">
        <f t="shared" si="2"/>
        <v>1643.0001737148532</v>
      </c>
      <c r="E64" s="10">
        <f t="shared" si="3"/>
        <v>177119.97337755628</v>
      </c>
    </row>
    <row r="65" spans="1:5" x14ac:dyDescent="0.25">
      <c r="A65">
        <v>57</v>
      </c>
      <c r="B65" s="11">
        <f t="shared" si="0"/>
        <v>4324.4447769839207</v>
      </c>
      <c r="C65" s="11">
        <f t="shared" si="1"/>
        <v>2656.7996006633448</v>
      </c>
      <c r="D65" s="12">
        <f t="shared" si="2"/>
        <v>1667.645176320576</v>
      </c>
      <c r="E65" s="10">
        <f t="shared" si="3"/>
        <v>175452.32820123571</v>
      </c>
    </row>
    <row r="66" spans="1:5" x14ac:dyDescent="0.25">
      <c r="A66">
        <v>58</v>
      </c>
      <c r="B66" s="11">
        <f t="shared" si="0"/>
        <v>4324.4447769839207</v>
      </c>
      <c r="C66" s="11">
        <f t="shared" si="1"/>
        <v>2631.7849230185361</v>
      </c>
      <c r="D66" s="12">
        <f t="shared" si="2"/>
        <v>1692.6598539653846</v>
      </c>
      <c r="E66" s="10">
        <f t="shared" si="3"/>
        <v>173759.66834727032</v>
      </c>
    </row>
    <row r="67" spans="1:5" x14ac:dyDescent="0.25">
      <c r="A67">
        <v>59</v>
      </c>
      <c r="B67" s="11">
        <f t="shared" si="0"/>
        <v>4324.4447769839207</v>
      </c>
      <c r="C67" s="11">
        <f t="shared" si="1"/>
        <v>2606.3950252090553</v>
      </c>
      <c r="D67" s="12">
        <f t="shared" si="2"/>
        <v>1718.0497517748654</v>
      </c>
      <c r="E67" s="10">
        <f t="shared" si="3"/>
        <v>172041.61859549544</v>
      </c>
    </row>
    <row r="68" spans="1:5" x14ac:dyDescent="0.25">
      <c r="A68">
        <v>60</v>
      </c>
      <c r="B68" s="11">
        <f t="shared" si="0"/>
        <v>4324.4447769839207</v>
      </c>
      <c r="C68" s="11">
        <f t="shared" si="1"/>
        <v>2580.6242789324328</v>
      </c>
      <c r="D68" s="12">
        <f t="shared" si="2"/>
        <v>1743.8204980514884</v>
      </c>
      <c r="E68" s="10">
        <f t="shared" si="3"/>
        <v>170297.79809744394</v>
      </c>
    </row>
    <row r="69" spans="1:5" x14ac:dyDescent="0.25">
      <c r="A69">
        <v>61</v>
      </c>
      <c r="B69" s="11">
        <f t="shared" si="0"/>
        <v>4324.4447769839207</v>
      </c>
      <c r="C69" s="11">
        <f t="shared" si="1"/>
        <v>2554.4669714616603</v>
      </c>
      <c r="D69" s="12">
        <f t="shared" si="2"/>
        <v>1769.9778055222605</v>
      </c>
      <c r="E69" s="10">
        <f t="shared" si="3"/>
        <v>168527.82029192167</v>
      </c>
    </row>
    <row r="70" spans="1:5" x14ac:dyDescent="0.25">
      <c r="A70">
        <v>62</v>
      </c>
      <c r="B70" s="11">
        <f t="shared" si="0"/>
        <v>4324.4447769839207</v>
      </c>
      <c r="C70" s="11">
        <f t="shared" si="1"/>
        <v>2527.917304378826</v>
      </c>
      <c r="D70" s="12">
        <f t="shared" si="2"/>
        <v>1796.5274726050948</v>
      </c>
      <c r="E70" s="10">
        <f t="shared" si="3"/>
        <v>166731.29281931659</v>
      </c>
    </row>
    <row r="71" spans="1:5" x14ac:dyDescent="0.25">
      <c r="A71">
        <v>63</v>
      </c>
      <c r="B71" s="11">
        <f t="shared" si="0"/>
        <v>4324.4447769839207</v>
      </c>
      <c r="C71" s="11">
        <f t="shared" si="1"/>
        <v>2500.96939228975</v>
      </c>
      <c r="D71" s="12">
        <f t="shared" si="2"/>
        <v>1823.475384694171</v>
      </c>
      <c r="E71" s="10">
        <f t="shared" si="3"/>
        <v>164907.81743462241</v>
      </c>
    </row>
    <row r="72" spans="1:5" x14ac:dyDescent="0.25">
      <c r="A72">
        <v>64</v>
      </c>
      <c r="B72" s="11">
        <f t="shared" si="0"/>
        <v>4324.4447769839207</v>
      </c>
      <c r="C72" s="11">
        <f t="shared" si="1"/>
        <v>2473.6172615193373</v>
      </c>
      <c r="D72" s="12">
        <f t="shared" si="2"/>
        <v>1850.8275154645833</v>
      </c>
      <c r="E72" s="10">
        <f t="shared" si="3"/>
        <v>163056.98991915782</v>
      </c>
    </row>
    <row r="73" spans="1:5" x14ac:dyDescent="0.25">
      <c r="A73">
        <v>65</v>
      </c>
      <c r="B73" s="11">
        <f t="shared" si="0"/>
        <v>4324.4447769839207</v>
      </c>
      <c r="C73" s="11">
        <f t="shared" si="1"/>
        <v>2445.8548487873682</v>
      </c>
      <c r="D73" s="12">
        <f t="shared" si="2"/>
        <v>1878.5899281965521</v>
      </c>
      <c r="E73" s="10">
        <f t="shared" si="3"/>
        <v>161178.39999096128</v>
      </c>
    </row>
    <row r="74" spans="1:5" x14ac:dyDescent="0.25">
      <c r="A74">
        <v>66</v>
      </c>
      <c r="B74" s="11">
        <f t="shared" ref="B74:B128" si="4">-PMT($C$4,$C$5,$C$3)</f>
        <v>4324.4447769839207</v>
      </c>
      <c r="C74" s="11">
        <f t="shared" ref="C74:C128" si="5">-IPMT($C$4,A74,$C$5,$C$3)</f>
        <v>2417.6759998644197</v>
      </c>
      <c r="D74" s="12">
        <f t="shared" ref="D74:D128" si="6">-PPMT($C$4,A74,$C$5,$C$3)</f>
        <v>1906.7687771195006</v>
      </c>
      <c r="E74" s="10">
        <f t="shared" ref="E74:E128" si="7">E73-D74</f>
        <v>159271.63121384179</v>
      </c>
    </row>
    <row r="75" spans="1:5" x14ac:dyDescent="0.25">
      <c r="A75">
        <v>67</v>
      </c>
      <c r="B75" s="11">
        <f t="shared" si="4"/>
        <v>4324.4447769839207</v>
      </c>
      <c r="C75" s="11">
        <f t="shared" si="5"/>
        <v>2389.0744682076279</v>
      </c>
      <c r="D75" s="12">
        <f t="shared" si="6"/>
        <v>1935.3703087762931</v>
      </c>
      <c r="E75" s="10">
        <f t="shared" si="7"/>
        <v>157336.26090506549</v>
      </c>
    </row>
    <row r="76" spans="1:5" x14ac:dyDescent="0.25">
      <c r="A76">
        <v>68</v>
      </c>
      <c r="B76" s="11">
        <f t="shared" si="4"/>
        <v>4324.4447769839207</v>
      </c>
      <c r="C76" s="11">
        <f t="shared" si="5"/>
        <v>2360.0439135759834</v>
      </c>
      <c r="D76" s="12">
        <f t="shared" si="6"/>
        <v>1964.4008634079373</v>
      </c>
      <c r="E76" s="10">
        <f t="shared" si="7"/>
        <v>155371.86004165755</v>
      </c>
    </row>
    <row r="77" spans="1:5" x14ac:dyDescent="0.25">
      <c r="A77">
        <v>69</v>
      </c>
      <c r="B77" s="11">
        <f t="shared" si="4"/>
        <v>4324.4447769839207</v>
      </c>
      <c r="C77" s="11">
        <f t="shared" si="5"/>
        <v>2330.5779006248645</v>
      </c>
      <c r="D77" s="12">
        <f t="shared" si="6"/>
        <v>1993.8668763590563</v>
      </c>
      <c r="E77" s="10">
        <f t="shared" si="7"/>
        <v>153377.99316529848</v>
      </c>
    </row>
    <row r="78" spans="1:5" x14ac:dyDescent="0.25">
      <c r="A78">
        <v>70</v>
      </c>
      <c r="B78" s="11">
        <f t="shared" si="4"/>
        <v>4324.4447769839207</v>
      </c>
      <c r="C78" s="11">
        <f t="shared" si="5"/>
        <v>2300.6698974794781</v>
      </c>
      <c r="D78" s="12">
        <f t="shared" si="6"/>
        <v>2023.7748795044422</v>
      </c>
      <c r="E78" s="10">
        <f t="shared" si="7"/>
        <v>151354.21828579405</v>
      </c>
    </row>
    <row r="79" spans="1:5" x14ac:dyDescent="0.25">
      <c r="A79">
        <v>71</v>
      </c>
      <c r="B79" s="11">
        <f t="shared" si="4"/>
        <v>4324.4447769839207</v>
      </c>
      <c r="C79" s="11">
        <f t="shared" si="5"/>
        <v>2270.313274286912</v>
      </c>
      <c r="D79" s="12">
        <f t="shared" si="6"/>
        <v>2054.1315026970087</v>
      </c>
      <c r="E79" s="10">
        <f t="shared" si="7"/>
        <v>149300.08678309704</v>
      </c>
    </row>
    <row r="80" spans="1:5" x14ac:dyDescent="0.25">
      <c r="A80">
        <v>72</v>
      </c>
      <c r="B80" s="11">
        <f t="shared" si="4"/>
        <v>4324.4447769839207</v>
      </c>
      <c r="C80" s="11">
        <f t="shared" si="5"/>
        <v>2239.5013017464566</v>
      </c>
      <c r="D80" s="12">
        <f t="shared" si="6"/>
        <v>2084.9434752374641</v>
      </c>
      <c r="E80" s="10">
        <f t="shared" si="7"/>
        <v>147215.14330785957</v>
      </c>
    </row>
    <row r="81" spans="1:5" x14ac:dyDescent="0.25">
      <c r="A81">
        <v>73</v>
      </c>
      <c r="B81" s="11">
        <f t="shared" si="4"/>
        <v>4324.4447769839207</v>
      </c>
      <c r="C81" s="11">
        <f t="shared" si="5"/>
        <v>2208.2271496178946</v>
      </c>
      <c r="D81" s="12">
        <f t="shared" si="6"/>
        <v>2116.2176273660261</v>
      </c>
      <c r="E81" s="10">
        <f t="shared" si="7"/>
        <v>145098.92568049356</v>
      </c>
    </row>
    <row r="82" spans="1:5" x14ac:dyDescent="0.25">
      <c r="A82">
        <v>74</v>
      </c>
      <c r="B82" s="11">
        <f t="shared" si="4"/>
        <v>4324.4447769839207</v>
      </c>
      <c r="C82" s="11">
        <f t="shared" si="5"/>
        <v>2176.483885207404</v>
      </c>
      <c r="D82" s="12">
        <f t="shared" si="6"/>
        <v>2147.9608917765167</v>
      </c>
      <c r="E82" s="10">
        <f t="shared" si="7"/>
        <v>142950.96478871704</v>
      </c>
    </row>
    <row r="83" spans="1:5" x14ac:dyDescent="0.25">
      <c r="A83">
        <v>75</v>
      </c>
      <c r="B83" s="11">
        <f t="shared" si="4"/>
        <v>4324.4447769839207</v>
      </c>
      <c r="C83" s="11">
        <f t="shared" si="5"/>
        <v>2144.2644718307565</v>
      </c>
      <c r="D83" s="12">
        <f t="shared" si="6"/>
        <v>2180.1803051531642</v>
      </c>
      <c r="E83" s="10">
        <f t="shared" si="7"/>
        <v>140770.78448356388</v>
      </c>
    </row>
    <row r="84" spans="1:5" x14ac:dyDescent="0.25">
      <c r="A84">
        <v>76</v>
      </c>
      <c r="B84" s="11">
        <f t="shared" si="4"/>
        <v>4324.4447769839207</v>
      </c>
      <c r="C84" s="11">
        <f t="shared" si="5"/>
        <v>2111.561767253459</v>
      </c>
      <c r="D84" s="12">
        <f t="shared" si="6"/>
        <v>2212.8830097304617</v>
      </c>
      <c r="E84" s="10">
        <f t="shared" si="7"/>
        <v>138557.90147383342</v>
      </c>
    </row>
    <row r="85" spans="1:5" x14ac:dyDescent="0.25">
      <c r="A85">
        <v>77</v>
      </c>
      <c r="B85" s="11">
        <f t="shared" si="4"/>
        <v>4324.4447769839207</v>
      </c>
      <c r="C85" s="11">
        <f t="shared" si="5"/>
        <v>2078.3685221075025</v>
      </c>
      <c r="D85" s="12">
        <f t="shared" si="6"/>
        <v>2246.0762548764187</v>
      </c>
      <c r="E85" s="10">
        <f t="shared" si="7"/>
        <v>136311.825218957</v>
      </c>
    </row>
    <row r="86" spans="1:5" x14ac:dyDescent="0.25">
      <c r="A86">
        <v>78</v>
      </c>
      <c r="B86" s="11">
        <f t="shared" si="4"/>
        <v>4324.4447769839207</v>
      </c>
      <c r="C86" s="11">
        <f t="shared" si="5"/>
        <v>2044.6773782843559</v>
      </c>
      <c r="D86" s="12">
        <f t="shared" si="6"/>
        <v>2279.7673986995646</v>
      </c>
      <c r="E86" s="10">
        <f t="shared" si="7"/>
        <v>134032.05782025744</v>
      </c>
    </row>
    <row r="87" spans="1:5" x14ac:dyDescent="0.25">
      <c r="A87">
        <v>79</v>
      </c>
      <c r="B87" s="11">
        <f t="shared" si="4"/>
        <v>4324.4447769839207</v>
      </c>
      <c r="C87" s="11">
        <f t="shared" si="5"/>
        <v>2010.4808673038624</v>
      </c>
      <c r="D87" s="12">
        <f t="shared" si="6"/>
        <v>2313.9639096800584</v>
      </c>
      <c r="E87" s="10">
        <f t="shared" si="7"/>
        <v>131718.09391057739</v>
      </c>
    </row>
    <row r="88" spans="1:5" x14ac:dyDescent="0.25">
      <c r="A88">
        <v>80</v>
      </c>
      <c r="B88" s="11">
        <f t="shared" si="4"/>
        <v>4324.4447769839207</v>
      </c>
      <c r="C88" s="11">
        <f t="shared" si="5"/>
        <v>1975.7714086586611</v>
      </c>
      <c r="D88" s="12">
        <f t="shared" si="6"/>
        <v>2348.6733683252592</v>
      </c>
      <c r="E88" s="10">
        <f t="shared" si="7"/>
        <v>129369.42054225213</v>
      </c>
    </row>
    <row r="89" spans="1:5" x14ac:dyDescent="0.25">
      <c r="A89">
        <v>81</v>
      </c>
      <c r="B89" s="11">
        <f t="shared" si="4"/>
        <v>4324.4447769839207</v>
      </c>
      <c r="C89" s="11">
        <f t="shared" si="5"/>
        <v>1940.5413081337824</v>
      </c>
      <c r="D89" s="12">
        <f t="shared" si="6"/>
        <v>2383.9034688501383</v>
      </c>
      <c r="E89" s="10">
        <f t="shared" si="7"/>
        <v>126985.51707340199</v>
      </c>
    </row>
    <row r="90" spans="1:5" x14ac:dyDescent="0.25">
      <c r="A90">
        <v>82</v>
      </c>
      <c r="B90" s="11">
        <f t="shared" si="4"/>
        <v>4324.4447769839207</v>
      </c>
      <c r="C90" s="11">
        <f t="shared" si="5"/>
        <v>1904.7827561010306</v>
      </c>
      <c r="D90" s="12">
        <f t="shared" si="6"/>
        <v>2419.6620208828904</v>
      </c>
      <c r="E90" s="10">
        <f t="shared" si="7"/>
        <v>124565.85505251909</v>
      </c>
    </row>
    <row r="91" spans="1:5" x14ac:dyDescent="0.25">
      <c r="A91">
        <v>83</v>
      </c>
      <c r="B91" s="11">
        <f t="shared" si="4"/>
        <v>4324.4447769839207</v>
      </c>
      <c r="C91" s="11">
        <f t="shared" si="5"/>
        <v>1868.4878257877872</v>
      </c>
      <c r="D91" s="12">
        <f t="shared" si="6"/>
        <v>2455.9569511961336</v>
      </c>
      <c r="E91" s="10">
        <f t="shared" si="7"/>
        <v>122109.89810132296</v>
      </c>
    </row>
    <row r="92" spans="1:5" x14ac:dyDescent="0.25">
      <c r="A92">
        <v>84</v>
      </c>
      <c r="B92" s="11">
        <f t="shared" si="4"/>
        <v>4324.4447769839207</v>
      </c>
      <c r="C92" s="11">
        <f t="shared" si="5"/>
        <v>1831.6484715198453</v>
      </c>
      <c r="D92" s="12">
        <f t="shared" si="6"/>
        <v>2492.796305464075</v>
      </c>
      <c r="E92" s="10">
        <f t="shared" si="7"/>
        <v>119617.10179585889</v>
      </c>
    </row>
    <row r="93" spans="1:5" x14ac:dyDescent="0.25">
      <c r="A93">
        <v>85</v>
      </c>
      <c r="B93" s="11">
        <f t="shared" si="4"/>
        <v>4324.4447769839207</v>
      </c>
      <c r="C93" s="11">
        <f t="shared" si="5"/>
        <v>1794.256526937884</v>
      </c>
      <c r="D93" s="12">
        <f t="shared" si="6"/>
        <v>2530.188250046037</v>
      </c>
      <c r="E93" s="10">
        <f t="shared" si="7"/>
        <v>117086.91354581286</v>
      </c>
    </row>
    <row r="94" spans="1:5" x14ac:dyDescent="0.25">
      <c r="A94">
        <v>86</v>
      </c>
      <c r="B94" s="11">
        <f t="shared" si="4"/>
        <v>4324.4447769839207</v>
      </c>
      <c r="C94" s="11">
        <f t="shared" si="5"/>
        <v>1756.3037031871934</v>
      </c>
      <c r="D94" s="12">
        <f t="shared" si="6"/>
        <v>2568.1410737967271</v>
      </c>
      <c r="E94" s="10">
        <f t="shared" si="7"/>
        <v>114518.77247201613</v>
      </c>
    </row>
    <row r="95" spans="1:5" x14ac:dyDescent="0.25">
      <c r="A95">
        <v>87</v>
      </c>
      <c r="B95" s="11">
        <f t="shared" si="4"/>
        <v>4324.4447769839207</v>
      </c>
      <c r="C95" s="11">
        <f t="shared" si="5"/>
        <v>1717.7815870802428</v>
      </c>
      <c r="D95" s="12">
        <f t="shared" si="6"/>
        <v>2606.6631899036779</v>
      </c>
      <c r="E95" s="10">
        <f t="shared" si="7"/>
        <v>111912.10928211246</v>
      </c>
    </row>
    <row r="96" spans="1:5" x14ac:dyDescent="0.25">
      <c r="A96">
        <v>88</v>
      </c>
      <c r="B96" s="11">
        <f t="shared" si="4"/>
        <v>4324.4447769839207</v>
      </c>
      <c r="C96" s="11">
        <f t="shared" si="5"/>
        <v>1678.6816392316875</v>
      </c>
      <c r="D96" s="12">
        <f t="shared" si="6"/>
        <v>2645.7631377522334</v>
      </c>
      <c r="E96" s="10">
        <f t="shared" si="7"/>
        <v>109266.34614436023</v>
      </c>
    </row>
    <row r="97" spans="1:5" x14ac:dyDescent="0.25">
      <c r="A97">
        <v>89</v>
      </c>
      <c r="B97" s="11">
        <f t="shared" si="4"/>
        <v>4324.4447769839207</v>
      </c>
      <c r="C97" s="11">
        <f t="shared" si="5"/>
        <v>1638.995192165404</v>
      </c>
      <c r="D97" s="12">
        <f t="shared" si="6"/>
        <v>2685.4495848185165</v>
      </c>
      <c r="E97" s="10">
        <f t="shared" si="7"/>
        <v>106580.89655954171</v>
      </c>
    </row>
    <row r="98" spans="1:5" x14ac:dyDescent="0.25">
      <c r="A98">
        <v>90</v>
      </c>
      <c r="B98" s="11">
        <f t="shared" si="4"/>
        <v>4324.4447769839207</v>
      </c>
      <c r="C98" s="11">
        <f t="shared" si="5"/>
        <v>1598.7134483931263</v>
      </c>
      <c r="D98" s="12">
        <f t="shared" si="6"/>
        <v>2725.7313285907944</v>
      </c>
      <c r="E98" s="10">
        <f t="shared" si="7"/>
        <v>103855.16523095092</v>
      </c>
    </row>
    <row r="99" spans="1:5" x14ac:dyDescent="0.25">
      <c r="A99">
        <v>91</v>
      </c>
      <c r="B99" s="11">
        <f t="shared" si="4"/>
        <v>4324.4447769839207</v>
      </c>
      <c r="C99" s="11">
        <f t="shared" si="5"/>
        <v>1557.8274784642642</v>
      </c>
      <c r="D99" s="12">
        <f t="shared" si="6"/>
        <v>2766.6172985196563</v>
      </c>
      <c r="E99" s="10">
        <f t="shared" si="7"/>
        <v>101088.54793243126</v>
      </c>
    </row>
    <row r="100" spans="1:5" x14ac:dyDescent="0.25">
      <c r="A100">
        <v>92</v>
      </c>
      <c r="B100" s="11">
        <f t="shared" si="4"/>
        <v>4324.4447769839207</v>
      </c>
      <c r="C100" s="11">
        <f t="shared" si="5"/>
        <v>1516.3282189864692</v>
      </c>
      <c r="D100" s="12">
        <f t="shared" si="6"/>
        <v>2808.1165579974518</v>
      </c>
      <c r="E100" s="10">
        <f t="shared" si="7"/>
        <v>98280.431374433814</v>
      </c>
    </row>
    <row r="101" spans="1:5" x14ac:dyDescent="0.25">
      <c r="A101">
        <v>93</v>
      </c>
      <c r="B101" s="11">
        <f t="shared" si="4"/>
        <v>4324.4447769839207</v>
      </c>
      <c r="C101" s="11">
        <f t="shared" si="5"/>
        <v>1474.2064706165077</v>
      </c>
      <c r="D101" s="12">
        <f t="shared" si="6"/>
        <v>2850.2383063674129</v>
      </c>
      <c r="E101" s="10">
        <f t="shared" si="7"/>
        <v>95430.193068066408</v>
      </c>
    </row>
    <row r="102" spans="1:5" x14ac:dyDescent="0.25">
      <c r="A102">
        <v>94</v>
      </c>
      <c r="B102" s="11">
        <f t="shared" si="4"/>
        <v>4324.4447769839207</v>
      </c>
      <c r="C102" s="11">
        <f t="shared" si="5"/>
        <v>1431.4528960209966</v>
      </c>
      <c r="D102" s="12">
        <f t="shared" si="6"/>
        <v>2892.9918809629244</v>
      </c>
      <c r="E102" s="10">
        <f t="shared" si="7"/>
        <v>92537.201187103477</v>
      </c>
    </row>
    <row r="103" spans="1:5" x14ac:dyDescent="0.25">
      <c r="A103">
        <v>95</v>
      </c>
      <c r="B103" s="11">
        <f t="shared" si="4"/>
        <v>4324.4447769839207</v>
      </c>
      <c r="C103" s="11">
        <f t="shared" si="5"/>
        <v>1388.0580178065525</v>
      </c>
      <c r="D103" s="12">
        <f t="shared" si="6"/>
        <v>2936.3867591773683</v>
      </c>
      <c r="E103" s="10">
        <f t="shared" si="7"/>
        <v>89600.814427926103</v>
      </c>
    </row>
    <row r="104" spans="1:5" x14ac:dyDescent="0.25">
      <c r="A104">
        <v>96</v>
      </c>
      <c r="B104" s="11">
        <f t="shared" si="4"/>
        <v>4324.4447769839207</v>
      </c>
      <c r="C104" s="11">
        <f t="shared" si="5"/>
        <v>1344.012216418892</v>
      </c>
      <c r="D104" s="12">
        <f t="shared" si="6"/>
        <v>2980.4325605650288</v>
      </c>
      <c r="E104" s="10">
        <f t="shared" si="7"/>
        <v>86620.38186736108</v>
      </c>
    </row>
    <row r="105" spans="1:5" x14ac:dyDescent="0.25">
      <c r="A105">
        <v>97</v>
      </c>
      <c r="B105" s="11">
        <f t="shared" si="4"/>
        <v>4324.4447769839207</v>
      </c>
      <c r="C105" s="11">
        <f t="shared" si="5"/>
        <v>1299.3057280104167</v>
      </c>
      <c r="D105" s="12">
        <f t="shared" si="6"/>
        <v>3025.139048973504</v>
      </c>
      <c r="E105" s="10">
        <f t="shared" si="7"/>
        <v>83595.242818387575</v>
      </c>
    </row>
    <row r="106" spans="1:5" x14ac:dyDescent="0.25">
      <c r="A106">
        <v>98</v>
      </c>
      <c r="B106" s="11">
        <f t="shared" si="4"/>
        <v>4324.4447769839207</v>
      </c>
      <c r="C106" s="11">
        <f t="shared" si="5"/>
        <v>1253.9286422758141</v>
      </c>
      <c r="D106" s="12">
        <f t="shared" si="6"/>
        <v>3070.5161347081066</v>
      </c>
      <c r="E106" s="10">
        <f t="shared" si="7"/>
        <v>80524.726683679473</v>
      </c>
    </row>
    <row r="107" spans="1:5" x14ac:dyDescent="0.25">
      <c r="A107">
        <v>99</v>
      </c>
      <c r="B107" s="11">
        <f t="shared" si="4"/>
        <v>4324.4447769839207</v>
      </c>
      <c r="C107" s="11">
        <f t="shared" si="5"/>
        <v>1207.8709002551925</v>
      </c>
      <c r="D107" s="12">
        <f t="shared" si="6"/>
        <v>3116.5738767287285</v>
      </c>
      <c r="E107" s="10">
        <f t="shared" si="7"/>
        <v>77408.152806950748</v>
      </c>
    </row>
    <row r="108" spans="1:5" x14ac:dyDescent="0.25">
      <c r="A108">
        <v>100</v>
      </c>
      <c r="B108" s="11">
        <f t="shared" si="4"/>
        <v>4324.4447769839207</v>
      </c>
      <c r="C108" s="11">
        <f t="shared" si="5"/>
        <v>1161.1222921042613</v>
      </c>
      <c r="D108" s="12">
        <f t="shared" si="6"/>
        <v>3163.3224848796594</v>
      </c>
      <c r="E108" s="10">
        <f t="shared" si="7"/>
        <v>74244.830322071095</v>
      </c>
    </row>
    <row r="109" spans="1:5" x14ac:dyDescent="0.25">
      <c r="A109">
        <v>101</v>
      </c>
      <c r="B109" s="11">
        <f t="shared" si="4"/>
        <v>4324.4447769839207</v>
      </c>
      <c r="C109" s="11">
        <f t="shared" si="5"/>
        <v>1113.6724548310665</v>
      </c>
      <c r="D109" s="12">
        <f t="shared" si="6"/>
        <v>3210.7723221528545</v>
      </c>
      <c r="E109" s="10">
        <f t="shared" si="7"/>
        <v>71034.057999918237</v>
      </c>
    </row>
    <row r="110" spans="1:5" x14ac:dyDescent="0.25">
      <c r="A110">
        <v>102</v>
      </c>
      <c r="B110" s="11">
        <f t="shared" si="4"/>
        <v>4324.4447769839207</v>
      </c>
      <c r="C110" s="11">
        <f t="shared" si="5"/>
        <v>1065.5108699987741</v>
      </c>
      <c r="D110" s="12">
        <f t="shared" si="6"/>
        <v>3258.9339069851467</v>
      </c>
      <c r="E110" s="10">
        <f t="shared" si="7"/>
        <v>67775.124092933096</v>
      </c>
    </row>
    <row r="111" spans="1:5" x14ac:dyDescent="0.25">
      <c r="A111">
        <v>103</v>
      </c>
      <c r="B111" s="11">
        <f t="shared" si="4"/>
        <v>4324.4447769839207</v>
      </c>
      <c r="C111" s="11">
        <f t="shared" si="5"/>
        <v>1016.6268613939968</v>
      </c>
      <c r="D111" s="12">
        <f t="shared" si="6"/>
        <v>3307.8179155899243</v>
      </c>
      <c r="E111" s="10">
        <f t="shared" si="7"/>
        <v>64467.306177343169</v>
      </c>
    </row>
    <row r="112" spans="1:5" x14ac:dyDescent="0.25">
      <c r="A112">
        <v>104</v>
      </c>
      <c r="B112" s="11">
        <f t="shared" si="4"/>
        <v>4324.4447769839207</v>
      </c>
      <c r="C112" s="11">
        <f t="shared" si="5"/>
        <v>967.00959266014797</v>
      </c>
      <c r="D112" s="12">
        <f t="shared" si="6"/>
        <v>3357.4351843237728</v>
      </c>
      <c r="E112" s="10">
        <f t="shared" si="7"/>
        <v>61109.870993019395</v>
      </c>
    </row>
    <row r="113" spans="1:5" x14ac:dyDescent="0.25">
      <c r="A113">
        <v>105</v>
      </c>
      <c r="B113" s="11">
        <f t="shared" si="4"/>
        <v>4324.4447769839207</v>
      </c>
      <c r="C113" s="11">
        <f t="shared" si="5"/>
        <v>916.64806489529133</v>
      </c>
      <c r="D113" s="12">
        <f t="shared" si="6"/>
        <v>3407.7967120886296</v>
      </c>
      <c r="E113" s="10">
        <f t="shared" si="7"/>
        <v>57702.074280930763</v>
      </c>
    </row>
    <row r="114" spans="1:5" x14ac:dyDescent="0.25">
      <c r="A114">
        <v>106</v>
      </c>
      <c r="B114" s="11">
        <f t="shared" si="4"/>
        <v>4324.4447769839207</v>
      </c>
      <c r="C114" s="11">
        <f t="shared" si="5"/>
        <v>865.53111421396181</v>
      </c>
      <c r="D114" s="12">
        <f t="shared" si="6"/>
        <v>3458.9136627699586</v>
      </c>
      <c r="E114" s="10">
        <f t="shared" si="7"/>
        <v>54243.160618160808</v>
      </c>
    </row>
    <row r="115" spans="1:5" x14ac:dyDescent="0.25">
      <c r="A115">
        <v>107</v>
      </c>
      <c r="B115" s="11">
        <f t="shared" si="4"/>
        <v>4324.4447769839207</v>
      </c>
      <c r="C115" s="11">
        <f t="shared" si="5"/>
        <v>813.64740927241257</v>
      </c>
      <c r="D115" s="12">
        <f t="shared" si="6"/>
        <v>3510.7973677115083</v>
      </c>
      <c r="E115" s="10">
        <f t="shared" si="7"/>
        <v>50732.3632504493</v>
      </c>
    </row>
    <row r="116" spans="1:5" x14ac:dyDescent="0.25">
      <c r="A116">
        <v>108</v>
      </c>
      <c r="B116" s="11">
        <f t="shared" si="4"/>
        <v>4324.4447769839207</v>
      </c>
      <c r="C116" s="11">
        <f t="shared" si="5"/>
        <v>760.98544875673974</v>
      </c>
      <c r="D116" s="12">
        <f t="shared" si="6"/>
        <v>3563.4593282271808</v>
      </c>
      <c r="E116" s="10">
        <f t="shared" si="7"/>
        <v>47168.903922222118</v>
      </c>
    </row>
    <row r="117" spans="1:5" x14ac:dyDescent="0.25">
      <c r="A117">
        <v>109</v>
      </c>
      <c r="B117" s="11">
        <f t="shared" si="4"/>
        <v>4324.4447769839207</v>
      </c>
      <c r="C117" s="11">
        <f t="shared" si="5"/>
        <v>707.53355883333222</v>
      </c>
      <c r="D117" s="12">
        <f t="shared" si="6"/>
        <v>3616.9112181505884</v>
      </c>
      <c r="E117" s="10">
        <f t="shared" si="7"/>
        <v>43551.992704071527</v>
      </c>
    </row>
    <row r="118" spans="1:5" x14ac:dyDescent="0.25">
      <c r="A118">
        <v>110</v>
      </c>
      <c r="B118" s="11">
        <f t="shared" si="4"/>
        <v>4324.4447769839207</v>
      </c>
      <c r="C118" s="11">
        <f t="shared" si="5"/>
        <v>653.27989056107333</v>
      </c>
      <c r="D118" s="12">
        <f t="shared" si="6"/>
        <v>3671.1648864228473</v>
      </c>
      <c r="E118" s="10">
        <f t="shared" si="7"/>
        <v>39880.827817648678</v>
      </c>
    </row>
    <row r="119" spans="1:5" x14ac:dyDescent="0.25">
      <c r="A119">
        <v>111</v>
      </c>
      <c r="B119" s="11">
        <f t="shared" si="4"/>
        <v>4324.4447769839207</v>
      </c>
      <c r="C119" s="11">
        <f t="shared" si="5"/>
        <v>598.21241726473045</v>
      </c>
      <c r="D119" s="12">
        <f t="shared" si="6"/>
        <v>3726.2323597191903</v>
      </c>
      <c r="E119" s="10">
        <f t="shared" si="7"/>
        <v>36154.595457929485</v>
      </c>
    </row>
    <row r="120" spans="1:5" x14ac:dyDescent="0.25">
      <c r="A120">
        <v>112</v>
      </c>
      <c r="B120" s="11">
        <f t="shared" si="4"/>
        <v>4324.4447769839207</v>
      </c>
      <c r="C120" s="11">
        <f t="shared" si="5"/>
        <v>542.31893186894285</v>
      </c>
      <c r="D120" s="12">
        <f t="shared" si="6"/>
        <v>3782.1258451149783</v>
      </c>
      <c r="E120" s="10">
        <f t="shared" si="7"/>
        <v>32372.469612814508</v>
      </c>
    </row>
    <row r="121" spans="1:5" x14ac:dyDescent="0.25">
      <c r="A121">
        <v>113</v>
      </c>
      <c r="B121" s="11">
        <f t="shared" si="4"/>
        <v>4324.4447769839207</v>
      </c>
      <c r="C121" s="11">
        <f t="shared" si="5"/>
        <v>485.58704419221806</v>
      </c>
      <c r="D121" s="12">
        <f t="shared" si="6"/>
        <v>3838.8577327917028</v>
      </c>
      <c r="E121" s="10">
        <f t="shared" si="7"/>
        <v>28533.611880022807</v>
      </c>
    </row>
    <row r="122" spans="1:5" x14ac:dyDescent="0.25">
      <c r="A122">
        <v>114</v>
      </c>
      <c r="B122" s="11">
        <f t="shared" si="4"/>
        <v>4324.4447769839207</v>
      </c>
      <c r="C122" s="11">
        <f t="shared" si="5"/>
        <v>428.00417820034255</v>
      </c>
      <c r="D122" s="12">
        <f t="shared" si="6"/>
        <v>3896.4405987835785</v>
      </c>
      <c r="E122" s="10">
        <f t="shared" si="7"/>
        <v>24637.171281239229</v>
      </c>
    </row>
    <row r="123" spans="1:5" x14ac:dyDescent="0.25">
      <c r="A123">
        <v>115</v>
      </c>
      <c r="B123" s="11">
        <f t="shared" si="4"/>
        <v>4324.4447769839207</v>
      </c>
      <c r="C123" s="11">
        <f t="shared" si="5"/>
        <v>369.55756921858887</v>
      </c>
      <c r="D123" s="12">
        <f t="shared" si="6"/>
        <v>3954.8872077653318</v>
      </c>
      <c r="E123" s="10">
        <f t="shared" si="7"/>
        <v>20682.284073473897</v>
      </c>
    </row>
    <row r="124" spans="1:5" x14ac:dyDescent="0.25">
      <c r="A124">
        <v>116</v>
      </c>
      <c r="B124" s="11">
        <f t="shared" si="4"/>
        <v>4324.4447769839207</v>
      </c>
      <c r="C124" s="11">
        <f t="shared" si="5"/>
        <v>310.23426110210886</v>
      </c>
      <c r="D124" s="12">
        <f t="shared" si="6"/>
        <v>4014.2105158818117</v>
      </c>
      <c r="E124" s="10">
        <f t="shared" si="7"/>
        <v>16668.073557592084</v>
      </c>
    </row>
    <row r="125" spans="1:5" x14ac:dyDescent="0.25">
      <c r="A125">
        <v>117</v>
      </c>
      <c r="B125" s="11">
        <f t="shared" si="4"/>
        <v>4324.4447769839207</v>
      </c>
      <c r="C125" s="11">
        <f t="shared" si="5"/>
        <v>250.02110336388171</v>
      </c>
      <c r="D125" s="12">
        <f t="shared" si="6"/>
        <v>4074.4236736200392</v>
      </c>
      <c r="E125" s="10">
        <f t="shared" si="7"/>
        <v>12593.649883972044</v>
      </c>
    </row>
    <row r="126" spans="1:5" x14ac:dyDescent="0.25">
      <c r="A126">
        <v>118</v>
      </c>
      <c r="B126" s="11">
        <f t="shared" si="4"/>
        <v>4324.4447769839207</v>
      </c>
      <c r="C126" s="11">
        <f t="shared" si="5"/>
        <v>188.90474825958114</v>
      </c>
      <c r="D126" s="12">
        <f t="shared" si="6"/>
        <v>4135.5400287243392</v>
      </c>
      <c r="E126" s="10">
        <f t="shared" si="7"/>
        <v>8458.1098552477051</v>
      </c>
    </row>
    <row r="127" spans="1:5" x14ac:dyDescent="0.25">
      <c r="A127">
        <v>119</v>
      </c>
      <c r="B127" s="11">
        <f t="shared" si="4"/>
        <v>4324.4447769839207</v>
      </c>
      <c r="C127" s="11">
        <f t="shared" si="5"/>
        <v>126.87164782871606</v>
      </c>
      <c r="D127" s="12">
        <f t="shared" si="6"/>
        <v>4197.5731291552047</v>
      </c>
      <c r="E127" s="10">
        <f t="shared" si="7"/>
        <v>4260.5367260925004</v>
      </c>
    </row>
    <row r="128" spans="1:5" x14ac:dyDescent="0.25">
      <c r="A128">
        <v>120</v>
      </c>
      <c r="B128" s="11">
        <f t="shared" si="4"/>
        <v>4324.4447769839207</v>
      </c>
      <c r="C128" s="11">
        <f t="shared" si="5"/>
        <v>63.90805089138798</v>
      </c>
      <c r="D128" s="12">
        <f t="shared" si="6"/>
        <v>4260.5367260925332</v>
      </c>
      <c r="E128" s="10">
        <f t="shared" si="7"/>
        <v>-3.2741809263825417E-11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O33"/>
  <sheetViews>
    <sheetView showGridLines="0" zoomScale="90" zoomScaleNormal="90" workbookViewId="0">
      <selection activeCell="M23" sqref="M23"/>
    </sheetView>
  </sheetViews>
  <sheetFormatPr defaultRowHeight="15" x14ac:dyDescent="0.25"/>
  <cols>
    <col min="1" max="1" width="6" customWidth="1"/>
    <col min="2" max="2" width="16.140625" customWidth="1"/>
    <col min="3" max="3" width="14" bestFit="1" customWidth="1"/>
    <col min="4" max="15" width="12.7109375" customWidth="1"/>
  </cols>
  <sheetData>
    <row r="15" spans="2:15" ht="28.5" x14ac:dyDescent="0.25"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</row>
    <row r="16" spans="2:15" ht="17.25" x14ac:dyDescent="0.3">
      <c r="B16" s="89" t="s">
        <v>74</v>
      </c>
      <c r="C16" s="90" t="s">
        <v>75</v>
      </c>
      <c r="D16" s="90" t="s">
        <v>76</v>
      </c>
      <c r="E16" s="90" t="s">
        <v>77</v>
      </c>
      <c r="F16" s="90" t="s">
        <v>78</v>
      </c>
      <c r="G16" s="90" t="s">
        <v>79</v>
      </c>
      <c r="H16" s="90" t="s">
        <v>80</v>
      </c>
      <c r="I16" s="90" t="s">
        <v>81</v>
      </c>
      <c r="J16" s="90" t="s">
        <v>82</v>
      </c>
      <c r="K16" s="90" t="s">
        <v>83</v>
      </c>
      <c r="L16" s="90" t="s">
        <v>84</v>
      </c>
      <c r="M16" s="90" t="s">
        <v>85</v>
      </c>
      <c r="N16" s="90" t="s">
        <v>86</v>
      </c>
      <c r="O16" s="90" t="s">
        <v>87</v>
      </c>
    </row>
    <row r="17" spans="2:15" x14ac:dyDescent="0.25">
      <c r="B17" s="91">
        <v>500</v>
      </c>
      <c r="C17" s="93">
        <f t="shared" ref="C17:O28" si="0">VALOR_CEDIDO*(1+TAXA_COBRADA)</f>
        <v>507</v>
      </c>
      <c r="D17" s="94">
        <f t="shared" si="0"/>
        <v>508</v>
      </c>
      <c r="E17" s="94">
        <f t="shared" si="0"/>
        <v>509</v>
      </c>
      <c r="F17" s="94">
        <f t="shared" si="0"/>
        <v>510</v>
      </c>
      <c r="G17" s="94">
        <f t="shared" si="0"/>
        <v>511</v>
      </c>
      <c r="H17" s="94">
        <f t="shared" si="0"/>
        <v>512</v>
      </c>
      <c r="I17" s="94">
        <f t="shared" si="0"/>
        <v>513</v>
      </c>
      <c r="J17" s="94">
        <f t="shared" si="0"/>
        <v>514</v>
      </c>
      <c r="K17" s="94">
        <f t="shared" si="0"/>
        <v>515</v>
      </c>
      <c r="L17" s="94">
        <f t="shared" si="0"/>
        <v>516</v>
      </c>
      <c r="M17" s="94">
        <f t="shared" si="0"/>
        <v>517</v>
      </c>
      <c r="N17" s="94">
        <f t="shared" si="0"/>
        <v>518</v>
      </c>
      <c r="O17" s="94">
        <f t="shared" si="0"/>
        <v>519</v>
      </c>
    </row>
    <row r="18" spans="2:15" x14ac:dyDescent="0.25">
      <c r="B18" s="91">
        <v>1000</v>
      </c>
      <c r="C18" s="93">
        <f t="shared" si="0"/>
        <v>1014</v>
      </c>
      <c r="D18" s="94">
        <f t="shared" si="0"/>
        <v>1016</v>
      </c>
      <c r="E18" s="94">
        <f t="shared" si="0"/>
        <v>1018</v>
      </c>
      <c r="F18" s="94">
        <f t="shared" si="0"/>
        <v>1020</v>
      </c>
      <c r="G18" s="94">
        <f t="shared" si="0"/>
        <v>1022</v>
      </c>
      <c r="H18" s="94">
        <f t="shared" si="0"/>
        <v>1024</v>
      </c>
      <c r="I18" s="94">
        <f t="shared" si="0"/>
        <v>1026</v>
      </c>
      <c r="J18" s="94">
        <f t="shared" si="0"/>
        <v>1028</v>
      </c>
      <c r="K18" s="94">
        <f t="shared" si="0"/>
        <v>1030</v>
      </c>
      <c r="L18" s="94">
        <f t="shared" si="0"/>
        <v>1032</v>
      </c>
      <c r="M18" s="94">
        <f t="shared" si="0"/>
        <v>1034</v>
      </c>
      <c r="N18" s="94">
        <f t="shared" si="0"/>
        <v>1036</v>
      </c>
      <c r="O18" s="94">
        <f t="shared" si="0"/>
        <v>1038</v>
      </c>
    </row>
    <row r="19" spans="2:15" x14ac:dyDescent="0.25">
      <c r="B19" s="91">
        <v>1500</v>
      </c>
      <c r="C19" s="93">
        <f t="shared" si="0"/>
        <v>1521</v>
      </c>
      <c r="D19" s="94">
        <f t="shared" si="0"/>
        <v>1524</v>
      </c>
      <c r="E19" s="94">
        <f t="shared" si="0"/>
        <v>1527</v>
      </c>
      <c r="F19" s="94">
        <f t="shared" si="0"/>
        <v>1530</v>
      </c>
      <c r="G19" s="94">
        <f t="shared" si="0"/>
        <v>1533</v>
      </c>
      <c r="H19" s="94">
        <f t="shared" si="0"/>
        <v>1536</v>
      </c>
      <c r="I19" s="94">
        <f t="shared" si="0"/>
        <v>1539</v>
      </c>
      <c r="J19" s="94">
        <f t="shared" si="0"/>
        <v>1542</v>
      </c>
      <c r="K19" s="94">
        <f t="shared" si="0"/>
        <v>1545</v>
      </c>
      <c r="L19" s="94">
        <f t="shared" si="0"/>
        <v>1548</v>
      </c>
      <c r="M19" s="94">
        <f t="shared" si="0"/>
        <v>1551</v>
      </c>
      <c r="N19" s="94">
        <f t="shared" si="0"/>
        <v>1554</v>
      </c>
      <c r="O19" s="94">
        <f t="shared" si="0"/>
        <v>1557</v>
      </c>
    </row>
    <row r="20" spans="2:15" x14ac:dyDescent="0.25">
      <c r="B20" s="91">
        <v>2000</v>
      </c>
      <c r="C20" s="93">
        <f t="shared" si="0"/>
        <v>2028</v>
      </c>
      <c r="D20" s="94">
        <f t="shared" si="0"/>
        <v>2032</v>
      </c>
      <c r="E20" s="94">
        <f t="shared" si="0"/>
        <v>2036</v>
      </c>
      <c r="F20" s="94">
        <f t="shared" si="0"/>
        <v>2040</v>
      </c>
      <c r="G20" s="94">
        <f t="shared" si="0"/>
        <v>2044</v>
      </c>
      <c r="H20" s="94">
        <f t="shared" si="0"/>
        <v>2048</v>
      </c>
      <c r="I20" s="94">
        <f t="shared" si="0"/>
        <v>2052</v>
      </c>
      <c r="J20" s="94">
        <f t="shared" si="0"/>
        <v>2056</v>
      </c>
      <c r="K20" s="94">
        <f t="shared" si="0"/>
        <v>2060</v>
      </c>
      <c r="L20" s="94">
        <f t="shared" si="0"/>
        <v>2064</v>
      </c>
      <c r="M20" s="94">
        <f t="shared" si="0"/>
        <v>2068</v>
      </c>
      <c r="N20" s="94">
        <f t="shared" si="0"/>
        <v>2072</v>
      </c>
      <c r="O20" s="94">
        <f t="shared" si="0"/>
        <v>2076</v>
      </c>
    </row>
    <row r="21" spans="2:15" x14ac:dyDescent="0.25">
      <c r="B21" s="91">
        <v>3000</v>
      </c>
      <c r="C21" s="93">
        <f t="shared" si="0"/>
        <v>3042</v>
      </c>
      <c r="D21" s="94">
        <f t="shared" si="0"/>
        <v>3048</v>
      </c>
      <c r="E21" s="94">
        <f t="shared" si="0"/>
        <v>3054</v>
      </c>
      <c r="F21" s="94">
        <f t="shared" si="0"/>
        <v>3060</v>
      </c>
      <c r="G21" s="94">
        <f t="shared" si="0"/>
        <v>3066</v>
      </c>
      <c r="H21" s="94">
        <f t="shared" si="0"/>
        <v>3072</v>
      </c>
      <c r="I21" s="94">
        <f t="shared" si="0"/>
        <v>3078</v>
      </c>
      <c r="J21" s="94">
        <f t="shared" si="0"/>
        <v>3084</v>
      </c>
      <c r="K21" s="94">
        <f t="shared" si="0"/>
        <v>3090</v>
      </c>
      <c r="L21" s="94">
        <f t="shared" si="0"/>
        <v>3096</v>
      </c>
      <c r="M21" s="94">
        <f t="shared" si="0"/>
        <v>3102</v>
      </c>
      <c r="N21" s="94">
        <f t="shared" si="0"/>
        <v>3108</v>
      </c>
      <c r="O21" s="94">
        <f t="shared" si="0"/>
        <v>3114</v>
      </c>
    </row>
    <row r="22" spans="2:15" x14ac:dyDescent="0.25">
      <c r="B22" s="91">
        <v>4000</v>
      </c>
      <c r="C22" s="93">
        <f t="shared" si="0"/>
        <v>4056</v>
      </c>
      <c r="D22" s="94">
        <f t="shared" si="0"/>
        <v>4064</v>
      </c>
      <c r="E22" s="94">
        <f t="shared" si="0"/>
        <v>4072</v>
      </c>
      <c r="F22" s="94">
        <f t="shared" si="0"/>
        <v>4080</v>
      </c>
      <c r="G22" s="94">
        <f t="shared" si="0"/>
        <v>4088</v>
      </c>
      <c r="H22" s="94">
        <f t="shared" si="0"/>
        <v>4096</v>
      </c>
      <c r="I22" s="94">
        <f t="shared" si="0"/>
        <v>4104</v>
      </c>
      <c r="J22" s="94">
        <f t="shared" si="0"/>
        <v>4112</v>
      </c>
      <c r="K22" s="94">
        <f t="shared" si="0"/>
        <v>4120</v>
      </c>
      <c r="L22" s="94">
        <f t="shared" si="0"/>
        <v>4128</v>
      </c>
      <c r="M22" s="94">
        <f t="shared" si="0"/>
        <v>4136</v>
      </c>
      <c r="N22" s="94">
        <f t="shared" si="0"/>
        <v>4144</v>
      </c>
      <c r="O22" s="94">
        <f t="shared" si="0"/>
        <v>4152</v>
      </c>
    </row>
    <row r="23" spans="2:15" x14ac:dyDescent="0.25">
      <c r="B23" s="91">
        <v>5000</v>
      </c>
      <c r="C23" s="93">
        <f t="shared" si="0"/>
        <v>5070</v>
      </c>
      <c r="D23" s="94">
        <f t="shared" si="0"/>
        <v>5080</v>
      </c>
      <c r="E23" s="94">
        <f t="shared" si="0"/>
        <v>5090</v>
      </c>
      <c r="F23" s="94">
        <f t="shared" si="0"/>
        <v>5100</v>
      </c>
      <c r="G23" s="94">
        <f t="shared" si="0"/>
        <v>5110</v>
      </c>
      <c r="H23" s="94">
        <f t="shared" si="0"/>
        <v>5120</v>
      </c>
      <c r="I23" s="94">
        <f t="shared" si="0"/>
        <v>5130</v>
      </c>
      <c r="J23" s="94">
        <f t="shared" si="0"/>
        <v>5140</v>
      </c>
      <c r="K23" s="94">
        <f t="shared" si="0"/>
        <v>5150</v>
      </c>
      <c r="L23" s="94">
        <f t="shared" si="0"/>
        <v>5160</v>
      </c>
      <c r="M23" s="94">
        <f t="shared" si="0"/>
        <v>5170</v>
      </c>
      <c r="N23" s="94">
        <f t="shared" si="0"/>
        <v>5180</v>
      </c>
      <c r="O23" s="94">
        <f t="shared" si="0"/>
        <v>5190</v>
      </c>
    </row>
    <row r="24" spans="2:15" x14ac:dyDescent="0.25">
      <c r="B24" s="91">
        <v>6000</v>
      </c>
      <c r="C24" s="93">
        <f t="shared" si="0"/>
        <v>6084</v>
      </c>
      <c r="D24" s="94">
        <f t="shared" si="0"/>
        <v>6096</v>
      </c>
      <c r="E24" s="94">
        <f t="shared" si="0"/>
        <v>6108</v>
      </c>
      <c r="F24" s="94">
        <f t="shared" si="0"/>
        <v>6120</v>
      </c>
      <c r="G24" s="94">
        <f t="shared" si="0"/>
        <v>6132</v>
      </c>
      <c r="H24" s="94">
        <f t="shared" si="0"/>
        <v>6144</v>
      </c>
      <c r="I24" s="94">
        <f t="shared" si="0"/>
        <v>6156</v>
      </c>
      <c r="J24" s="94">
        <f t="shared" si="0"/>
        <v>6168</v>
      </c>
      <c r="K24" s="94">
        <f t="shared" si="0"/>
        <v>6180</v>
      </c>
      <c r="L24" s="94">
        <f t="shared" si="0"/>
        <v>6192</v>
      </c>
      <c r="M24" s="94">
        <f t="shared" si="0"/>
        <v>6204</v>
      </c>
      <c r="N24" s="94">
        <f t="shared" si="0"/>
        <v>6216</v>
      </c>
      <c r="O24" s="94">
        <f t="shared" si="0"/>
        <v>6228</v>
      </c>
    </row>
    <row r="25" spans="2:15" x14ac:dyDescent="0.25">
      <c r="B25" s="91">
        <v>7000</v>
      </c>
      <c r="C25" s="93">
        <f t="shared" si="0"/>
        <v>7098</v>
      </c>
      <c r="D25" s="94">
        <f t="shared" si="0"/>
        <v>7112</v>
      </c>
      <c r="E25" s="94">
        <f t="shared" si="0"/>
        <v>7126</v>
      </c>
      <c r="F25" s="94">
        <f t="shared" si="0"/>
        <v>7140</v>
      </c>
      <c r="G25" s="94">
        <f t="shared" si="0"/>
        <v>7154</v>
      </c>
      <c r="H25" s="94">
        <f t="shared" si="0"/>
        <v>7168</v>
      </c>
      <c r="I25" s="94">
        <f t="shared" si="0"/>
        <v>7182</v>
      </c>
      <c r="J25" s="94">
        <f t="shared" si="0"/>
        <v>7196</v>
      </c>
      <c r="K25" s="94">
        <f t="shared" si="0"/>
        <v>7210</v>
      </c>
      <c r="L25" s="94">
        <f t="shared" si="0"/>
        <v>7224</v>
      </c>
      <c r="M25" s="94">
        <f t="shared" si="0"/>
        <v>7238</v>
      </c>
      <c r="N25" s="94">
        <f t="shared" si="0"/>
        <v>7252</v>
      </c>
      <c r="O25" s="94">
        <f t="shared" si="0"/>
        <v>7266</v>
      </c>
    </row>
    <row r="26" spans="2:15" x14ac:dyDescent="0.25">
      <c r="B26" s="91">
        <v>8000</v>
      </c>
      <c r="C26" s="93">
        <f t="shared" si="0"/>
        <v>8112</v>
      </c>
      <c r="D26" s="94">
        <f t="shared" si="0"/>
        <v>8128</v>
      </c>
      <c r="E26" s="94">
        <f t="shared" si="0"/>
        <v>8144</v>
      </c>
      <c r="F26" s="94">
        <f t="shared" si="0"/>
        <v>8160</v>
      </c>
      <c r="G26" s="94">
        <f t="shared" si="0"/>
        <v>8176</v>
      </c>
      <c r="H26" s="94">
        <f t="shared" si="0"/>
        <v>8192</v>
      </c>
      <c r="I26" s="94">
        <f t="shared" si="0"/>
        <v>8208</v>
      </c>
      <c r="J26" s="94">
        <f t="shared" si="0"/>
        <v>8224</v>
      </c>
      <c r="K26" s="94">
        <f t="shared" si="0"/>
        <v>8240</v>
      </c>
      <c r="L26" s="94">
        <f t="shared" si="0"/>
        <v>8256</v>
      </c>
      <c r="M26" s="94">
        <f t="shared" si="0"/>
        <v>8272</v>
      </c>
      <c r="N26" s="94">
        <f t="shared" si="0"/>
        <v>8288</v>
      </c>
      <c r="O26" s="94">
        <f t="shared" si="0"/>
        <v>8304</v>
      </c>
    </row>
    <row r="27" spans="2:15" x14ac:dyDescent="0.25">
      <c r="B27" s="91">
        <v>9000</v>
      </c>
      <c r="C27" s="95">
        <f t="shared" si="0"/>
        <v>9126</v>
      </c>
      <c r="D27" s="95">
        <f t="shared" si="0"/>
        <v>9144</v>
      </c>
      <c r="E27" s="95">
        <f t="shared" si="0"/>
        <v>9162</v>
      </c>
      <c r="F27" s="95">
        <f t="shared" si="0"/>
        <v>9180</v>
      </c>
      <c r="G27" s="95">
        <f t="shared" si="0"/>
        <v>9198</v>
      </c>
      <c r="H27" s="95">
        <f t="shared" si="0"/>
        <v>9216</v>
      </c>
      <c r="I27" s="95">
        <f t="shared" si="0"/>
        <v>9234</v>
      </c>
      <c r="J27" s="95">
        <f t="shared" si="0"/>
        <v>9252</v>
      </c>
      <c r="K27" s="95">
        <f t="shared" si="0"/>
        <v>9270</v>
      </c>
      <c r="L27" s="95">
        <f t="shared" si="0"/>
        <v>9288</v>
      </c>
      <c r="M27" s="95">
        <f t="shared" si="0"/>
        <v>9306</v>
      </c>
      <c r="N27" s="95">
        <f t="shared" si="0"/>
        <v>9324</v>
      </c>
      <c r="O27" s="95">
        <f t="shared" si="0"/>
        <v>9342</v>
      </c>
    </row>
    <row r="28" spans="2:15" x14ac:dyDescent="0.25">
      <c r="B28" s="91">
        <v>10000</v>
      </c>
      <c r="C28" s="95">
        <f t="shared" si="0"/>
        <v>10140</v>
      </c>
      <c r="D28" s="95">
        <f t="shared" si="0"/>
        <v>10160</v>
      </c>
      <c r="E28" s="95">
        <f t="shared" si="0"/>
        <v>10180</v>
      </c>
      <c r="F28" s="95">
        <f t="shared" si="0"/>
        <v>10200</v>
      </c>
      <c r="G28" s="95">
        <f t="shared" si="0"/>
        <v>10220</v>
      </c>
      <c r="H28" s="95">
        <f t="shared" si="0"/>
        <v>10240</v>
      </c>
      <c r="I28" s="95">
        <f t="shared" si="0"/>
        <v>10260</v>
      </c>
      <c r="J28" s="95">
        <f t="shared" si="0"/>
        <v>10280</v>
      </c>
      <c r="K28" s="95">
        <f t="shared" si="0"/>
        <v>10300</v>
      </c>
      <c r="L28" s="95">
        <f t="shared" si="0"/>
        <v>10320</v>
      </c>
      <c r="M28" s="95">
        <f t="shared" si="0"/>
        <v>10340</v>
      </c>
      <c r="N28" s="95">
        <f t="shared" si="0"/>
        <v>10360</v>
      </c>
      <c r="O28" s="95">
        <f t="shared" si="0"/>
        <v>10380</v>
      </c>
    </row>
    <row r="30" spans="2:15" ht="17.25" x14ac:dyDescent="0.3">
      <c r="B30" s="90" t="s">
        <v>88</v>
      </c>
      <c r="C30" s="92">
        <v>1.4E-2</v>
      </c>
      <c r="D30" s="92">
        <v>1.6E-2</v>
      </c>
      <c r="E30" s="92">
        <v>1.7999999999999999E-2</v>
      </c>
      <c r="F30" s="92">
        <v>0.02</v>
      </c>
      <c r="G30" s="92">
        <v>2.1999999999999999E-2</v>
      </c>
      <c r="H30" s="92">
        <v>2.4E-2</v>
      </c>
      <c r="I30" s="92">
        <v>2.5999999999999999E-2</v>
      </c>
      <c r="J30" s="92">
        <v>2.8000000000000001E-2</v>
      </c>
      <c r="K30" s="92">
        <v>0.03</v>
      </c>
      <c r="L30" s="92">
        <v>3.2000000000000001E-2</v>
      </c>
      <c r="M30" s="92">
        <v>3.4000000000000002E-2</v>
      </c>
      <c r="N30" s="92">
        <v>3.5999999999999997E-2</v>
      </c>
      <c r="O30" s="92">
        <v>3.7999999999999999E-2</v>
      </c>
    </row>
    <row r="33" spans="3:3" x14ac:dyDescent="0.25">
      <c r="C33" s="11">
        <f>B17+(B17*C30)</f>
        <v>507</v>
      </c>
    </row>
  </sheetData>
  <mergeCells count="1">
    <mergeCell ref="B15:O15"/>
  </mergeCells>
  <conditionalFormatting sqref="B15">
    <cfRule type="expression" dxfId="0" priority="1">
      <formula>ISTEXT(#REF!)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Q7" zoomScale="85" zoomScaleNormal="85" workbookViewId="0">
      <selection activeCell="M23" sqref="M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128"/>
  <sheetViews>
    <sheetView showGridLines="0" zoomScale="130" zoomScaleNormal="130" workbookViewId="0">
      <selection activeCell="C9" sqref="C9"/>
    </sheetView>
  </sheetViews>
  <sheetFormatPr defaultRowHeight="15" x14ac:dyDescent="0.25"/>
  <cols>
    <col min="1" max="1" width="4.7109375" customWidth="1"/>
    <col min="2" max="2" width="18.140625" customWidth="1"/>
    <col min="3" max="3" width="20.140625" customWidth="1"/>
    <col min="4" max="4" width="12.85546875" customWidth="1"/>
    <col min="5" max="5" width="15" bestFit="1" customWidth="1"/>
    <col min="6" max="6" width="4.140625" customWidth="1"/>
    <col min="7" max="7" width="4.5703125" customWidth="1"/>
    <col min="8" max="8" width="20.85546875" bestFit="1" customWidth="1"/>
    <col min="9" max="9" width="17.5703125" customWidth="1"/>
  </cols>
  <sheetData>
    <row r="1" spans="1:9" ht="18.75" x14ac:dyDescent="0.3">
      <c r="A1" s="97" t="s">
        <v>13</v>
      </c>
      <c r="B1" s="97"/>
      <c r="C1" s="97"/>
      <c r="D1" s="97"/>
      <c r="E1" s="97"/>
      <c r="H1" s="13" t="s">
        <v>1</v>
      </c>
      <c r="I1" s="24">
        <f>SUM(B9:B128)</f>
        <v>518933.37323807052</v>
      </c>
    </row>
    <row r="2" spans="1:9" ht="15.75" x14ac:dyDescent="0.25">
      <c r="H2" s="13" t="s">
        <v>2</v>
      </c>
      <c r="I2" s="24">
        <f>SUM(C9:C128)</f>
        <v>278933.37323807034</v>
      </c>
    </row>
    <row r="3" spans="1:9" x14ac:dyDescent="0.25">
      <c r="B3" s="19" t="s">
        <v>3</v>
      </c>
      <c r="C3" s="21">
        <v>240000</v>
      </c>
    </row>
    <row r="4" spans="1:9" x14ac:dyDescent="0.25">
      <c r="B4" s="19" t="s">
        <v>4</v>
      </c>
      <c r="C4" s="22">
        <v>1.4999999999999999E-2</v>
      </c>
      <c r="D4" s="5" t="s">
        <v>5</v>
      </c>
      <c r="H4" s="6"/>
      <c r="I4" s="6"/>
    </row>
    <row r="5" spans="1:9" x14ac:dyDescent="0.25">
      <c r="B5" s="19" t="s">
        <v>6</v>
      </c>
      <c r="C5" s="23">
        <v>120</v>
      </c>
      <c r="D5" s="5" t="s">
        <v>7</v>
      </c>
      <c r="H5" s="6"/>
      <c r="I5" s="6"/>
    </row>
    <row r="6" spans="1:9" x14ac:dyDescent="0.25">
      <c r="H6" s="6"/>
      <c r="I6" s="6"/>
    </row>
    <row r="7" spans="1:9" x14ac:dyDescent="0.25">
      <c r="A7" s="20" t="s">
        <v>8</v>
      </c>
      <c r="B7" s="20" t="s">
        <v>9</v>
      </c>
      <c r="C7" s="20" t="s">
        <v>10</v>
      </c>
      <c r="D7" s="20" t="s">
        <v>11</v>
      </c>
      <c r="E7" s="20" t="s">
        <v>12</v>
      </c>
      <c r="H7" s="6"/>
      <c r="I7" s="6"/>
    </row>
    <row r="8" spans="1:9" x14ac:dyDescent="0.25">
      <c r="A8">
        <v>0</v>
      </c>
      <c r="D8" s="12"/>
      <c r="E8" s="10">
        <f>C3</f>
        <v>240000</v>
      </c>
    </row>
    <row r="9" spans="1:9" x14ac:dyDescent="0.25">
      <c r="A9">
        <v>1</v>
      </c>
      <c r="B9" s="11">
        <f>D9+C9</f>
        <v>5600</v>
      </c>
      <c r="C9" s="11">
        <f>-IPMT($C$4,A9,$C$5,$C$3)</f>
        <v>3600</v>
      </c>
      <c r="D9" s="12">
        <f>$E$8/$C$5</f>
        <v>2000</v>
      </c>
      <c r="E9" s="10">
        <f>E8-D9</f>
        <v>238000</v>
      </c>
    </row>
    <row r="10" spans="1:9" x14ac:dyDescent="0.25">
      <c r="A10">
        <v>2</v>
      </c>
      <c r="B10" s="11">
        <f t="shared" ref="B10:B73" si="0">D10+C10</f>
        <v>5589.1333283452414</v>
      </c>
      <c r="C10" s="11">
        <f t="shared" ref="C10:C73" si="1">-IPMT($C$4,A10,$C$5,$C$3)</f>
        <v>3589.1333283452414</v>
      </c>
      <c r="D10" s="12">
        <f t="shared" ref="D10:D73" si="2">$E$8/$C$5</f>
        <v>2000</v>
      </c>
      <c r="E10" s="10">
        <f t="shared" ref="E10:E73" si="3">E9-D10</f>
        <v>236000</v>
      </c>
    </row>
    <row r="11" spans="1:9" x14ac:dyDescent="0.25">
      <c r="A11">
        <v>3</v>
      </c>
      <c r="B11" s="11">
        <f t="shared" si="0"/>
        <v>5578.1036566156617</v>
      </c>
      <c r="C11" s="11">
        <f t="shared" si="1"/>
        <v>3578.1036566156613</v>
      </c>
      <c r="D11" s="12">
        <f t="shared" si="2"/>
        <v>2000</v>
      </c>
      <c r="E11" s="10">
        <f t="shared" si="3"/>
        <v>234000</v>
      </c>
    </row>
    <row r="12" spans="1:9" x14ac:dyDescent="0.25">
      <c r="A12">
        <v>4</v>
      </c>
      <c r="B12" s="11">
        <f t="shared" si="0"/>
        <v>5566.908539810137</v>
      </c>
      <c r="C12" s="11">
        <f t="shared" si="1"/>
        <v>3566.908539810137</v>
      </c>
      <c r="D12" s="12">
        <f t="shared" si="2"/>
        <v>2000</v>
      </c>
      <c r="E12" s="10">
        <f t="shared" si="3"/>
        <v>232000</v>
      </c>
    </row>
    <row r="13" spans="1:9" x14ac:dyDescent="0.25">
      <c r="A13">
        <v>5</v>
      </c>
      <c r="B13" s="11">
        <f t="shared" si="0"/>
        <v>5555.54549625253</v>
      </c>
      <c r="C13" s="11">
        <f t="shared" si="1"/>
        <v>3555.54549625253</v>
      </c>
      <c r="D13" s="12">
        <f t="shared" si="2"/>
        <v>2000</v>
      </c>
      <c r="E13" s="10">
        <f t="shared" si="3"/>
        <v>230000</v>
      </c>
    </row>
    <row r="14" spans="1:9" x14ac:dyDescent="0.25">
      <c r="A14">
        <v>6</v>
      </c>
      <c r="B14" s="11">
        <f t="shared" si="0"/>
        <v>5544.0120070415596</v>
      </c>
      <c r="C14" s="11">
        <f t="shared" si="1"/>
        <v>3544.0120070415596</v>
      </c>
      <c r="D14" s="12">
        <f t="shared" si="2"/>
        <v>2000</v>
      </c>
      <c r="E14" s="10">
        <f t="shared" si="3"/>
        <v>228000</v>
      </c>
    </row>
    <row r="15" spans="1:9" x14ac:dyDescent="0.25">
      <c r="A15">
        <v>7</v>
      </c>
      <c r="B15" s="11">
        <f t="shared" si="0"/>
        <v>5532.3055154924241</v>
      </c>
      <c r="C15" s="11">
        <f t="shared" si="1"/>
        <v>3532.3055154924241</v>
      </c>
      <c r="D15" s="12">
        <f t="shared" si="2"/>
        <v>2000</v>
      </c>
      <c r="E15" s="10">
        <f t="shared" si="3"/>
        <v>226000</v>
      </c>
    </row>
    <row r="16" spans="1:9" x14ac:dyDescent="0.25">
      <c r="A16">
        <v>8</v>
      </c>
      <c r="B16" s="11">
        <f t="shared" si="0"/>
        <v>5520.4234265700516</v>
      </c>
      <c r="C16" s="11">
        <f t="shared" si="1"/>
        <v>3520.4234265700516</v>
      </c>
      <c r="D16" s="12">
        <f t="shared" si="2"/>
        <v>2000</v>
      </c>
      <c r="E16" s="10">
        <f t="shared" si="3"/>
        <v>224000</v>
      </c>
    </row>
    <row r="17" spans="1:9" x14ac:dyDescent="0.25">
      <c r="A17">
        <v>9</v>
      </c>
      <c r="B17" s="11">
        <f t="shared" si="0"/>
        <v>5508.3631063138437</v>
      </c>
      <c r="C17" s="11">
        <f t="shared" si="1"/>
        <v>3508.3631063138437</v>
      </c>
      <c r="D17" s="12">
        <f t="shared" si="2"/>
        <v>2000</v>
      </c>
      <c r="E17" s="10">
        <f t="shared" si="3"/>
        <v>222000</v>
      </c>
    </row>
    <row r="18" spans="1:9" x14ac:dyDescent="0.25">
      <c r="A18">
        <v>10</v>
      </c>
      <c r="B18" s="11">
        <f t="shared" si="0"/>
        <v>5496.1218812537918</v>
      </c>
      <c r="C18" s="11">
        <f t="shared" si="1"/>
        <v>3496.1218812537923</v>
      </c>
      <c r="D18" s="12">
        <f t="shared" si="2"/>
        <v>2000</v>
      </c>
      <c r="E18" s="10">
        <f t="shared" si="3"/>
        <v>220000</v>
      </c>
    </row>
    <row r="19" spans="1:9" x14ac:dyDescent="0.25">
      <c r="A19">
        <v>11</v>
      </c>
      <c r="B19" s="11">
        <f t="shared" si="0"/>
        <v>5483.6970378178403</v>
      </c>
      <c r="C19" s="11">
        <f t="shared" si="1"/>
        <v>3483.6970378178403</v>
      </c>
      <c r="D19" s="12">
        <f t="shared" si="2"/>
        <v>2000</v>
      </c>
      <c r="E19" s="10">
        <f t="shared" si="3"/>
        <v>218000</v>
      </c>
    </row>
    <row r="20" spans="1:9" x14ac:dyDescent="0.25">
      <c r="A20">
        <v>12</v>
      </c>
      <c r="B20" s="11">
        <f t="shared" si="0"/>
        <v>5471.0858217303494</v>
      </c>
      <c r="C20" s="11">
        <f t="shared" si="1"/>
        <v>3471.0858217303494</v>
      </c>
      <c r="D20" s="12">
        <f t="shared" si="2"/>
        <v>2000</v>
      </c>
      <c r="E20" s="10">
        <f t="shared" si="3"/>
        <v>216000</v>
      </c>
    </row>
    <row r="21" spans="1:9" x14ac:dyDescent="0.25">
      <c r="A21">
        <v>13</v>
      </c>
      <c r="B21" s="11">
        <f t="shared" si="0"/>
        <v>5458.285437401546</v>
      </c>
      <c r="C21" s="11">
        <f t="shared" si="1"/>
        <v>3458.285437401546</v>
      </c>
      <c r="D21" s="12">
        <f t="shared" si="2"/>
        <v>2000</v>
      </c>
      <c r="E21" s="10">
        <f t="shared" si="3"/>
        <v>214000</v>
      </c>
      <c r="H21">
        <v>105000</v>
      </c>
      <c r="I21" t="s">
        <v>17</v>
      </c>
    </row>
    <row r="22" spans="1:9" x14ac:dyDescent="0.25">
      <c r="A22">
        <v>14</v>
      </c>
      <c r="B22" s="11">
        <f t="shared" si="0"/>
        <v>5445.2930473078104</v>
      </c>
      <c r="C22" s="11">
        <f t="shared" si="1"/>
        <v>3445.2930473078104</v>
      </c>
      <c r="D22" s="12">
        <f t="shared" si="2"/>
        <v>2000</v>
      </c>
      <c r="E22" s="10">
        <f t="shared" si="3"/>
        <v>212000</v>
      </c>
      <c r="H22">
        <v>105024.76</v>
      </c>
      <c r="I22" t="s">
        <v>19</v>
      </c>
    </row>
    <row r="23" spans="1:9" x14ac:dyDescent="0.25">
      <c r="A23">
        <v>15</v>
      </c>
      <c r="B23" s="11">
        <f t="shared" si="0"/>
        <v>5432.1057713626687</v>
      </c>
      <c r="C23" s="11">
        <f t="shared" si="1"/>
        <v>3432.1057713626683</v>
      </c>
      <c r="D23" s="12">
        <f t="shared" si="2"/>
        <v>2000</v>
      </c>
      <c r="E23" s="10">
        <f t="shared" si="3"/>
        <v>210000</v>
      </c>
      <c r="H23">
        <v>105049.52</v>
      </c>
      <c r="I23" t="s">
        <v>18</v>
      </c>
    </row>
    <row r="24" spans="1:9" x14ac:dyDescent="0.25">
      <c r="A24">
        <v>16</v>
      </c>
      <c r="B24" s="11">
        <f t="shared" si="0"/>
        <v>5418.7206862783496</v>
      </c>
      <c r="C24" s="11">
        <f t="shared" si="1"/>
        <v>3418.7206862783496</v>
      </c>
      <c r="D24" s="12">
        <f t="shared" si="2"/>
        <v>2000</v>
      </c>
      <c r="E24" s="10">
        <f t="shared" si="3"/>
        <v>208000</v>
      </c>
    </row>
    <row r="25" spans="1:9" x14ac:dyDescent="0.25">
      <c r="A25">
        <v>17</v>
      </c>
      <c r="B25" s="11">
        <f t="shared" si="0"/>
        <v>5405.1348249177663</v>
      </c>
      <c r="C25" s="11">
        <f t="shared" si="1"/>
        <v>3405.1348249177663</v>
      </c>
      <c r="D25" s="12">
        <f t="shared" si="2"/>
        <v>2000</v>
      </c>
      <c r="E25" s="10">
        <f t="shared" si="3"/>
        <v>206000</v>
      </c>
    </row>
    <row r="26" spans="1:9" x14ac:dyDescent="0.25">
      <c r="A26">
        <v>18</v>
      </c>
      <c r="B26" s="11">
        <f t="shared" si="0"/>
        <v>5391.345175636774</v>
      </c>
      <c r="C26" s="11">
        <f t="shared" si="1"/>
        <v>3391.3451756367735</v>
      </c>
      <c r="D26" s="12">
        <f t="shared" si="2"/>
        <v>2000</v>
      </c>
      <c r="E26" s="10">
        <f t="shared" si="3"/>
        <v>204000</v>
      </c>
    </row>
    <row r="27" spans="1:9" x14ac:dyDescent="0.25">
      <c r="A27">
        <v>19</v>
      </c>
      <c r="B27" s="11">
        <f t="shared" si="0"/>
        <v>5377.348681616566</v>
      </c>
      <c r="C27" s="11">
        <f t="shared" si="1"/>
        <v>3377.3486816165664</v>
      </c>
      <c r="D27" s="12">
        <f t="shared" si="2"/>
        <v>2000</v>
      </c>
      <c r="E27" s="10">
        <f t="shared" si="3"/>
        <v>202000</v>
      </c>
    </row>
    <row r="28" spans="1:9" x14ac:dyDescent="0.25">
      <c r="A28">
        <v>20</v>
      </c>
      <c r="B28" s="11">
        <f t="shared" si="0"/>
        <v>5363.1422401860564</v>
      </c>
      <c r="C28" s="11">
        <f t="shared" si="1"/>
        <v>3363.1422401860559</v>
      </c>
      <c r="D28" s="12">
        <f t="shared" si="2"/>
        <v>2000</v>
      </c>
      <c r="E28" s="10">
        <f t="shared" si="3"/>
        <v>200000</v>
      </c>
    </row>
    <row r="29" spans="1:9" x14ac:dyDescent="0.25">
      <c r="A29">
        <v>21</v>
      </c>
      <c r="B29" s="11">
        <f t="shared" si="0"/>
        <v>5348.7227021340877</v>
      </c>
      <c r="C29" s="11">
        <f t="shared" si="1"/>
        <v>3348.7227021340882</v>
      </c>
      <c r="D29" s="12">
        <f t="shared" si="2"/>
        <v>2000</v>
      </c>
      <c r="E29" s="10">
        <f t="shared" si="3"/>
        <v>198000</v>
      </c>
    </row>
    <row r="30" spans="1:9" x14ac:dyDescent="0.25">
      <c r="A30">
        <v>22</v>
      </c>
      <c r="B30" s="11">
        <f t="shared" si="0"/>
        <v>5334.0868710113409</v>
      </c>
      <c r="C30" s="11">
        <f t="shared" si="1"/>
        <v>3334.0868710113405</v>
      </c>
      <c r="D30" s="12">
        <f t="shared" si="2"/>
        <v>2000</v>
      </c>
      <c r="E30" s="10">
        <f t="shared" si="3"/>
        <v>196000</v>
      </c>
    </row>
    <row r="31" spans="1:9" x14ac:dyDescent="0.25">
      <c r="A31">
        <v>23</v>
      </c>
      <c r="B31" s="11">
        <f t="shared" si="0"/>
        <v>5319.2315024217514</v>
      </c>
      <c r="C31" s="11">
        <f t="shared" si="1"/>
        <v>3319.2315024217519</v>
      </c>
      <c r="D31" s="12">
        <f t="shared" si="2"/>
        <v>2000</v>
      </c>
      <c r="E31" s="10">
        <f t="shared" si="3"/>
        <v>194000</v>
      </c>
    </row>
    <row r="32" spans="1:9" x14ac:dyDescent="0.25">
      <c r="A32">
        <v>24</v>
      </c>
      <c r="B32" s="11">
        <f t="shared" si="0"/>
        <v>5304.1533033033193</v>
      </c>
      <c r="C32" s="11">
        <f t="shared" si="1"/>
        <v>3304.1533033033197</v>
      </c>
      <c r="D32" s="12">
        <f t="shared" si="2"/>
        <v>2000</v>
      </c>
      <c r="E32" s="10">
        <f t="shared" si="3"/>
        <v>192000</v>
      </c>
    </row>
    <row r="33" spans="1:5" x14ac:dyDescent="0.25">
      <c r="A33">
        <v>25</v>
      </c>
      <c r="B33" s="11">
        <f t="shared" si="0"/>
        <v>5288.8489311981102</v>
      </c>
      <c r="C33" s="11">
        <f t="shared" si="1"/>
        <v>3288.8489311981102</v>
      </c>
      <c r="D33" s="12">
        <f t="shared" si="2"/>
        <v>2000</v>
      </c>
      <c r="E33" s="10">
        <f t="shared" si="3"/>
        <v>190000</v>
      </c>
    </row>
    <row r="34" spans="1:5" x14ac:dyDescent="0.25">
      <c r="A34">
        <v>26</v>
      </c>
      <c r="B34" s="11">
        <f t="shared" si="0"/>
        <v>5273.3149935113233</v>
      </c>
      <c r="C34" s="11">
        <f t="shared" si="1"/>
        <v>3273.3149935113233</v>
      </c>
      <c r="D34" s="12">
        <f t="shared" si="2"/>
        <v>2000</v>
      </c>
      <c r="E34" s="10">
        <f t="shared" si="3"/>
        <v>188000</v>
      </c>
    </row>
    <row r="35" spans="1:5" x14ac:dyDescent="0.25">
      <c r="A35">
        <v>27</v>
      </c>
      <c r="B35" s="11">
        <f t="shared" si="0"/>
        <v>5257.5480467592351</v>
      </c>
      <c r="C35" s="11">
        <f t="shared" si="1"/>
        <v>3257.5480467592347</v>
      </c>
      <c r="D35" s="12">
        <f t="shared" si="2"/>
        <v>2000</v>
      </c>
      <c r="E35" s="10">
        <f t="shared" si="3"/>
        <v>186000</v>
      </c>
    </row>
    <row r="36" spans="1:5" x14ac:dyDescent="0.25">
      <c r="A36">
        <v>28</v>
      </c>
      <c r="B36" s="11">
        <f t="shared" si="0"/>
        <v>5241.5445958058644</v>
      </c>
      <c r="C36" s="11">
        <f t="shared" si="1"/>
        <v>3241.544595805864</v>
      </c>
      <c r="D36" s="12">
        <f t="shared" si="2"/>
        <v>2000</v>
      </c>
      <c r="E36" s="10">
        <f t="shared" si="3"/>
        <v>184000</v>
      </c>
    </row>
    <row r="37" spans="1:5" x14ac:dyDescent="0.25">
      <c r="A37">
        <v>29</v>
      </c>
      <c r="B37" s="11">
        <f t="shared" si="0"/>
        <v>5225.3010930881928</v>
      </c>
      <c r="C37" s="11">
        <f t="shared" si="1"/>
        <v>3225.3010930881928</v>
      </c>
      <c r="D37" s="12">
        <f t="shared" si="2"/>
        <v>2000</v>
      </c>
      <c r="E37" s="10">
        <f t="shared" si="3"/>
        <v>182000</v>
      </c>
    </row>
    <row r="38" spans="1:5" x14ac:dyDescent="0.25">
      <c r="A38">
        <v>30</v>
      </c>
      <c r="B38" s="11">
        <f t="shared" si="0"/>
        <v>5208.8139378297574</v>
      </c>
      <c r="C38" s="11">
        <f t="shared" si="1"/>
        <v>3208.8139378297574</v>
      </c>
      <c r="D38" s="12">
        <f t="shared" si="2"/>
        <v>2000</v>
      </c>
      <c r="E38" s="10">
        <f t="shared" si="3"/>
        <v>180000</v>
      </c>
    </row>
    <row r="39" spans="1:5" x14ac:dyDescent="0.25">
      <c r="A39">
        <v>31</v>
      </c>
      <c r="B39" s="11">
        <f t="shared" si="0"/>
        <v>5192.0794752424445</v>
      </c>
      <c r="C39" s="11">
        <f t="shared" si="1"/>
        <v>3192.0794752424449</v>
      </c>
      <c r="D39" s="12">
        <f t="shared" si="2"/>
        <v>2000</v>
      </c>
      <c r="E39" s="10">
        <f t="shared" si="3"/>
        <v>178000</v>
      </c>
    </row>
    <row r="40" spans="1:5" x14ac:dyDescent="0.25">
      <c r="A40">
        <v>32</v>
      </c>
      <c r="B40" s="11">
        <f t="shared" si="0"/>
        <v>5175.0939957163228</v>
      </c>
      <c r="C40" s="11">
        <f t="shared" si="1"/>
        <v>3175.0939957163228</v>
      </c>
      <c r="D40" s="12">
        <f t="shared" si="2"/>
        <v>2000</v>
      </c>
      <c r="E40" s="10">
        <f t="shared" si="3"/>
        <v>176000</v>
      </c>
    </row>
    <row r="41" spans="1:5" x14ac:dyDescent="0.25">
      <c r="A41">
        <v>33</v>
      </c>
      <c r="B41" s="11">
        <f t="shared" si="0"/>
        <v>5157.8537339973082</v>
      </c>
      <c r="C41" s="11">
        <f t="shared" si="1"/>
        <v>3157.8537339973086</v>
      </c>
      <c r="D41" s="12">
        <f t="shared" si="2"/>
        <v>2000</v>
      </c>
      <c r="E41" s="10">
        <f t="shared" si="3"/>
        <v>174000</v>
      </c>
    </row>
    <row r="42" spans="1:5" x14ac:dyDescent="0.25">
      <c r="A42">
        <v>34</v>
      </c>
      <c r="B42" s="11">
        <f t="shared" si="0"/>
        <v>5140.3548683525096</v>
      </c>
      <c r="C42" s="11">
        <f t="shared" si="1"/>
        <v>3140.35486835251</v>
      </c>
      <c r="D42" s="12">
        <f t="shared" si="2"/>
        <v>2000</v>
      </c>
      <c r="E42" s="10">
        <f t="shared" si="3"/>
        <v>172000</v>
      </c>
    </row>
    <row r="43" spans="1:5" x14ac:dyDescent="0.25">
      <c r="A43">
        <v>35</v>
      </c>
      <c r="B43" s="11">
        <f t="shared" si="0"/>
        <v>5122.5935197230383</v>
      </c>
      <c r="C43" s="11">
        <f t="shared" si="1"/>
        <v>3122.5935197230383</v>
      </c>
      <c r="D43" s="12">
        <f t="shared" si="2"/>
        <v>2000</v>
      </c>
      <c r="E43" s="10">
        <f t="shared" si="3"/>
        <v>170000</v>
      </c>
    </row>
    <row r="44" spans="1:5" x14ac:dyDescent="0.25">
      <c r="A44">
        <v>36</v>
      </c>
      <c r="B44" s="11">
        <f t="shared" si="0"/>
        <v>5104.5657508641252</v>
      </c>
      <c r="C44" s="11">
        <f t="shared" si="1"/>
        <v>3104.5657508641257</v>
      </c>
      <c r="D44" s="12">
        <f t="shared" si="2"/>
        <v>2000</v>
      </c>
      <c r="E44" s="10">
        <f t="shared" si="3"/>
        <v>168000</v>
      </c>
    </row>
    <row r="45" spans="1:5" x14ac:dyDescent="0.25">
      <c r="A45">
        <v>37</v>
      </c>
      <c r="B45" s="11">
        <f t="shared" si="0"/>
        <v>5086.267565472328</v>
      </c>
      <c r="C45" s="11">
        <f t="shared" si="1"/>
        <v>3086.2675654723284</v>
      </c>
      <c r="D45" s="12">
        <f t="shared" si="2"/>
        <v>2000</v>
      </c>
      <c r="E45" s="10">
        <f t="shared" si="3"/>
        <v>166000</v>
      </c>
    </row>
    <row r="46" spans="1:5" x14ac:dyDescent="0.25">
      <c r="A46">
        <v>38</v>
      </c>
      <c r="B46" s="11">
        <f t="shared" si="0"/>
        <v>5067.694907299654</v>
      </c>
      <c r="C46" s="11">
        <f t="shared" si="1"/>
        <v>3067.6949072996545</v>
      </c>
      <c r="D46" s="12">
        <f t="shared" si="2"/>
        <v>2000</v>
      </c>
      <c r="E46" s="10">
        <f t="shared" si="3"/>
        <v>164000</v>
      </c>
    </row>
    <row r="47" spans="1:5" x14ac:dyDescent="0.25">
      <c r="A47">
        <v>39</v>
      </c>
      <c r="B47" s="11">
        <f t="shared" si="0"/>
        <v>5048.8436592543903</v>
      </c>
      <c r="C47" s="11">
        <f t="shared" si="1"/>
        <v>3048.8436592543903</v>
      </c>
      <c r="D47" s="12">
        <f t="shared" si="2"/>
        <v>2000</v>
      </c>
      <c r="E47" s="10">
        <f t="shared" si="3"/>
        <v>162000</v>
      </c>
    </row>
    <row r="48" spans="1:5" x14ac:dyDescent="0.25">
      <c r="A48">
        <v>40</v>
      </c>
      <c r="B48" s="11">
        <f t="shared" si="0"/>
        <v>5029.7096424884476</v>
      </c>
      <c r="C48" s="11">
        <f t="shared" si="1"/>
        <v>3029.709642488448</v>
      </c>
      <c r="D48" s="12">
        <f t="shared" si="2"/>
        <v>2000</v>
      </c>
      <c r="E48" s="10">
        <f t="shared" si="3"/>
        <v>160000</v>
      </c>
    </row>
    <row r="49" spans="1:5" x14ac:dyDescent="0.25">
      <c r="A49">
        <v>41</v>
      </c>
      <c r="B49" s="11">
        <f t="shared" si="0"/>
        <v>5010.2886154710159</v>
      </c>
      <c r="C49" s="11">
        <f t="shared" si="1"/>
        <v>3010.2886154710154</v>
      </c>
      <c r="D49" s="12">
        <f t="shared" si="2"/>
        <v>2000</v>
      </c>
      <c r="E49" s="10">
        <f t="shared" si="3"/>
        <v>158000</v>
      </c>
    </row>
    <row r="50" spans="1:5" x14ac:dyDescent="0.25">
      <c r="A50">
        <v>42</v>
      </c>
      <c r="B50" s="11">
        <f t="shared" si="0"/>
        <v>4990.576273048322</v>
      </c>
      <c r="C50" s="11">
        <f t="shared" si="1"/>
        <v>2990.576273048322</v>
      </c>
      <c r="D50" s="12">
        <f t="shared" si="2"/>
        <v>2000</v>
      </c>
      <c r="E50" s="10">
        <f t="shared" si="3"/>
        <v>156000</v>
      </c>
    </row>
    <row r="51" spans="1:5" x14ac:dyDescent="0.25">
      <c r="A51">
        <v>43</v>
      </c>
      <c r="B51" s="11">
        <f t="shared" si="0"/>
        <v>4970.5682454892876</v>
      </c>
      <c r="C51" s="11">
        <f t="shared" si="1"/>
        <v>2970.5682454892876</v>
      </c>
      <c r="D51" s="12">
        <f t="shared" si="2"/>
        <v>2000</v>
      </c>
      <c r="E51" s="10">
        <f t="shared" si="3"/>
        <v>154000</v>
      </c>
    </row>
    <row r="52" spans="1:5" x14ac:dyDescent="0.25">
      <c r="A52">
        <v>44</v>
      </c>
      <c r="B52" s="11">
        <f t="shared" si="0"/>
        <v>4950.260097516868</v>
      </c>
      <c r="C52" s="11">
        <f t="shared" si="1"/>
        <v>2950.260097516868</v>
      </c>
      <c r="D52" s="12">
        <f t="shared" si="2"/>
        <v>2000</v>
      </c>
      <c r="E52" s="10">
        <f t="shared" si="3"/>
        <v>152000</v>
      </c>
    </row>
    <row r="53" spans="1:5" x14ac:dyDescent="0.25">
      <c r="A53">
        <v>45</v>
      </c>
      <c r="B53" s="11">
        <f t="shared" si="0"/>
        <v>4929.647327324863</v>
      </c>
      <c r="C53" s="11">
        <f t="shared" si="1"/>
        <v>2929.6473273248625</v>
      </c>
      <c r="D53" s="12">
        <f t="shared" si="2"/>
        <v>2000</v>
      </c>
      <c r="E53" s="10">
        <f t="shared" si="3"/>
        <v>150000</v>
      </c>
    </row>
    <row r="54" spans="1:5" x14ac:dyDescent="0.25">
      <c r="A54">
        <v>46</v>
      </c>
      <c r="B54" s="11">
        <f t="shared" si="0"/>
        <v>4908.7253655799768</v>
      </c>
      <c r="C54" s="11">
        <f t="shared" si="1"/>
        <v>2908.7253655799768</v>
      </c>
      <c r="D54" s="12">
        <f t="shared" si="2"/>
        <v>2000</v>
      </c>
      <c r="E54" s="10">
        <f t="shared" si="3"/>
        <v>148000</v>
      </c>
    </row>
    <row r="55" spans="1:5" x14ac:dyDescent="0.25">
      <c r="A55">
        <v>47</v>
      </c>
      <c r="B55" s="11">
        <f t="shared" si="0"/>
        <v>4887.4895744089172</v>
      </c>
      <c r="C55" s="11">
        <f t="shared" si="1"/>
        <v>2887.4895744089172</v>
      </c>
      <c r="D55" s="12">
        <f t="shared" si="2"/>
        <v>2000</v>
      </c>
      <c r="E55" s="10">
        <f t="shared" si="3"/>
        <v>146000</v>
      </c>
    </row>
    <row r="56" spans="1:5" x14ac:dyDescent="0.25">
      <c r="A56">
        <v>48</v>
      </c>
      <c r="B56" s="11">
        <f t="shared" si="0"/>
        <v>4865.9352463702917</v>
      </c>
      <c r="C56" s="11">
        <f t="shared" si="1"/>
        <v>2865.9352463702917</v>
      </c>
      <c r="D56" s="12">
        <f t="shared" si="2"/>
        <v>2000</v>
      </c>
      <c r="E56" s="10">
        <f t="shared" si="3"/>
        <v>144000</v>
      </c>
    </row>
    <row r="57" spans="1:5" x14ac:dyDescent="0.25">
      <c r="A57">
        <v>49</v>
      </c>
      <c r="B57" s="11">
        <f t="shared" si="0"/>
        <v>4844.0576034110873</v>
      </c>
      <c r="C57" s="11">
        <f t="shared" si="1"/>
        <v>2844.0576034110877</v>
      </c>
      <c r="D57" s="12">
        <f t="shared" si="2"/>
        <v>2000</v>
      </c>
      <c r="E57" s="10">
        <f t="shared" si="3"/>
        <v>142000</v>
      </c>
    </row>
    <row r="58" spans="1:5" x14ac:dyDescent="0.25">
      <c r="A58">
        <v>50</v>
      </c>
      <c r="B58" s="11">
        <f t="shared" si="0"/>
        <v>4821.8517958074954</v>
      </c>
      <c r="C58" s="11">
        <f t="shared" si="1"/>
        <v>2821.8517958074954</v>
      </c>
      <c r="D58" s="12">
        <f t="shared" si="2"/>
        <v>2000</v>
      </c>
      <c r="E58" s="10">
        <f t="shared" si="3"/>
        <v>140000</v>
      </c>
    </row>
    <row r="59" spans="1:5" x14ac:dyDescent="0.25">
      <c r="A59">
        <v>51</v>
      </c>
      <c r="B59" s="11">
        <f t="shared" si="0"/>
        <v>4799.3129010898492</v>
      </c>
      <c r="C59" s="11">
        <f t="shared" si="1"/>
        <v>2799.3129010898492</v>
      </c>
      <c r="D59" s="12">
        <f t="shared" si="2"/>
        <v>2000</v>
      </c>
      <c r="E59" s="10">
        <f t="shared" si="3"/>
        <v>138000</v>
      </c>
    </row>
    <row r="60" spans="1:5" x14ac:dyDescent="0.25">
      <c r="A60">
        <v>52</v>
      </c>
      <c r="B60" s="11">
        <f t="shared" si="0"/>
        <v>4776.4359229514384</v>
      </c>
      <c r="C60" s="11">
        <f t="shared" si="1"/>
        <v>2776.4359229514384</v>
      </c>
      <c r="D60" s="12">
        <f t="shared" si="2"/>
        <v>2000</v>
      </c>
      <c r="E60" s="10">
        <f t="shared" si="3"/>
        <v>136000</v>
      </c>
    </row>
    <row r="61" spans="1:5" x14ac:dyDescent="0.25">
      <c r="A61">
        <v>53</v>
      </c>
      <c r="B61" s="11">
        <f t="shared" si="0"/>
        <v>4753.215790140951</v>
      </c>
      <c r="C61" s="11">
        <f t="shared" si="1"/>
        <v>2753.215790140951</v>
      </c>
      <c r="D61" s="12">
        <f t="shared" si="2"/>
        <v>2000</v>
      </c>
      <c r="E61" s="10">
        <f t="shared" si="3"/>
        <v>134000</v>
      </c>
    </row>
    <row r="62" spans="1:5" x14ac:dyDescent="0.25">
      <c r="A62">
        <v>54</v>
      </c>
      <c r="B62" s="11">
        <f t="shared" si="0"/>
        <v>4729.6473553383066</v>
      </c>
      <c r="C62" s="11">
        <f t="shared" si="1"/>
        <v>2729.6473553383066</v>
      </c>
      <c r="D62" s="12">
        <f t="shared" si="2"/>
        <v>2000</v>
      </c>
      <c r="E62" s="10">
        <f t="shared" si="3"/>
        <v>132000</v>
      </c>
    </row>
    <row r="63" spans="1:5" x14ac:dyDescent="0.25">
      <c r="A63">
        <v>55</v>
      </c>
      <c r="B63" s="11">
        <f t="shared" si="0"/>
        <v>4705.7253940136225</v>
      </c>
      <c r="C63" s="11">
        <f t="shared" si="1"/>
        <v>2705.7253940136225</v>
      </c>
      <c r="D63" s="12">
        <f t="shared" si="2"/>
        <v>2000</v>
      </c>
      <c r="E63" s="10">
        <f t="shared" si="3"/>
        <v>130000</v>
      </c>
    </row>
    <row r="64" spans="1:5" x14ac:dyDescent="0.25">
      <c r="A64">
        <v>56</v>
      </c>
      <c r="B64" s="11">
        <f t="shared" si="0"/>
        <v>4681.4446032690676</v>
      </c>
      <c r="C64" s="11">
        <f t="shared" si="1"/>
        <v>2681.4446032690676</v>
      </c>
      <c r="D64" s="12">
        <f t="shared" si="2"/>
        <v>2000</v>
      </c>
      <c r="E64" s="10">
        <f t="shared" si="3"/>
        <v>128000</v>
      </c>
    </row>
    <row r="65" spans="1:5" x14ac:dyDescent="0.25">
      <c r="A65">
        <v>57</v>
      </c>
      <c r="B65" s="11">
        <f t="shared" si="0"/>
        <v>4656.7996006633448</v>
      </c>
      <c r="C65" s="11">
        <f t="shared" si="1"/>
        <v>2656.7996006633448</v>
      </c>
      <c r="D65" s="12">
        <f t="shared" si="2"/>
        <v>2000</v>
      </c>
      <c r="E65" s="10">
        <f t="shared" si="3"/>
        <v>126000</v>
      </c>
    </row>
    <row r="66" spans="1:5" x14ac:dyDescent="0.25">
      <c r="A66">
        <v>58</v>
      </c>
      <c r="B66" s="11">
        <f t="shared" si="0"/>
        <v>4631.7849230185366</v>
      </c>
      <c r="C66" s="11">
        <f t="shared" si="1"/>
        <v>2631.7849230185361</v>
      </c>
      <c r="D66" s="12">
        <f t="shared" si="2"/>
        <v>2000</v>
      </c>
      <c r="E66" s="10">
        <f t="shared" si="3"/>
        <v>124000</v>
      </c>
    </row>
    <row r="67" spans="1:5" x14ac:dyDescent="0.25">
      <c r="A67">
        <v>59</v>
      </c>
      <c r="B67" s="11">
        <f t="shared" si="0"/>
        <v>4606.3950252090553</v>
      </c>
      <c r="C67" s="11">
        <f t="shared" si="1"/>
        <v>2606.3950252090553</v>
      </c>
      <c r="D67" s="12">
        <f t="shared" si="2"/>
        <v>2000</v>
      </c>
      <c r="E67" s="10">
        <f t="shared" si="3"/>
        <v>122000</v>
      </c>
    </row>
    <row r="68" spans="1:5" x14ac:dyDescent="0.25">
      <c r="A68">
        <v>60</v>
      </c>
      <c r="B68" s="11">
        <f t="shared" si="0"/>
        <v>4580.6242789324333</v>
      </c>
      <c r="C68" s="11">
        <f t="shared" si="1"/>
        <v>2580.6242789324328</v>
      </c>
      <c r="D68" s="12">
        <f t="shared" si="2"/>
        <v>2000</v>
      </c>
      <c r="E68" s="10">
        <f t="shared" si="3"/>
        <v>120000</v>
      </c>
    </row>
    <row r="69" spans="1:5" x14ac:dyDescent="0.25">
      <c r="A69">
        <v>61</v>
      </c>
      <c r="B69" s="11">
        <f t="shared" si="0"/>
        <v>4554.4669714616603</v>
      </c>
      <c r="C69" s="11">
        <f t="shared" si="1"/>
        <v>2554.4669714616603</v>
      </c>
      <c r="D69" s="12">
        <f t="shared" si="2"/>
        <v>2000</v>
      </c>
      <c r="E69" s="10">
        <f t="shared" si="3"/>
        <v>118000</v>
      </c>
    </row>
    <row r="70" spans="1:5" x14ac:dyDescent="0.25">
      <c r="A70">
        <v>62</v>
      </c>
      <c r="B70" s="11">
        <f t="shared" si="0"/>
        <v>4527.917304378826</v>
      </c>
      <c r="C70" s="11">
        <f t="shared" si="1"/>
        <v>2527.917304378826</v>
      </c>
      <c r="D70" s="12">
        <f t="shared" si="2"/>
        <v>2000</v>
      </c>
      <c r="E70" s="10">
        <f t="shared" si="3"/>
        <v>116000</v>
      </c>
    </row>
    <row r="71" spans="1:5" x14ac:dyDescent="0.25">
      <c r="A71">
        <v>63</v>
      </c>
      <c r="B71" s="11">
        <f t="shared" si="0"/>
        <v>4500.9693922897495</v>
      </c>
      <c r="C71" s="11">
        <f t="shared" si="1"/>
        <v>2500.96939228975</v>
      </c>
      <c r="D71" s="12">
        <f t="shared" si="2"/>
        <v>2000</v>
      </c>
      <c r="E71" s="10">
        <f t="shared" si="3"/>
        <v>114000</v>
      </c>
    </row>
    <row r="72" spans="1:5" x14ac:dyDescent="0.25">
      <c r="A72">
        <v>64</v>
      </c>
      <c r="B72" s="11">
        <f t="shared" si="0"/>
        <v>4473.6172615193373</v>
      </c>
      <c r="C72" s="11">
        <f t="shared" si="1"/>
        <v>2473.6172615193373</v>
      </c>
      <c r="D72" s="12">
        <f t="shared" si="2"/>
        <v>2000</v>
      </c>
      <c r="E72" s="10">
        <f t="shared" si="3"/>
        <v>112000</v>
      </c>
    </row>
    <row r="73" spans="1:5" x14ac:dyDescent="0.25">
      <c r="A73">
        <v>65</v>
      </c>
      <c r="B73" s="11">
        <f t="shared" si="0"/>
        <v>4445.8548487873686</v>
      </c>
      <c r="C73" s="11">
        <f t="shared" si="1"/>
        <v>2445.8548487873682</v>
      </c>
      <c r="D73" s="12">
        <f t="shared" si="2"/>
        <v>2000</v>
      </c>
      <c r="E73" s="10">
        <f t="shared" si="3"/>
        <v>110000</v>
      </c>
    </row>
    <row r="74" spans="1:5" x14ac:dyDescent="0.25">
      <c r="A74">
        <v>66</v>
      </c>
      <c r="B74" s="11">
        <f t="shared" ref="B74:B128" si="4">D74+C74</f>
        <v>4417.6759998644193</v>
      </c>
      <c r="C74" s="11">
        <f t="shared" ref="C74:C128" si="5">-IPMT($C$4,A74,$C$5,$C$3)</f>
        <v>2417.6759998644197</v>
      </c>
      <c r="D74" s="12">
        <f t="shared" ref="D74:D128" si="6">$E$8/$C$5</f>
        <v>2000</v>
      </c>
      <c r="E74" s="10">
        <f t="shared" ref="E74:E128" si="7">E73-D74</f>
        <v>108000</v>
      </c>
    </row>
    <row r="75" spans="1:5" x14ac:dyDescent="0.25">
      <c r="A75">
        <v>67</v>
      </c>
      <c r="B75" s="11">
        <f t="shared" si="4"/>
        <v>4389.0744682076274</v>
      </c>
      <c r="C75" s="11">
        <f t="shared" si="5"/>
        <v>2389.0744682076279</v>
      </c>
      <c r="D75" s="12">
        <f t="shared" si="6"/>
        <v>2000</v>
      </c>
      <c r="E75" s="10">
        <f t="shared" si="7"/>
        <v>106000</v>
      </c>
    </row>
    <row r="76" spans="1:5" x14ac:dyDescent="0.25">
      <c r="A76">
        <v>68</v>
      </c>
      <c r="B76" s="11">
        <f t="shared" si="4"/>
        <v>4360.0439135759834</v>
      </c>
      <c r="C76" s="11">
        <f t="shared" si="5"/>
        <v>2360.0439135759834</v>
      </c>
      <c r="D76" s="12">
        <f t="shared" si="6"/>
        <v>2000</v>
      </c>
      <c r="E76" s="10">
        <f t="shared" si="7"/>
        <v>104000</v>
      </c>
    </row>
    <row r="77" spans="1:5" x14ac:dyDescent="0.25">
      <c r="A77">
        <v>69</v>
      </c>
      <c r="B77" s="11">
        <f t="shared" si="4"/>
        <v>4330.5779006248649</v>
      </c>
      <c r="C77" s="11">
        <f t="shared" si="5"/>
        <v>2330.5779006248645</v>
      </c>
      <c r="D77" s="12">
        <f t="shared" si="6"/>
        <v>2000</v>
      </c>
      <c r="E77" s="10">
        <f t="shared" si="7"/>
        <v>102000</v>
      </c>
    </row>
    <row r="78" spans="1:5" x14ac:dyDescent="0.25">
      <c r="A78">
        <v>70</v>
      </c>
      <c r="B78" s="11">
        <f t="shared" si="4"/>
        <v>4300.6698974794781</v>
      </c>
      <c r="C78" s="11">
        <f t="shared" si="5"/>
        <v>2300.6698974794781</v>
      </c>
      <c r="D78" s="12">
        <f t="shared" si="6"/>
        <v>2000</v>
      </c>
      <c r="E78" s="10">
        <f t="shared" si="7"/>
        <v>100000</v>
      </c>
    </row>
    <row r="79" spans="1:5" x14ac:dyDescent="0.25">
      <c r="A79">
        <v>71</v>
      </c>
      <c r="B79" s="11">
        <f t="shared" si="4"/>
        <v>4270.313274286912</v>
      </c>
      <c r="C79" s="11">
        <f t="shared" si="5"/>
        <v>2270.313274286912</v>
      </c>
      <c r="D79" s="12">
        <f t="shared" si="6"/>
        <v>2000</v>
      </c>
      <c r="E79" s="10">
        <f t="shared" si="7"/>
        <v>98000</v>
      </c>
    </row>
    <row r="80" spans="1:5" x14ac:dyDescent="0.25">
      <c r="A80">
        <v>72</v>
      </c>
      <c r="B80" s="11">
        <f t="shared" si="4"/>
        <v>4239.5013017464571</v>
      </c>
      <c r="C80" s="11">
        <f t="shared" si="5"/>
        <v>2239.5013017464566</v>
      </c>
      <c r="D80" s="12">
        <f t="shared" si="6"/>
        <v>2000</v>
      </c>
      <c r="E80" s="10">
        <f t="shared" si="7"/>
        <v>96000</v>
      </c>
    </row>
    <row r="81" spans="1:5" x14ac:dyDescent="0.25">
      <c r="A81">
        <v>73</v>
      </c>
      <c r="B81" s="11">
        <f t="shared" si="4"/>
        <v>4208.2271496178946</v>
      </c>
      <c r="C81" s="11">
        <f t="shared" si="5"/>
        <v>2208.2271496178946</v>
      </c>
      <c r="D81" s="12">
        <f t="shared" si="6"/>
        <v>2000</v>
      </c>
      <c r="E81" s="10">
        <f t="shared" si="7"/>
        <v>94000</v>
      </c>
    </row>
    <row r="82" spans="1:5" x14ac:dyDescent="0.25">
      <c r="A82">
        <v>74</v>
      </c>
      <c r="B82" s="11">
        <f t="shared" si="4"/>
        <v>4176.4838852074045</v>
      </c>
      <c r="C82" s="11">
        <f t="shared" si="5"/>
        <v>2176.483885207404</v>
      </c>
      <c r="D82" s="12">
        <f t="shared" si="6"/>
        <v>2000</v>
      </c>
      <c r="E82" s="10">
        <f t="shared" si="7"/>
        <v>92000</v>
      </c>
    </row>
    <row r="83" spans="1:5" x14ac:dyDescent="0.25">
      <c r="A83">
        <v>75</v>
      </c>
      <c r="B83" s="11">
        <f t="shared" si="4"/>
        <v>4144.2644718307565</v>
      </c>
      <c r="C83" s="11">
        <f t="shared" si="5"/>
        <v>2144.2644718307565</v>
      </c>
      <c r="D83" s="12">
        <f t="shared" si="6"/>
        <v>2000</v>
      </c>
      <c r="E83" s="10">
        <f t="shared" si="7"/>
        <v>90000</v>
      </c>
    </row>
    <row r="84" spans="1:5" x14ac:dyDescent="0.25">
      <c r="A84">
        <v>76</v>
      </c>
      <c r="B84" s="11">
        <f t="shared" si="4"/>
        <v>4111.561767253459</v>
      </c>
      <c r="C84" s="11">
        <f t="shared" si="5"/>
        <v>2111.561767253459</v>
      </c>
      <c r="D84" s="12">
        <f t="shared" si="6"/>
        <v>2000</v>
      </c>
      <c r="E84" s="10">
        <f t="shared" si="7"/>
        <v>88000</v>
      </c>
    </row>
    <row r="85" spans="1:5" x14ac:dyDescent="0.25">
      <c r="A85">
        <v>77</v>
      </c>
      <c r="B85" s="11">
        <f t="shared" si="4"/>
        <v>4078.3685221075025</v>
      </c>
      <c r="C85" s="11">
        <f t="shared" si="5"/>
        <v>2078.3685221075025</v>
      </c>
      <c r="D85" s="12">
        <f t="shared" si="6"/>
        <v>2000</v>
      </c>
      <c r="E85" s="10">
        <f t="shared" si="7"/>
        <v>86000</v>
      </c>
    </row>
    <row r="86" spans="1:5" x14ac:dyDescent="0.25">
      <c r="A86">
        <v>78</v>
      </c>
      <c r="B86" s="11">
        <f t="shared" si="4"/>
        <v>4044.6773782843557</v>
      </c>
      <c r="C86" s="11">
        <f t="shared" si="5"/>
        <v>2044.6773782843559</v>
      </c>
      <c r="D86" s="12">
        <f t="shared" si="6"/>
        <v>2000</v>
      </c>
      <c r="E86" s="10">
        <f t="shared" si="7"/>
        <v>84000</v>
      </c>
    </row>
    <row r="87" spans="1:5" x14ac:dyDescent="0.25">
      <c r="A87">
        <v>79</v>
      </c>
      <c r="B87" s="11">
        <f t="shared" si="4"/>
        <v>4010.4808673038624</v>
      </c>
      <c r="C87" s="11">
        <f t="shared" si="5"/>
        <v>2010.4808673038624</v>
      </c>
      <c r="D87" s="12">
        <f t="shared" si="6"/>
        <v>2000</v>
      </c>
      <c r="E87" s="10">
        <f t="shared" si="7"/>
        <v>82000</v>
      </c>
    </row>
    <row r="88" spans="1:5" x14ac:dyDescent="0.25">
      <c r="A88">
        <v>80</v>
      </c>
      <c r="B88" s="11">
        <f t="shared" si="4"/>
        <v>3975.7714086586611</v>
      </c>
      <c r="C88" s="11">
        <f t="shared" si="5"/>
        <v>1975.7714086586611</v>
      </c>
      <c r="D88" s="12">
        <f t="shared" si="6"/>
        <v>2000</v>
      </c>
      <c r="E88" s="10">
        <f t="shared" si="7"/>
        <v>80000</v>
      </c>
    </row>
    <row r="89" spans="1:5" x14ac:dyDescent="0.25">
      <c r="A89">
        <v>81</v>
      </c>
      <c r="B89" s="11">
        <f t="shared" si="4"/>
        <v>3940.5413081337824</v>
      </c>
      <c r="C89" s="11">
        <f t="shared" si="5"/>
        <v>1940.5413081337824</v>
      </c>
      <c r="D89" s="12">
        <f t="shared" si="6"/>
        <v>2000</v>
      </c>
      <c r="E89" s="10">
        <f t="shared" si="7"/>
        <v>78000</v>
      </c>
    </row>
    <row r="90" spans="1:5" x14ac:dyDescent="0.25">
      <c r="A90">
        <v>82</v>
      </c>
      <c r="B90" s="11">
        <f t="shared" si="4"/>
        <v>3904.7827561010308</v>
      </c>
      <c r="C90" s="11">
        <f t="shared" si="5"/>
        <v>1904.7827561010306</v>
      </c>
      <c r="D90" s="12">
        <f t="shared" si="6"/>
        <v>2000</v>
      </c>
      <c r="E90" s="10">
        <f t="shared" si="7"/>
        <v>76000</v>
      </c>
    </row>
    <row r="91" spans="1:5" x14ac:dyDescent="0.25">
      <c r="A91">
        <v>83</v>
      </c>
      <c r="B91" s="11">
        <f t="shared" si="4"/>
        <v>3868.4878257877872</v>
      </c>
      <c r="C91" s="11">
        <f t="shared" si="5"/>
        <v>1868.4878257877872</v>
      </c>
      <c r="D91" s="12">
        <f t="shared" si="6"/>
        <v>2000</v>
      </c>
      <c r="E91" s="10">
        <f t="shared" si="7"/>
        <v>74000</v>
      </c>
    </row>
    <row r="92" spans="1:5" x14ac:dyDescent="0.25">
      <c r="A92">
        <v>84</v>
      </c>
      <c r="B92" s="11">
        <f t="shared" si="4"/>
        <v>3831.6484715198453</v>
      </c>
      <c r="C92" s="11">
        <f t="shared" si="5"/>
        <v>1831.6484715198453</v>
      </c>
      <c r="D92" s="12">
        <f t="shared" si="6"/>
        <v>2000</v>
      </c>
      <c r="E92" s="10">
        <f t="shared" si="7"/>
        <v>72000</v>
      </c>
    </row>
    <row r="93" spans="1:5" x14ac:dyDescent="0.25">
      <c r="A93">
        <v>85</v>
      </c>
      <c r="B93" s="11">
        <f t="shared" si="4"/>
        <v>3794.2565269378838</v>
      </c>
      <c r="C93" s="11">
        <f t="shared" si="5"/>
        <v>1794.256526937884</v>
      </c>
      <c r="D93" s="12">
        <f t="shared" si="6"/>
        <v>2000</v>
      </c>
      <c r="E93" s="10">
        <f t="shared" si="7"/>
        <v>70000</v>
      </c>
    </row>
    <row r="94" spans="1:5" x14ac:dyDescent="0.25">
      <c r="A94">
        <v>86</v>
      </c>
      <c r="B94" s="11">
        <f t="shared" si="4"/>
        <v>3756.3037031871936</v>
      </c>
      <c r="C94" s="11">
        <f t="shared" si="5"/>
        <v>1756.3037031871934</v>
      </c>
      <c r="D94" s="12">
        <f t="shared" si="6"/>
        <v>2000</v>
      </c>
      <c r="E94" s="10">
        <f t="shared" si="7"/>
        <v>68000</v>
      </c>
    </row>
    <row r="95" spans="1:5" x14ac:dyDescent="0.25">
      <c r="A95">
        <v>87</v>
      </c>
      <c r="B95" s="11">
        <f t="shared" si="4"/>
        <v>3717.7815870802428</v>
      </c>
      <c r="C95" s="11">
        <f t="shared" si="5"/>
        <v>1717.7815870802428</v>
      </c>
      <c r="D95" s="12">
        <f t="shared" si="6"/>
        <v>2000</v>
      </c>
      <c r="E95" s="10">
        <f t="shared" si="7"/>
        <v>66000</v>
      </c>
    </row>
    <row r="96" spans="1:5" x14ac:dyDescent="0.25">
      <c r="A96">
        <v>88</v>
      </c>
      <c r="B96" s="11">
        <f t="shared" si="4"/>
        <v>3678.6816392316878</v>
      </c>
      <c r="C96" s="11">
        <f t="shared" si="5"/>
        <v>1678.6816392316875</v>
      </c>
      <c r="D96" s="12">
        <f t="shared" si="6"/>
        <v>2000</v>
      </c>
      <c r="E96" s="10">
        <f t="shared" si="7"/>
        <v>64000</v>
      </c>
    </row>
    <row r="97" spans="1:5" x14ac:dyDescent="0.25">
      <c r="A97">
        <v>89</v>
      </c>
      <c r="B97" s="11">
        <f t="shared" si="4"/>
        <v>3638.9951921654038</v>
      </c>
      <c r="C97" s="11">
        <f t="shared" si="5"/>
        <v>1638.995192165404</v>
      </c>
      <c r="D97" s="12">
        <f t="shared" si="6"/>
        <v>2000</v>
      </c>
      <c r="E97" s="10">
        <f t="shared" si="7"/>
        <v>62000</v>
      </c>
    </row>
    <row r="98" spans="1:5" x14ac:dyDescent="0.25">
      <c r="A98">
        <v>90</v>
      </c>
      <c r="B98" s="11">
        <f t="shared" si="4"/>
        <v>3598.7134483931263</v>
      </c>
      <c r="C98" s="11">
        <f t="shared" si="5"/>
        <v>1598.7134483931263</v>
      </c>
      <c r="D98" s="12">
        <f t="shared" si="6"/>
        <v>2000</v>
      </c>
      <c r="E98" s="10">
        <f t="shared" si="7"/>
        <v>60000</v>
      </c>
    </row>
    <row r="99" spans="1:5" x14ac:dyDescent="0.25">
      <c r="A99">
        <v>91</v>
      </c>
      <c r="B99" s="11">
        <f t="shared" si="4"/>
        <v>3557.8274784642645</v>
      </c>
      <c r="C99" s="11">
        <f t="shared" si="5"/>
        <v>1557.8274784642642</v>
      </c>
      <c r="D99" s="12">
        <f t="shared" si="6"/>
        <v>2000</v>
      </c>
      <c r="E99" s="10">
        <f t="shared" si="7"/>
        <v>58000</v>
      </c>
    </row>
    <row r="100" spans="1:5" x14ac:dyDescent="0.25">
      <c r="A100">
        <v>92</v>
      </c>
      <c r="B100" s="11">
        <f t="shared" si="4"/>
        <v>3516.3282189864694</v>
      </c>
      <c r="C100" s="11">
        <f t="shared" si="5"/>
        <v>1516.3282189864692</v>
      </c>
      <c r="D100" s="12">
        <f t="shared" si="6"/>
        <v>2000</v>
      </c>
      <c r="E100" s="10">
        <f t="shared" si="7"/>
        <v>56000</v>
      </c>
    </row>
    <row r="101" spans="1:5" x14ac:dyDescent="0.25">
      <c r="A101">
        <v>93</v>
      </c>
      <c r="B101" s="11">
        <f t="shared" si="4"/>
        <v>3474.2064706165074</v>
      </c>
      <c r="C101" s="11">
        <f t="shared" si="5"/>
        <v>1474.2064706165077</v>
      </c>
      <c r="D101" s="12">
        <f t="shared" si="6"/>
        <v>2000</v>
      </c>
      <c r="E101" s="10">
        <f t="shared" si="7"/>
        <v>54000</v>
      </c>
    </row>
    <row r="102" spans="1:5" x14ac:dyDescent="0.25">
      <c r="A102">
        <v>94</v>
      </c>
      <c r="B102" s="11">
        <f t="shared" si="4"/>
        <v>3431.4528960209964</v>
      </c>
      <c r="C102" s="11">
        <f t="shared" si="5"/>
        <v>1431.4528960209966</v>
      </c>
      <c r="D102" s="12">
        <f t="shared" si="6"/>
        <v>2000</v>
      </c>
      <c r="E102" s="10">
        <f t="shared" si="7"/>
        <v>52000</v>
      </c>
    </row>
    <row r="103" spans="1:5" x14ac:dyDescent="0.25">
      <c r="A103">
        <v>95</v>
      </c>
      <c r="B103" s="11">
        <f t="shared" si="4"/>
        <v>3388.0580178065525</v>
      </c>
      <c r="C103" s="11">
        <f t="shared" si="5"/>
        <v>1388.0580178065525</v>
      </c>
      <c r="D103" s="12">
        <f t="shared" si="6"/>
        <v>2000</v>
      </c>
      <c r="E103" s="10">
        <f t="shared" si="7"/>
        <v>50000</v>
      </c>
    </row>
    <row r="104" spans="1:5" x14ac:dyDescent="0.25">
      <c r="A104">
        <v>96</v>
      </c>
      <c r="B104" s="11">
        <f t="shared" si="4"/>
        <v>3344.012216418892</v>
      </c>
      <c r="C104" s="11">
        <f t="shared" si="5"/>
        <v>1344.012216418892</v>
      </c>
      <c r="D104" s="12">
        <f t="shared" si="6"/>
        <v>2000</v>
      </c>
      <c r="E104" s="10">
        <f t="shared" si="7"/>
        <v>48000</v>
      </c>
    </row>
    <row r="105" spans="1:5" x14ac:dyDescent="0.25">
      <c r="A105">
        <v>97</v>
      </c>
      <c r="B105" s="11">
        <f t="shared" si="4"/>
        <v>3299.3057280104167</v>
      </c>
      <c r="C105" s="11">
        <f t="shared" si="5"/>
        <v>1299.3057280104167</v>
      </c>
      <c r="D105" s="12">
        <f t="shared" si="6"/>
        <v>2000</v>
      </c>
      <c r="E105" s="10">
        <f t="shared" si="7"/>
        <v>46000</v>
      </c>
    </row>
    <row r="106" spans="1:5" x14ac:dyDescent="0.25">
      <c r="A106">
        <v>98</v>
      </c>
      <c r="B106" s="11">
        <f t="shared" si="4"/>
        <v>3253.9286422758141</v>
      </c>
      <c r="C106" s="11">
        <f t="shared" si="5"/>
        <v>1253.9286422758141</v>
      </c>
      <c r="D106" s="12">
        <f t="shared" si="6"/>
        <v>2000</v>
      </c>
      <c r="E106" s="10">
        <f t="shared" si="7"/>
        <v>44000</v>
      </c>
    </row>
    <row r="107" spans="1:5" x14ac:dyDescent="0.25">
      <c r="A107">
        <v>99</v>
      </c>
      <c r="B107" s="11">
        <f t="shared" si="4"/>
        <v>3207.8709002551923</v>
      </c>
      <c r="C107" s="11">
        <f t="shared" si="5"/>
        <v>1207.8709002551925</v>
      </c>
      <c r="D107" s="12">
        <f t="shared" si="6"/>
        <v>2000</v>
      </c>
      <c r="E107" s="10">
        <f t="shared" si="7"/>
        <v>42000</v>
      </c>
    </row>
    <row r="108" spans="1:5" x14ac:dyDescent="0.25">
      <c r="A108">
        <v>100</v>
      </c>
      <c r="B108" s="11">
        <f t="shared" si="4"/>
        <v>3161.1222921042613</v>
      </c>
      <c r="C108" s="11">
        <f t="shared" si="5"/>
        <v>1161.1222921042613</v>
      </c>
      <c r="D108" s="12">
        <f t="shared" si="6"/>
        <v>2000</v>
      </c>
      <c r="E108" s="10">
        <f t="shared" si="7"/>
        <v>40000</v>
      </c>
    </row>
    <row r="109" spans="1:5" x14ac:dyDescent="0.25">
      <c r="A109">
        <v>101</v>
      </c>
      <c r="B109" s="11">
        <f t="shared" si="4"/>
        <v>3113.6724548310667</v>
      </c>
      <c r="C109" s="11">
        <f t="shared" si="5"/>
        <v>1113.6724548310665</v>
      </c>
      <c r="D109" s="12">
        <f t="shared" si="6"/>
        <v>2000</v>
      </c>
      <c r="E109" s="10">
        <f t="shared" si="7"/>
        <v>38000</v>
      </c>
    </row>
    <row r="110" spans="1:5" x14ac:dyDescent="0.25">
      <c r="A110">
        <v>102</v>
      </c>
      <c r="B110" s="11">
        <f t="shared" si="4"/>
        <v>3065.5108699987741</v>
      </c>
      <c r="C110" s="11">
        <f t="shared" si="5"/>
        <v>1065.5108699987741</v>
      </c>
      <c r="D110" s="12">
        <f t="shared" si="6"/>
        <v>2000</v>
      </c>
      <c r="E110" s="10">
        <f t="shared" si="7"/>
        <v>36000</v>
      </c>
    </row>
    <row r="111" spans="1:5" x14ac:dyDescent="0.25">
      <c r="A111">
        <v>103</v>
      </c>
      <c r="B111" s="11">
        <f t="shared" si="4"/>
        <v>3016.6268613939969</v>
      </c>
      <c r="C111" s="11">
        <f t="shared" si="5"/>
        <v>1016.6268613939968</v>
      </c>
      <c r="D111" s="12">
        <f t="shared" si="6"/>
        <v>2000</v>
      </c>
      <c r="E111" s="10">
        <f t="shared" si="7"/>
        <v>34000</v>
      </c>
    </row>
    <row r="112" spans="1:5" x14ac:dyDescent="0.25">
      <c r="A112">
        <v>104</v>
      </c>
      <c r="B112" s="11">
        <f t="shared" si="4"/>
        <v>2967.009592660148</v>
      </c>
      <c r="C112" s="11">
        <f t="shared" si="5"/>
        <v>967.00959266014797</v>
      </c>
      <c r="D112" s="12">
        <f t="shared" si="6"/>
        <v>2000</v>
      </c>
      <c r="E112" s="10">
        <f t="shared" si="7"/>
        <v>32000</v>
      </c>
    </row>
    <row r="113" spans="1:5" x14ac:dyDescent="0.25">
      <c r="A113">
        <v>105</v>
      </c>
      <c r="B113" s="11">
        <f t="shared" si="4"/>
        <v>2916.6480648952911</v>
      </c>
      <c r="C113" s="11">
        <f t="shared" si="5"/>
        <v>916.64806489529133</v>
      </c>
      <c r="D113" s="12">
        <f t="shared" si="6"/>
        <v>2000</v>
      </c>
      <c r="E113" s="10">
        <f t="shared" si="7"/>
        <v>30000</v>
      </c>
    </row>
    <row r="114" spans="1:5" x14ac:dyDescent="0.25">
      <c r="A114">
        <v>106</v>
      </c>
      <c r="B114" s="11">
        <f t="shared" si="4"/>
        <v>2865.5311142139617</v>
      </c>
      <c r="C114" s="11">
        <f t="shared" si="5"/>
        <v>865.53111421396181</v>
      </c>
      <c r="D114" s="12">
        <f t="shared" si="6"/>
        <v>2000</v>
      </c>
      <c r="E114" s="10">
        <f t="shared" si="7"/>
        <v>28000</v>
      </c>
    </row>
    <row r="115" spans="1:5" x14ac:dyDescent="0.25">
      <c r="A115">
        <v>107</v>
      </c>
      <c r="B115" s="11">
        <f t="shared" si="4"/>
        <v>2813.6474092724125</v>
      </c>
      <c r="C115" s="11">
        <f t="shared" si="5"/>
        <v>813.64740927241257</v>
      </c>
      <c r="D115" s="12">
        <f t="shared" si="6"/>
        <v>2000</v>
      </c>
      <c r="E115" s="10">
        <f t="shared" si="7"/>
        <v>26000</v>
      </c>
    </row>
    <row r="116" spans="1:5" x14ac:dyDescent="0.25">
      <c r="A116">
        <v>108</v>
      </c>
      <c r="B116" s="11">
        <f t="shared" si="4"/>
        <v>2760.98544875674</v>
      </c>
      <c r="C116" s="11">
        <f t="shared" si="5"/>
        <v>760.98544875673974</v>
      </c>
      <c r="D116" s="12">
        <f t="shared" si="6"/>
        <v>2000</v>
      </c>
      <c r="E116" s="10">
        <f t="shared" si="7"/>
        <v>24000</v>
      </c>
    </row>
    <row r="117" spans="1:5" x14ac:dyDescent="0.25">
      <c r="A117">
        <v>109</v>
      </c>
      <c r="B117" s="11">
        <f t="shared" si="4"/>
        <v>2707.5335588333323</v>
      </c>
      <c r="C117" s="11">
        <f t="shared" si="5"/>
        <v>707.53355883333222</v>
      </c>
      <c r="D117" s="12">
        <f t="shared" si="6"/>
        <v>2000</v>
      </c>
      <c r="E117" s="10">
        <f t="shared" si="7"/>
        <v>22000</v>
      </c>
    </row>
    <row r="118" spans="1:5" x14ac:dyDescent="0.25">
      <c r="A118">
        <v>110</v>
      </c>
      <c r="B118" s="11">
        <f t="shared" si="4"/>
        <v>2653.2798905610734</v>
      </c>
      <c r="C118" s="11">
        <f t="shared" si="5"/>
        <v>653.27989056107333</v>
      </c>
      <c r="D118" s="12">
        <f t="shared" si="6"/>
        <v>2000</v>
      </c>
      <c r="E118" s="10">
        <f t="shared" si="7"/>
        <v>20000</v>
      </c>
    </row>
    <row r="119" spans="1:5" x14ac:dyDescent="0.25">
      <c r="A119">
        <v>111</v>
      </c>
      <c r="B119" s="11">
        <f t="shared" si="4"/>
        <v>2598.2124172647304</v>
      </c>
      <c r="C119" s="11">
        <f t="shared" si="5"/>
        <v>598.21241726473045</v>
      </c>
      <c r="D119" s="12">
        <f t="shared" si="6"/>
        <v>2000</v>
      </c>
      <c r="E119" s="10">
        <f t="shared" si="7"/>
        <v>18000</v>
      </c>
    </row>
    <row r="120" spans="1:5" x14ac:dyDescent="0.25">
      <c r="A120">
        <v>112</v>
      </c>
      <c r="B120" s="11">
        <f t="shared" si="4"/>
        <v>2542.3189318689429</v>
      </c>
      <c r="C120" s="11">
        <f t="shared" si="5"/>
        <v>542.31893186894285</v>
      </c>
      <c r="D120" s="12">
        <f t="shared" si="6"/>
        <v>2000</v>
      </c>
      <c r="E120" s="10">
        <f t="shared" si="7"/>
        <v>16000</v>
      </c>
    </row>
    <row r="121" spans="1:5" x14ac:dyDescent="0.25">
      <c r="A121">
        <v>113</v>
      </c>
      <c r="B121" s="11">
        <f t="shared" si="4"/>
        <v>2485.5870441922179</v>
      </c>
      <c r="C121" s="11">
        <f t="shared" si="5"/>
        <v>485.58704419221806</v>
      </c>
      <c r="D121" s="12">
        <f t="shared" si="6"/>
        <v>2000</v>
      </c>
      <c r="E121" s="10">
        <f t="shared" si="7"/>
        <v>14000</v>
      </c>
    </row>
    <row r="122" spans="1:5" x14ac:dyDescent="0.25">
      <c r="A122">
        <v>114</v>
      </c>
      <c r="B122" s="11">
        <f t="shared" si="4"/>
        <v>2428.0041782003427</v>
      </c>
      <c r="C122" s="11">
        <f t="shared" si="5"/>
        <v>428.00417820034255</v>
      </c>
      <c r="D122" s="12">
        <f t="shared" si="6"/>
        <v>2000</v>
      </c>
      <c r="E122" s="10">
        <f t="shared" si="7"/>
        <v>12000</v>
      </c>
    </row>
    <row r="123" spans="1:5" x14ac:dyDescent="0.25">
      <c r="A123">
        <v>115</v>
      </c>
      <c r="B123" s="11">
        <f t="shared" si="4"/>
        <v>2369.5575692185889</v>
      </c>
      <c r="C123" s="11">
        <f t="shared" si="5"/>
        <v>369.55756921858887</v>
      </c>
      <c r="D123" s="12">
        <f t="shared" si="6"/>
        <v>2000</v>
      </c>
      <c r="E123" s="10">
        <f t="shared" si="7"/>
        <v>10000</v>
      </c>
    </row>
    <row r="124" spans="1:5" x14ac:dyDescent="0.25">
      <c r="A124">
        <v>116</v>
      </c>
      <c r="B124" s="11">
        <f t="shared" si="4"/>
        <v>2310.234261102109</v>
      </c>
      <c r="C124" s="11">
        <f t="shared" si="5"/>
        <v>310.23426110210886</v>
      </c>
      <c r="D124" s="12">
        <f t="shared" si="6"/>
        <v>2000</v>
      </c>
      <c r="E124" s="10">
        <f t="shared" si="7"/>
        <v>8000</v>
      </c>
    </row>
    <row r="125" spans="1:5" x14ac:dyDescent="0.25">
      <c r="A125">
        <v>117</v>
      </c>
      <c r="B125" s="11">
        <f t="shared" si="4"/>
        <v>2250.0211033638816</v>
      </c>
      <c r="C125" s="11">
        <f t="shared" si="5"/>
        <v>250.02110336388171</v>
      </c>
      <c r="D125" s="12">
        <f t="shared" si="6"/>
        <v>2000</v>
      </c>
      <c r="E125" s="10">
        <f t="shared" si="7"/>
        <v>6000</v>
      </c>
    </row>
    <row r="126" spans="1:5" x14ac:dyDescent="0.25">
      <c r="A126">
        <v>118</v>
      </c>
      <c r="B126" s="11">
        <f t="shared" si="4"/>
        <v>2188.9047482595811</v>
      </c>
      <c r="C126" s="11">
        <f t="shared" si="5"/>
        <v>188.90474825958114</v>
      </c>
      <c r="D126" s="12">
        <f t="shared" si="6"/>
        <v>2000</v>
      </c>
      <c r="E126" s="10">
        <f t="shared" si="7"/>
        <v>4000</v>
      </c>
    </row>
    <row r="127" spans="1:5" x14ac:dyDescent="0.25">
      <c r="A127">
        <v>119</v>
      </c>
      <c r="B127" s="11">
        <f t="shared" si="4"/>
        <v>2126.871647828716</v>
      </c>
      <c r="C127" s="11">
        <f t="shared" si="5"/>
        <v>126.87164782871606</v>
      </c>
      <c r="D127" s="12">
        <f t="shared" si="6"/>
        <v>2000</v>
      </c>
      <c r="E127" s="10">
        <f t="shared" si="7"/>
        <v>2000</v>
      </c>
    </row>
    <row r="128" spans="1:5" x14ac:dyDescent="0.25">
      <c r="A128">
        <v>120</v>
      </c>
      <c r="B128" s="11">
        <f t="shared" si="4"/>
        <v>2063.908050891388</v>
      </c>
      <c r="C128" s="11">
        <f t="shared" si="5"/>
        <v>63.90805089138798</v>
      </c>
      <c r="D128" s="12">
        <f t="shared" si="6"/>
        <v>2000</v>
      </c>
      <c r="E128" s="10">
        <f t="shared" si="7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Q129"/>
  <sheetViews>
    <sheetView showGridLines="0" zoomScale="78" zoomScaleNormal="78" workbookViewId="0">
      <selection activeCell="C9" sqref="C9"/>
    </sheetView>
  </sheetViews>
  <sheetFormatPr defaultRowHeight="15" x14ac:dyDescent="0.25"/>
  <cols>
    <col min="1" max="1" width="4.7109375" customWidth="1"/>
    <col min="2" max="2" width="18.140625" customWidth="1"/>
    <col min="3" max="3" width="20.140625" customWidth="1"/>
    <col min="4" max="4" width="12.85546875" customWidth="1"/>
    <col min="5" max="5" width="15" bestFit="1" customWidth="1"/>
    <col min="6" max="6" width="4.140625" customWidth="1"/>
    <col min="7" max="7" width="4.7109375" customWidth="1"/>
    <col min="8" max="8" width="18.140625" customWidth="1"/>
    <col min="9" max="9" width="20.140625" customWidth="1"/>
    <col min="10" max="10" width="12.85546875" customWidth="1"/>
    <col min="11" max="11" width="15" bestFit="1" customWidth="1"/>
    <col min="13" max="13" width="4.7109375" customWidth="1"/>
    <col min="14" max="14" width="18.140625" customWidth="1"/>
    <col min="15" max="15" width="20.140625" customWidth="1"/>
    <col min="16" max="16" width="12.85546875" customWidth="1"/>
    <col min="17" max="17" width="15" bestFit="1" customWidth="1"/>
  </cols>
  <sheetData>
    <row r="1" spans="1:17" ht="18.75" x14ac:dyDescent="0.3">
      <c r="A1" s="98" t="s">
        <v>14</v>
      </c>
      <c r="B1" s="98"/>
      <c r="C1" s="98"/>
      <c r="D1" s="98"/>
      <c r="E1" s="98"/>
      <c r="G1" s="98" t="s">
        <v>14</v>
      </c>
      <c r="H1" s="98"/>
      <c r="I1" s="98"/>
      <c r="J1" s="98"/>
      <c r="K1" s="98"/>
      <c r="M1" s="98" t="s">
        <v>14</v>
      </c>
      <c r="N1" s="98"/>
      <c r="O1" s="98"/>
      <c r="P1" s="98"/>
      <c r="Q1" s="98"/>
    </row>
    <row r="3" spans="1:17" x14ac:dyDescent="0.25">
      <c r="B3" s="14" t="s">
        <v>3</v>
      </c>
      <c r="C3" s="15">
        <v>240000</v>
      </c>
      <c r="H3" s="14" t="s">
        <v>3</v>
      </c>
      <c r="I3" s="15">
        <v>240000</v>
      </c>
      <c r="N3" s="14" t="s">
        <v>3</v>
      </c>
      <c r="O3" s="15">
        <v>240000</v>
      </c>
    </row>
    <row r="4" spans="1:17" x14ac:dyDescent="0.25">
      <c r="B4" s="14" t="s">
        <v>4</v>
      </c>
      <c r="C4" s="16">
        <v>1.4999999999999999E-2</v>
      </c>
      <c r="D4" s="5" t="s">
        <v>5</v>
      </c>
      <c r="H4" s="14" t="s">
        <v>4</v>
      </c>
      <c r="I4" s="16">
        <v>1.4999999999999999E-2</v>
      </c>
      <c r="J4" s="5" t="s">
        <v>5</v>
      </c>
      <c r="N4" s="14" t="s">
        <v>4</v>
      </c>
      <c r="O4" s="16">
        <v>1.4999999999999999E-2</v>
      </c>
      <c r="P4" s="5" t="s">
        <v>5</v>
      </c>
    </row>
    <row r="5" spans="1:17" x14ac:dyDescent="0.25">
      <c r="B5" s="14" t="s">
        <v>6</v>
      </c>
      <c r="C5" s="17">
        <v>120</v>
      </c>
      <c r="D5" s="5" t="s">
        <v>7</v>
      </c>
      <c r="H5" s="14" t="s">
        <v>6</v>
      </c>
      <c r="I5" s="17">
        <v>120</v>
      </c>
      <c r="J5" s="5" t="s">
        <v>7</v>
      </c>
      <c r="N5" s="14" t="s">
        <v>6</v>
      </c>
      <c r="O5" s="17">
        <v>120</v>
      </c>
      <c r="P5" s="5" t="s">
        <v>7</v>
      </c>
    </row>
    <row r="7" spans="1:17" x14ac:dyDescent="0.25">
      <c r="A7" s="18" t="s">
        <v>8</v>
      </c>
      <c r="B7" s="18" t="s">
        <v>9</v>
      </c>
      <c r="C7" s="18" t="s">
        <v>10</v>
      </c>
      <c r="D7" s="18" t="s">
        <v>11</v>
      </c>
      <c r="E7" s="18" t="s">
        <v>12</v>
      </c>
      <c r="G7" s="18" t="s">
        <v>8</v>
      </c>
      <c r="H7" s="18" t="s">
        <v>9</v>
      </c>
      <c r="I7" s="18" t="s">
        <v>10</v>
      </c>
      <c r="J7" s="18" t="s">
        <v>11</v>
      </c>
      <c r="K7" s="18" t="s">
        <v>12</v>
      </c>
      <c r="M7" s="18" t="s">
        <v>8</v>
      </c>
      <c r="N7" s="18" t="s">
        <v>9</v>
      </c>
      <c r="O7" s="18" t="s">
        <v>10</v>
      </c>
      <c r="P7" s="18" t="s">
        <v>11</v>
      </c>
      <c r="Q7" s="18" t="s">
        <v>12</v>
      </c>
    </row>
    <row r="8" spans="1:17" x14ac:dyDescent="0.25">
      <c r="A8">
        <v>0</v>
      </c>
      <c r="D8" s="12"/>
      <c r="E8" s="10">
        <f>C3</f>
        <v>240000</v>
      </c>
      <c r="G8">
        <v>0</v>
      </c>
      <c r="J8" s="12"/>
      <c r="K8" s="10">
        <f>I3</f>
        <v>240000</v>
      </c>
      <c r="M8">
        <v>0</v>
      </c>
      <c r="P8" s="12"/>
      <c r="Q8" s="10">
        <f>O3</f>
        <v>240000</v>
      </c>
    </row>
    <row r="9" spans="1:17" x14ac:dyDescent="0.25">
      <c r="A9">
        <v>1</v>
      </c>
      <c r="B9" s="11">
        <f>(Price!B9+SAC!B9)/2</f>
        <v>4962.2223884919604</v>
      </c>
      <c r="C9" s="11">
        <f>(Price!C9+SAC!C9)/2</f>
        <v>3600</v>
      </c>
      <c r="D9" s="12">
        <f>(Price!D9+SAC!D9)/2</f>
        <v>1362.2223884919604</v>
      </c>
      <c r="E9" s="10">
        <f>(Price!E9+SAC!E9)/2</f>
        <v>238637.77761150803</v>
      </c>
      <c r="G9">
        <v>1</v>
      </c>
      <c r="H9" s="11">
        <f>(Price!H9+SAC!H9)/2</f>
        <v>0</v>
      </c>
      <c r="I9" s="11">
        <f>(Price!I9+SAC!I9)/2</f>
        <v>0</v>
      </c>
      <c r="J9" s="12">
        <f>(Price!J9+SAC!J9)/2</f>
        <v>0</v>
      </c>
      <c r="K9" s="10">
        <f>(Price!K9+SAC!K9)/2</f>
        <v>0</v>
      </c>
      <c r="M9">
        <v>1</v>
      </c>
      <c r="N9" s="11">
        <f>(Price!N9+SAC!N9)/2</f>
        <v>0</v>
      </c>
      <c r="O9" s="11">
        <f>(Price!O9+SAC!O9)/2</f>
        <v>0</v>
      </c>
      <c r="P9" s="12">
        <f>(Price!P9+SAC!P9)/2</f>
        <v>0</v>
      </c>
      <c r="Q9" s="10">
        <f>(Price!Q9+SAC!Q9)/2</f>
        <v>0</v>
      </c>
    </row>
    <row r="10" spans="1:17" x14ac:dyDescent="0.25">
      <c r="A10">
        <v>2</v>
      </c>
      <c r="B10" s="11">
        <f>(Price!B10+SAC!B10)/2</f>
        <v>4956.7890526645806</v>
      </c>
      <c r="C10" s="11">
        <f>(Price!C10+SAC!C10)/2</f>
        <v>3589.1333283452414</v>
      </c>
      <c r="D10" s="12">
        <f>(Price!D10+SAC!D10)/2</f>
        <v>1367.6557243193397</v>
      </c>
      <c r="E10" s="10">
        <f>(Price!E10+SAC!E10)/2</f>
        <v>237270.1218871887</v>
      </c>
      <c r="G10">
        <v>2</v>
      </c>
      <c r="H10" s="11">
        <f>(Price!H10+SAC!H10)/2</f>
        <v>0</v>
      </c>
      <c r="I10" s="11">
        <f>(Price!I10+SAC!I10)/2</f>
        <v>0</v>
      </c>
      <c r="J10" s="12">
        <f>(Price!J10+SAC!J10)/2</f>
        <v>0</v>
      </c>
      <c r="K10" s="10">
        <f>(Price!K10+SAC!K10)/2</f>
        <v>0</v>
      </c>
      <c r="M10">
        <v>2</v>
      </c>
      <c r="N10" s="11">
        <f>(Price!N10+SAC!N10)/2</f>
        <v>0</v>
      </c>
      <c r="O10" s="11">
        <f>(Price!O10+SAC!O10)/2</f>
        <v>0</v>
      </c>
      <c r="P10" s="12">
        <f>(Price!P10+SAC!P10)/2</f>
        <v>0</v>
      </c>
      <c r="Q10" s="10">
        <f>(Price!Q10+SAC!Q10)/2</f>
        <v>0</v>
      </c>
    </row>
    <row r="11" spans="1:17" x14ac:dyDescent="0.25">
      <c r="A11">
        <v>3</v>
      </c>
      <c r="B11" s="11">
        <f>(Price!B11+SAC!B11)/2</f>
        <v>4951.2742167997912</v>
      </c>
      <c r="C11" s="11">
        <f>(Price!C11+SAC!C11)/2</f>
        <v>3578.1036566156613</v>
      </c>
      <c r="D11" s="12">
        <f>(Price!D11+SAC!D11)/2</f>
        <v>1373.17056018413</v>
      </c>
      <c r="E11" s="10">
        <f>(Price!E11+SAC!E11)/2</f>
        <v>235896.95132700459</v>
      </c>
      <c r="G11">
        <v>3</v>
      </c>
      <c r="H11" s="11">
        <f>(Price!H11+SAC!H11)/2</f>
        <v>0</v>
      </c>
      <c r="I11" s="11">
        <f>(Price!I11+SAC!I11)/2</f>
        <v>0</v>
      </c>
      <c r="J11" s="12">
        <f>(Price!J11+SAC!J11)/2</f>
        <v>0</v>
      </c>
      <c r="K11" s="10">
        <f>(Price!K11+SAC!K11)/2</f>
        <v>0</v>
      </c>
      <c r="M11">
        <v>3</v>
      </c>
      <c r="N11" s="11">
        <f>(Price!N11+SAC!N11)/2</f>
        <v>0</v>
      </c>
      <c r="O11" s="11">
        <f>(Price!O11+SAC!O11)/2</f>
        <v>0</v>
      </c>
      <c r="P11" s="12">
        <f>(Price!P11+SAC!P11)/2</f>
        <v>0</v>
      </c>
      <c r="Q11" s="10">
        <f>(Price!Q11+SAC!Q11)/2</f>
        <v>0</v>
      </c>
    </row>
    <row r="12" spans="1:17" x14ac:dyDescent="0.25">
      <c r="A12">
        <v>4</v>
      </c>
      <c r="B12" s="11">
        <f>(Price!B12+SAC!B12)/2</f>
        <v>4945.6766583970293</v>
      </c>
      <c r="C12" s="11">
        <f>(Price!C12+SAC!C12)/2</f>
        <v>3566.908539810137</v>
      </c>
      <c r="D12" s="12">
        <f>(Price!D12+SAC!D12)/2</f>
        <v>1378.7681185868919</v>
      </c>
      <c r="E12" s="10">
        <f>(Price!E12+SAC!E12)/2</f>
        <v>234518.18320841767</v>
      </c>
      <c r="G12">
        <v>4</v>
      </c>
      <c r="H12" s="11">
        <f>(Price!H12+SAC!H12)/2</f>
        <v>0</v>
      </c>
      <c r="I12" s="11">
        <f>(Price!I12+SAC!I12)/2</f>
        <v>0</v>
      </c>
      <c r="J12" s="12">
        <f>(Price!J12+SAC!J12)/2</f>
        <v>0</v>
      </c>
      <c r="K12" s="10">
        <f>(Price!K12+SAC!K12)/2</f>
        <v>0</v>
      </c>
      <c r="M12">
        <v>4</v>
      </c>
      <c r="N12" s="11">
        <f>(Price!N12+SAC!N12)/2</f>
        <v>0</v>
      </c>
      <c r="O12" s="11">
        <f>(Price!O12+SAC!O12)/2</f>
        <v>0</v>
      </c>
      <c r="P12" s="12">
        <f>(Price!P12+SAC!P12)/2</f>
        <v>0</v>
      </c>
      <c r="Q12" s="10">
        <f>(Price!Q12+SAC!Q12)/2</f>
        <v>0</v>
      </c>
    </row>
    <row r="13" spans="1:17" x14ac:dyDescent="0.25">
      <c r="A13">
        <v>5</v>
      </c>
      <c r="B13" s="11">
        <f>(Price!B13+SAC!B13)/2</f>
        <v>4939.9951366182249</v>
      </c>
      <c r="C13" s="11">
        <f>(Price!C13+SAC!C13)/2</f>
        <v>3555.54549625253</v>
      </c>
      <c r="D13" s="12">
        <f>(Price!D13+SAC!D13)/2</f>
        <v>1384.4496403656951</v>
      </c>
      <c r="E13" s="10">
        <f>(Price!E13+SAC!E13)/2</f>
        <v>233133.733568052</v>
      </c>
      <c r="G13">
        <v>5</v>
      </c>
      <c r="H13" s="11">
        <f>(Price!H13+SAC!H13)/2</f>
        <v>0</v>
      </c>
      <c r="I13" s="11">
        <f>(Price!I13+SAC!I13)/2</f>
        <v>0</v>
      </c>
      <c r="J13" s="12">
        <f>(Price!J13+SAC!J13)/2</f>
        <v>0</v>
      </c>
      <c r="K13" s="10">
        <f>(Price!K13+SAC!K13)/2</f>
        <v>0</v>
      </c>
      <c r="M13">
        <v>5</v>
      </c>
      <c r="N13" s="11">
        <f>(Price!N13+SAC!N13)/2</f>
        <v>0</v>
      </c>
      <c r="O13" s="11">
        <f>(Price!O13+SAC!O13)/2</f>
        <v>0</v>
      </c>
      <c r="P13" s="12">
        <f>(Price!P13+SAC!P13)/2</f>
        <v>0</v>
      </c>
      <c r="Q13" s="10">
        <f>(Price!Q13+SAC!Q13)/2</f>
        <v>0</v>
      </c>
    </row>
    <row r="14" spans="1:17" x14ac:dyDescent="0.25">
      <c r="A14">
        <v>6</v>
      </c>
      <c r="B14" s="11">
        <f>(Price!B14+SAC!B14)/2</f>
        <v>4934.2283920127402</v>
      </c>
      <c r="C14" s="11">
        <f>(Price!C14+SAC!C14)/2</f>
        <v>3544.0120070415596</v>
      </c>
      <c r="D14" s="12">
        <f>(Price!D14+SAC!D14)/2</f>
        <v>1390.2163849711806</v>
      </c>
      <c r="E14" s="10">
        <f>(Price!E14+SAC!E14)/2</f>
        <v>231743.51718308081</v>
      </c>
      <c r="G14">
        <v>6</v>
      </c>
      <c r="H14" s="11">
        <f>(Price!H14+SAC!H14)/2</f>
        <v>0</v>
      </c>
      <c r="I14" s="11">
        <f>(Price!I14+SAC!I14)/2</f>
        <v>0</v>
      </c>
      <c r="J14" s="12">
        <f>(Price!J14+SAC!J14)/2</f>
        <v>0</v>
      </c>
      <c r="K14" s="10">
        <f>(Price!K14+SAC!K14)/2</f>
        <v>0</v>
      </c>
      <c r="M14">
        <v>6</v>
      </c>
      <c r="N14" s="11">
        <f>(Price!N14+SAC!N14)/2</f>
        <v>0</v>
      </c>
      <c r="O14" s="11">
        <f>(Price!O14+SAC!O14)/2</f>
        <v>0</v>
      </c>
      <c r="P14" s="12">
        <f>(Price!P14+SAC!P14)/2</f>
        <v>0</v>
      </c>
      <c r="Q14" s="10">
        <f>(Price!Q14+SAC!Q14)/2</f>
        <v>0</v>
      </c>
    </row>
    <row r="15" spans="1:17" x14ac:dyDescent="0.25">
      <c r="A15">
        <v>7</v>
      </c>
      <c r="B15" s="11">
        <f>(Price!B15+SAC!B15)/2</f>
        <v>4928.3751462381724</v>
      </c>
      <c r="C15" s="11">
        <f>(Price!C15+SAC!C15)/2</f>
        <v>3532.3055154924241</v>
      </c>
      <c r="D15" s="12">
        <f>(Price!D15+SAC!D15)/2</f>
        <v>1396.0696307457483</v>
      </c>
      <c r="E15" s="10">
        <f>(Price!E15+SAC!E15)/2</f>
        <v>230347.44755233504</v>
      </c>
      <c r="G15">
        <v>7</v>
      </c>
      <c r="H15" s="11">
        <f>(Price!H15+SAC!H15)/2</f>
        <v>0</v>
      </c>
      <c r="I15" s="11">
        <f>(Price!I15+SAC!I15)/2</f>
        <v>0</v>
      </c>
      <c r="J15" s="12">
        <f>(Price!J15+SAC!J15)/2</f>
        <v>0</v>
      </c>
      <c r="K15" s="10">
        <f>(Price!K15+SAC!K15)/2</f>
        <v>0</v>
      </c>
      <c r="M15">
        <v>7</v>
      </c>
      <c r="N15" s="11">
        <f>(Price!N15+SAC!N15)/2</f>
        <v>0</v>
      </c>
      <c r="O15" s="11">
        <f>(Price!O15+SAC!O15)/2</f>
        <v>0</v>
      </c>
      <c r="P15" s="12">
        <f>(Price!P15+SAC!P15)/2</f>
        <v>0</v>
      </c>
      <c r="Q15" s="10">
        <f>(Price!Q15+SAC!Q15)/2</f>
        <v>0</v>
      </c>
    </row>
    <row r="16" spans="1:17" x14ac:dyDescent="0.25">
      <c r="A16">
        <v>8</v>
      </c>
      <c r="B16" s="11">
        <f>(Price!B16+SAC!B16)/2</f>
        <v>4922.4341017769857</v>
      </c>
      <c r="C16" s="11">
        <f>(Price!C16+SAC!C16)/2</f>
        <v>3520.4234265700516</v>
      </c>
      <c r="D16" s="12">
        <f>(Price!D16+SAC!D16)/2</f>
        <v>1402.0106752069346</v>
      </c>
      <c r="E16" s="10">
        <f>(Price!E16+SAC!E16)/2</f>
        <v>228945.43687712812</v>
      </c>
      <c r="G16">
        <v>8</v>
      </c>
      <c r="H16" s="11">
        <f>(Price!H16+SAC!H16)/2</f>
        <v>0</v>
      </c>
      <c r="I16" s="11">
        <f>(Price!I16+SAC!I16)/2</f>
        <v>0</v>
      </c>
      <c r="J16" s="12">
        <f>(Price!J16+SAC!J16)/2</f>
        <v>0</v>
      </c>
      <c r="K16" s="10">
        <f>(Price!K16+SAC!K16)/2</f>
        <v>0</v>
      </c>
      <c r="M16">
        <v>8</v>
      </c>
      <c r="N16" s="11">
        <f>(Price!N16+SAC!N16)/2</f>
        <v>0</v>
      </c>
      <c r="O16" s="11">
        <f>(Price!O16+SAC!O16)/2</f>
        <v>0</v>
      </c>
      <c r="P16" s="12">
        <f>(Price!P16+SAC!P16)/2</f>
        <v>0</v>
      </c>
      <c r="Q16" s="10">
        <f>(Price!Q16+SAC!Q16)/2</f>
        <v>0</v>
      </c>
    </row>
    <row r="17" spans="1:17" x14ac:dyDescent="0.25">
      <c r="A17">
        <v>9</v>
      </c>
      <c r="B17" s="11">
        <f>(Price!B17+SAC!B17)/2</f>
        <v>4916.4039416488822</v>
      </c>
      <c r="C17" s="11">
        <f>(Price!C17+SAC!C17)/2</f>
        <v>3508.3631063138437</v>
      </c>
      <c r="D17" s="12">
        <f>(Price!D17+SAC!D17)/2</f>
        <v>1408.0408353350385</v>
      </c>
      <c r="E17" s="10">
        <f>(Price!E17+SAC!E17)/2</f>
        <v>227537.39604179308</v>
      </c>
      <c r="G17">
        <v>9</v>
      </c>
      <c r="H17" s="11">
        <f>(Price!H17+SAC!H17)/2</f>
        <v>0</v>
      </c>
      <c r="I17" s="11">
        <f>(Price!I17+SAC!I17)/2</f>
        <v>0</v>
      </c>
      <c r="J17" s="12">
        <f>(Price!J17+SAC!J17)/2</f>
        <v>0</v>
      </c>
      <c r="K17" s="10">
        <f>(Price!K17+SAC!K17)/2</f>
        <v>0</v>
      </c>
      <c r="M17">
        <v>9</v>
      </c>
      <c r="N17" s="11">
        <f>(Price!N17+SAC!N17)/2</f>
        <v>0</v>
      </c>
      <c r="O17" s="11">
        <f>(Price!O17+SAC!O17)/2</f>
        <v>0</v>
      </c>
      <c r="P17" s="12">
        <f>(Price!P17+SAC!P17)/2</f>
        <v>0</v>
      </c>
      <c r="Q17" s="10">
        <f>(Price!Q17+SAC!Q17)/2</f>
        <v>0</v>
      </c>
    </row>
    <row r="18" spans="1:17" x14ac:dyDescent="0.25">
      <c r="A18">
        <v>10</v>
      </c>
      <c r="B18" s="11">
        <f>(Price!B18+SAC!B18)/2</f>
        <v>4910.2833291188563</v>
      </c>
      <c r="C18" s="11">
        <f>(Price!C18+SAC!C18)/2</f>
        <v>3496.1218812537923</v>
      </c>
      <c r="D18" s="12">
        <f>(Price!D18+SAC!D18)/2</f>
        <v>1414.1614478650642</v>
      </c>
      <c r="E18" s="10">
        <f>(Price!E18+SAC!E18)/2</f>
        <v>226123.23459392803</v>
      </c>
      <c r="G18">
        <v>10</v>
      </c>
      <c r="H18" s="11">
        <f>(Price!H18+SAC!H18)/2</f>
        <v>0</v>
      </c>
      <c r="I18" s="11">
        <f>(Price!I18+SAC!I18)/2</f>
        <v>0</v>
      </c>
      <c r="J18" s="12">
        <f>(Price!J18+SAC!J18)/2</f>
        <v>0</v>
      </c>
      <c r="K18" s="10">
        <f>(Price!K18+SAC!K18)/2</f>
        <v>0</v>
      </c>
      <c r="M18">
        <v>10</v>
      </c>
      <c r="N18" s="11">
        <f>(Price!N18+SAC!N18)/2</f>
        <v>0</v>
      </c>
      <c r="O18" s="11">
        <f>(Price!O18+SAC!O18)/2</f>
        <v>0</v>
      </c>
      <c r="P18" s="12">
        <f>(Price!P18+SAC!P18)/2</f>
        <v>0</v>
      </c>
      <c r="Q18" s="10">
        <f>(Price!Q18+SAC!Q18)/2</f>
        <v>0</v>
      </c>
    </row>
    <row r="19" spans="1:17" x14ac:dyDescent="0.25">
      <c r="A19">
        <v>11</v>
      </c>
      <c r="B19" s="11">
        <f>(Price!B19+SAC!B19)/2</f>
        <v>4904.070907400881</v>
      </c>
      <c r="C19" s="11">
        <f>(Price!C19+SAC!C19)/2</f>
        <v>3483.6970378178403</v>
      </c>
      <c r="D19" s="12">
        <f>(Price!D19+SAC!D19)/2</f>
        <v>1420.3738695830402</v>
      </c>
      <c r="E19" s="10">
        <f>(Price!E19+SAC!E19)/2</f>
        <v>224702.86072434497</v>
      </c>
      <c r="G19">
        <v>11</v>
      </c>
      <c r="H19" s="11">
        <f>(Price!H19+SAC!H19)/2</f>
        <v>0</v>
      </c>
      <c r="I19" s="11">
        <f>(Price!I19+SAC!I19)/2</f>
        <v>0</v>
      </c>
      <c r="J19" s="12">
        <f>(Price!J19+SAC!J19)/2</f>
        <v>0</v>
      </c>
      <c r="K19" s="10">
        <f>(Price!K19+SAC!K19)/2</f>
        <v>0</v>
      </c>
      <c r="M19">
        <v>11</v>
      </c>
      <c r="N19" s="11">
        <f>(Price!N19+SAC!N19)/2</f>
        <v>0</v>
      </c>
      <c r="O19" s="11">
        <f>(Price!O19+SAC!O19)/2</f>
        <v>0</v>
      </c>
      <c r="P19" s="12">
        <f>(Price!P19+SAC!P19)/2</f>
        <v>0</v>
      </c>
      <c r="Q19" s="10">
        <f>(Price!Q19+SAC!Q19)/2</f>
        <v>0</v>
      </c>
    </row>
    <row r="20" spans="1:17" x14ac:dyDescent="0.25">
      <c r="A20">
        <v>12</v>
      </c>
      <c r="B20" s="11">
        <f>(Price!B20+SAC!B20)/2</f>
        <v>4897.7652993571355</v>
      </c>
      <c r="C20" s="11">
        <f>(Price!C20+SAC!C20)/2</f>
        <v>3471.0858217303494</v>
      </c>
      <c r="D20" s="12">
        <f>(Price!D20+SAC!D20)/2</f>
        <v>1426.6794776267857</v>
      </c>
      <c r="E20" s="10">
        <f>(Price!E20+SAC!E20)/2</f>
        <v>223276.18124671819</v>
      </c>
      <c r="G20">
        <v>12</v>
      </c>
      <c r="H20" s="11">
        <f>(Price!H20+SAC!H20)/2</f>
        <v>0</v>
      </c>
      <c r="I20" s="11">
        <f>(Price!I20+SAC!I20)/2</f>
        <v>0</v>
      </c>
      <c r="J20" s="12">
        <f>(Price!J20+SAC!J20)/2</f>
        <v>0</v>
      </c>
      <c r="K20" s="10">
        <f>(Price!K20+SAC!K20)/2</f>
        <v>0</v>
      </c>
      <c r="M20">
        <v>12</v>
      </c>
      <c r="N20" s="11">
        <f>(Price!N20+SAC!N20)/2</f>
        <v>0</v>
      </c>
      <c r="O20" s="11">
        <f>(Price!O20+SAC!O20)/2</f>
        <v>0</v>
      </c>
      <c r="P20" s="12">
        <f>(Price!P20+SAC!P20)/2</f>
        <v>0</v>
      </c>
      <c r="Q20" s="10">
        <f>(Price!Q20+SAC!Q20)/2</f>
        <v>0</v>
      </c>
    </row>
    <row r="21" spans="1:17" x14ac:dyDescent="0.25">
      <c r="A21">
        <v>13</v>
      </c>
      <c r="B21" s="11">
        <f>(Price!B21+SAC!B21)/2</f>
        <v>4891.3651071927334</v>
      </c>
      <c r="C21" s="11">
        <f>(Price!C21+SAC!C21)/2</f>
        <v>3458.285437401546</v>
      </c>
      <c r="D21" s="12">
        <f>(Price!D21+SAC!D21)/2</f>
        <v>1433.0796697911874</v>
      </c>
      <c r="E21" s="10">
        <f>(Price!E21+SAC!E21)/2</f>
        <v>221843.101576927</v>
      </c>
      <c r="G21">
        <v>13</v>
      </c>
      <c r="H21" s="11">
        <f>(Price!H21+SAC!H21)/2</f>
        <v>52500</v>
      </c>
      <c r="I21" s="11" t="e">
        <f>(Price!I21+SAC!I21)/2</f>
        <v>#VALUE!</v>
      </c>
      <c r="J21" s="12">
        <f>(Price!J21+SAC!J21)/2</f>
        <v>0</v>
      </c>
      <c r="K21" s="10">
        <f>(Price!K21+SAC!K21)/2</f>
        <v>0</v>
      </c>
      <c r="M21">
        <v>13</v>
      </c>
      <c r="N21" s="11">
        <f>(Price!N21+SAC!N21)/2</f>
        <v>0</v>
      </c>
      <c r="O21" s="11">
        <f>(Price!O21+SAC!O21)/2</f>
        <v>0</v>
      </c>
      <c r="P21" s="12">
        <f>(Price!P21+SAC!P21)/2</f>
        <v>0</v>
      </c>
      <c r="Q21" s="10">
        <f>(Price!Q21+SAC!Q21)/2</f>
        <v>0</v>
      </c>
    </row>
    <row r="22" spans="1:17" x14ac:dyDescent="0.25">
      <c r="A22">
        <v>14</v>
      </c>
      <c r="B22" s="11">
        <f>(Price!B22+SAC!B22)/2</f>
        <v>4884.8689121458656</v>
      </c>
      <c r="C22" s="11">
        <f>(Price!C22+SAC!C22)/2</f>
        <v>3445.2930473078104</v>
      </c>
      <c r="D22" s="12">
        <f>(Price!D22+SAC!D22)/2</f>
        <v>1439.5758648380552</v>
      </c>
      <c r="E22" s="10">
        <f>(Price!E22+SAC!E22)/2</f>
        <v>220403.52571208894</v>
      </c>
      <c r="G22">
        <v>14</v>
      </c>
      <c r="H22" s="11">
        <f>(Price!H22+SAC!H23)/2</f>
        <v>52524.76</v>
      </c>
      <c r="I22" s="11" t="e">
        <f>(Price!I22+SAC!I23)/2</f>
        <v>#VALUE!</v>
      </c>
      <c r="J22" s="12">
        <f>(Price!J22+SAC!J22)/2</f>
        <v>0</v>
      </c>
      <c r="K22" s="10">
        <f>(Price!K22+SAC!K22)/2</f>
        <v>0</v>
      </c>
      <c r="M22">
        <v>14</v>
      </c>
      <c r="N22" s="11">
        <f>(Price!N22+SAC!N22)/2</f>
        <v>0</v>
      </c>
      <c r="O22" s="11">
        <f>(Price!O22+SAC!O22)/2</f>
        <v>0</v>
      </c>
      <c r="P22" s="12">
        <f>(Price!P22+SAC!P22)/2</f>
        <v>0</v>
      </c>
      <c r="Q22" s="10">
        <f>(Price!Q22+SAC!Q22)/2</f>
        <v>0</v>
      </c>
    </row>
    <row r="23" spans="1:17" x14ac:dyDescent="0.25">
      <c r="A23">
        <v>15</v>
      </c>
      <c r="B23" s="11">
        <f>(Price!B23+SAC!B23)/2</f>
        <v>4878.2752741732947</v>
      </c>
      <c r="C23" s="11">
        <f>(Price!C23+SAC!C23)/2</f>
        <v>3432.1057713626683</v>
      </c>
      <c r="D23" s="12">
        <f>(Price!D23+SAC!D23)/2</f>
        <v>1446.169502810626</v>
      </c>
      <c r="E23" s="10">
        <f>(Price!E23+SAC!E23)/2</f>
        <v>218957.35620927831</v>
      </c>
      <c r="G23">
        <v>15</v>
      </c>
      <c r="H23" s="11">
        <f>(Price!H23+SAC!H22)/2</f>
        <v>52512.38</v>
      </c>
      <c r="I23" s="11" t="e">
        <f>(Price!I23+SAC!I22)/2</f>
        <v>#VALUE!</v>
      </c>
      <c r="J23" s="12">
        <f>(Price!J23+SAC!J23)/2</f>
        <v>0</v>
      </c>
      <c r="K23" s="10">
        <f>(Price!K23+SAC!K23)/2</f>
        <v>0</v>
      </c>
      <c r="M23">
        <v>15</v>
      </c>
      <c r="N23" s="11">
        <f>(Price!N23+SAC!N23)/2</f>
        <v>0</v>
      </c>
      <c r="O23" s="11">
        <f>(Price!O23+SAC!O23)/2</f>
        <v>0</v>
      </c>
      <c r="P23" s="12">
        <f>(Price!P23+SAC!P23)/2</f>
        <v>0</v>
      </c>
      <c r="Q23" s="10">
        <f>(Price!Q23+SAC!Q23)/2</f>
        <v>0</v>
      </c>
    </row>
    <row r="24" spans="1:17" x14ac:dyDescent="0.25">
      <c r="A24">
        <v>16</v>
      </c>
      <c r="B24" s="11">
        <f>(Price!B24+SAC!B24)/2</f>
        <v>4871.5827316311352</v>
      </c>
      <c r="C24" s="11">
        <f>(Price!C24+SAC!C24)/2</f>
        <v>3418.7206862783496</v>
      </c>
      <c r="D24" s="12">
        <f>(Price!D24+SAC!D24)/2</f>
        <v>1452.8620453527856</v>
      </c>
      <c r="E24" s="10">
        <f>(Price!E24+SAC!E24)/2</f>
        <v>217504.49416392553</v>
      </c>
      <c r="G24">
        <v>16</v>
      </c>
      <c r="H24" s="11" t="e">
        <f>(Price!H24+SAC!#REF!)/2</f>
        <v>#REF!</v>
      </c>
      <c r="I24" s="11" t="e">
        <f>(Price!I24+SAC!#REF!)/2</f>
        <v>#REF!</v>
      </c>
      <c r="J24" s="12">
        <f>(Price!J24+SAC!J24)/2</f>
        <v>0</v>
      </c>
      <c r="K24" s="10">
        <f>(Price!K24+SAC!K24)/2</f>
        <v>0</v>
      </c>
      <c r="M24">
        <v>16</v>
      </c>
      <c r="N24" s="11">
        <f>(Price!N24+SAC!N24)/2</f>
        <v>0</v>
      </c>
      <c r="O24" s="11">
        <f>(Price!O24+SAC!O24)/2</f>
        <v>0</v>
      </c>
      <c r="P24" s="12">
        <f>(Price!P24+SAC!P24)/2</f>
        <v>0</v>
      </c>
      <c r="Q24" s="10">
        <f>(Price!Q24+SAC!Q24)/2</f>
        <v>0</v>
      </c>
    </row>
    <row r="25" spans="1:17" x14ac:dyDescent="0.25">
      <c r="A25">
        <v>17</v>
      </c>
      <c r="B25" s="11">
        <f>(Price!B25+SAC!B25)/2</f>
        <v>4864.7898009508435</v>
      </c>
      <c r="C25" s="11">
        <f>(Price!C25+SAC!C25)/2</f>
        <v>3405.1348249177663</v>
      </c>
      <c r="D25" s="12">
        <f>(Price!D25+SAC!D25)/2</f>
        <v>1459.6549760330774</v>
      </c>
      <c r="E25" s="10">
        <f>(Price!E25+SAC!E25)/2</f>
        <v>216044.83918789244</v>
      </c>
      <c r="G25">
        <v>17</v>
      </c>
      <c r="H25" s="11">
        <f>(Price!H25+SAC!H25)/2</f>
        <v>0</v>
      </c>
      <c r="I25" s="11">
        <f>(Price!I25+SAC!I25)/2</f>
        <v>0</v>
      </c>
      <c r="J25" s="12">
        <f>(Price!J25+SAC!J25)/2</f>
        <v>0</v>
      </c>
      <c r="K25" s="10">
        <f>(Price!K25+SAC!K25)/2</f>
        <v>0</v>
      </c>
      <c r="M25">
        <v>17</v>
      </c>
      <c r="N25" s="11">
        <f>(Price!N25+SAC!N25)/2</f>
        <v>0</v>
      </c>
      <c r="O25" s="11">
        <f>(Price!O25+SAC!O25)/2</f>
        <v>0</v>
      </c>
      <c r="P25" s="12">
        <f>(Price!P25+SAC!P25)/2</f>
        <v>0</v>
      </c>
      <c r="Q25" s="10">
        <f>(Price!Q25+SAC!Q25)/2</f>
        <v>0</v>
      </c>
    </row>
    <row r="26" spans="1:17" x14ac:dyDescent="0.25">
      <c r="A26">
        <v>18</v>
      </c>
      <c r="B26" s="11">
        <f>(Price!B26+SAC!B26)/2</f>
        <v>4857.8949763103474</v>
      </c>
      <c r="C26" s="11">
        <f>(Price!C26+SAC!C26)/2</f>
        <v>3391.3451756367735</v>
      </c>
      <c r="D26" s="12">
        <f>(Price!D26+SAC!D26)/2</f>
        <v>1466.5498006735734</v>
      </c>
      <c r="E26" s="10">
        <f>(Price!E26+SAC!E26)/2</f>
        <v>214578.28938721889</v>
      </c>
      <c r="G26">
        <v>18</v>
      </c>
      <c r="H26" s="11">
        <f>(Price!H26+SAC!H26)/2</f>
        <v>0</v>
      </c>
      <c r="I26" s="11">
        <f>(Price!I26+SAC!I26)/2</f>
        <v>0</v>
      </c>
      <c r="J26" s="12">
        <f>(Price!J26+SAC!J26)/2</f>
        <v>0</v>
      </c>
      <c r="K26" s="10">
        <f>(Price!K26+SAC!K26)/2</f>
        <v>0</v>
      </c>
      <c r="M26">
        <v>18</v>
      </c>
      <c r="N26" s="11">
        <f>(Price!N26+SAC!N26)/2</f>
        <v>0</v>
      </c>
      <c r="O26" s="11">
        <f>(Price!O26+SAC!O26)/2</f>
        <v>0</v>
      </c>
      <c r="P26" s="12">
        <f>(Price!P26+SAC!P26)/2</f>
        <v>0</v>
      </c>
      <c r="Q26" s="10">
        <f>(Price!Q26+SAC!Q26)/2</f>
        <v>0</v>
      </c>
    </row>
    <row r="27" spans="1:17" x14ac:dyDescent="0.25">
      <c r="A27">
        <v>19</v>
      </c>
      <c r="B27" s="11">
        <f>(Price!B27+SAC!B27)/2</f>
        <v>4850.8967293002434</v>
      </c>
      <c r="C27" s="11">
        <f>(Price!C27+SAC!C27)/2</f>
        <v>3377.3486816165664</v>
      </c>
      <c r="D27" s="12">
        <f>(Price!D27+SAC!D27)/2</f>
        <v>1473.5480476836772</v>
      </c>
      <c r="E27" s="10">
        <f>(Price!E27+SAC!E27)/2</f>
        <v>213104.74133953519</v>
      </c>
    </row>
    <row r="28" spans="1:17" x14ac:dyDescent="0.25">
      <c r="A28">
        <v>20</v>
      </c>
      <c r="B28" s="11">
        <f>(Price!B28+SAC!B28)/2</f>
        <v>4843.7935085849886</v>
      </c>
      <c r="C28" s="11">
        <f>(Price!C28+SAC!C28)/2</f>
        <v>3363.1422401860559</v>
      </c>
      <c r="D28" s="12">
        <f>(Price!D28+SAC!D28)/2</f>
        <v>1480.6512683989322</v>
      </c>
      <c r="E28" s="10">
        <f>(Price!E28+SAC!E28)/2</f>
        <v>211624.09007113625</v>
      </c>
    </row>
    <row r="29" spans="1:17" x14ac:dyDescent="0.25">
      <c r="A29">
        <v>21</v>
      </c>
      <c r="B29" s="11">
        <f>(Price!B29+SAC!B29)/2</f>
        <v>4836.5837395590042</v>
      </c>
      <c r="C29" s="11">
        <f>(Price!C29+SAC!C29)/2</f>
        <v>3348.7227021340882</v>
      </c>
      <c r="D29" s="12">
        <f>(Price!D29+SAC!D29)/2</f>
        <v>1487.8610374249163</v>
      </c>
      <c r="E29" s="10">
        <f>(Price!E29+SAC!E29)/2</f>
        <v>210136.22903371137</v>
      </c>
    </row>
    <row r="30" spans="1:17" x14ac:dyDescent="0.25">
      <c r="A30">
        <v>22</v>
      </c>
      <c r="B30" s="11">
        <f>(Price!B30+SAC!B30)/2</f>
        <v>4829.2658239976308</v>
      </c>
      <c r="C30" s="11">
        <f>(Price!C30+SAC!C30)/2</f>
        <v>3334.0868710113405</v>
      </c>
      <c r="D30" s="12">
        <f>(Price!D30+SAC!D30)/2</f>
        <v>1495.1789529862899</v>
      </c>
      <c r="E30" s="10">
        <f>(Price!E30+SAC!E30)/2</f>
        <v>208641.05008072505</v>
      </c>
    </row>
    <row r="31" spans="1:17" x14ac:dyDescent="0.25">
      <c r="A31">
        <v>23</v>
      </c>
      <c r="B31" s="11">
        <f>(Price!B31+SAC!B31)/2</f>
        <v>4821.8381397028361</v>
      </c>
      <c r="C31" s="11">
        <f>(Price!C31+SAC!C31)/2</f>
        <v>3319.2315024217519</v>
      </c>
      <c r="D31" s="12">
        <f>(Price!D31+SAC!D31)/2</f>
        <v>1502.6066372810844</v>
      </c>
      <c r="E31" s="10">
        <f>(Price!E31+SAC!E31)/2</f>
        <v>207138.44344344398</v>
      </c>
    </row>
    <row r="32" spans="1:17" x14ac:dyDescent="0.25">
      <c r="A32">
        <v>24</v>
      </c>
      <c r="B32" s="11">
        <f>(Price!B32+SAC!B32)/2</f>
        <v>4814.29904014362</v>
      </c>
      <c r="C32" s="11">
        <f>(Price!C32+SAC!C32)/2</f>
        <v>3304.1533033033197</v>
      </c>
      <c r="D32" s="12">
        <f>(Price!D32+SAC!D32)/2</f>
        <v>1510.1457368403005</v>
      </c>
      <c r="E32" s="10">
        <f>(Price!E32+SAC!E32)/2</f>
        <v>205628.29770660365</v>
      </c>
    </row>
    <row r="33" spans="1:5" x14ac:dyDescent="0.25">
      <c r="A33">
        <v>25</v>
      </c>
      <c r="B33" s="11">
        <f>(Price!B33+SAC!B33)/2</f>
        <v>4806.6468540910155</v>
      </c>
      <c r="C33" s="11">
        <f>(Price!C33+SAC!C33)/2</f>
        <v>3288.8489311981102</v>
      </c>
      <c r="D33" s="12">
        <f>(Price!D33+SAC!D33)/2</f>
        <v>1517.7979228929053</v>
      </c>
      <c r="E33" s="10">
        <f>(Price!E33+SAC!E33)/2</f>
        <v>204110.49978371075</v>
      </c>
    </row>
    <row r="34" spans="1:5" x14ac:dyDescent="0.25">
      <c r="A34">
        <v>26</v>
      </c>
      <c r="B34" s="11">
        <f>(Price!B34+SAC!B34)/2</f>
        <v>4798.879885247622</v>
      </c>
      <c r="C34" s="11">
        <f>(Price!C34+SAC!C34)/2</f>
        <v>3273.3149935113233</v>
      </c>
      <c r="D34" s="12">
        <f>(Price!D34+SAC!D34)/2</f>
        <v>1525.5648917362987</v>
      </c>
      <c r="E34" s="10">
        <f>(Price!E34+SAC!E34)/2</f>
        <v>202584.93489197447</v>
      </c>
    </row>
    <row r="35" spans="1:5" x14ac:dyDescent="0.25">
      <c r="A35">
        <v>27</v>
      </c>
      <c r="B35" s="11">
        <f>(Price!B35+SAC!B35)/2</f>
        <v>4790.9964118715779</v>
      </c>
      <c r="C35" s="11">
        <f>(Price!C35+SAC!C35)/2</f>
        <v>3257.5480467592347</v>
      </c>
      <c r="D35" s="12">
        <f>(Price!D35+SAC!D35)/2</f>
        <v>1533.4483651123433</v>
      </c>
      <c r="E35" s="10">
        <f>(Price!E35+SAC!E35)/2</f>
        <v>201051.48652686214</v>
      </c>
    </row>
    <row r="36" spans="1:5" x14ac:dyDescent="0.25">
      <c r="A36">
        <v>28</v>
      </c>
      <c r="B36" s="11">
        <f>(Price!B36+SAC!B36)/2</f>
        <v>4782.9946863948926</v>
      </c>
      <c r="C36" s="11">
        <f>(Price!C36+SAC!C36)/2</f>
        <v>3241.544595805864</v>
      </c>
      <c r="D36" s="12">
        <f>(Price!D36+SAC!D36)/2</f>
        <v>1541.4500905890282</v>
      </c>
      <c r="E36" s="10">
        <f>(Price!E36+SAC!E36)/2</f>
        <v>199510.03643627308</v>
      </c>
    </row>
    <row r="37" spans="1:5" x14ac:dyDescent="0.25">
      <c r="A37">
        <v>29</v>
      </c>
      <c r="B37" s="11">
        <f>(Price!B37+SAC!B37)/2</f>
        <v>4774.8729350360572</v>
      </c>
      <c r="C37" s="11">
        <f>(Price!C37+SAC!C37)/2</f>
        <v>3225.3010930881928</v>
      </c>
      <c r="D37" s="12">
        <f>(Price!D37+SAC!D37)/2</f>
        <v>1549.571841947864</v>
      </c>
      <c r="E37" s="10">
        <f>(Price!E37+SAC!E37)/2</f>
        <v>197960.46459432523</v>
      </c>
    </row>
    <row r="38" spans="1:5" x14ac:dyDescent="0.25">
      <c r="A38">
        <v>30</v>
      </c>
      <c r="B38" s="11">
        <f>(Price!B38+SAC!B38)/2</f>
        <v>4766.6293574068386</v>
      </c>
      <c r="C38" s="11">
        <f>(Price!C38+SAC!C38)/2</f>
        <v>3208.8139378297574</v>
      </c>
      <c r="D38" s="12">
        <f>(Price!D38+SAC!D38)/2</f>
        <v>1557.8154195770817</v>
      </c>
      <c r="E38" s="10">
        <f>(Price!E38+SAC!E38)/2</f>
        <v>196402.64917474816</v>
      </c>
    </row>
    <row r="39" spans="1:5" x14ac:dyDescent="0.25">
      <c r="A39">
        <v>31</v>
      </c>
      <c r="B39" s="11">
        <f>(Price!B39+SAC!B39)/2</f>
        <v>4758.2621261131826</v>
      </c>
      <c r="C39" s="11">
        <f>(Price!C39+SAC!C39)/2</f>
        <v>3192.0794752424449</v>
      </c>
      <c r="D39" s="12">
        <f>(Price!D39+SAC!D39)/2</f>
        <v>1566.1826508707379</v>
      </c>
      <c r="E39" s="10">
        <f>(Price!E39+SAC!E39)/2</f>
        <v>194836.4665238774</v>
      </c>
    </row>
    <row r="40" spans="1:5" x14ac:dyDescent="0.25">
      <c r="A40">
        <v>32</v>
      </c>
      <c r="B40" s="11">
        <f>(Price!B40+SAC!B40)/2</f>
        <v>4749.7693863501217</v>
      </c>
      <c r="C40" s="11">
        <f>(Price!C40+SAC!C40)/2</f>
        <v>3175.0939957163228</v>
      </c>
      <c r="D40" s="12">
        <f>(Price!D40+SAC!D40)/2</f>
        <v>1574.675390633799</v>
      </c>
      <c r="E40" s="10">
        <f>(Price!E40+SAC!E40)/2</f>
        <v>193261.79113324362</v>
      </c>
    </row>
    <row r="41" spans="1:5" x14ac:dyDescent="0.25">
      <c r="A41">
        <v>33</v>
      </c>
      <c r="B41" s="11">
        <f>(Price!B41+SAC!B41)/2</f>
        <v>4741.1492554906145</v>
      </c>
      <c r="C41" s="11">
        <f>(Price!C41+SAC!C41)/2</f>
        <v>3157.8537339973086</v>
      </c>
      <c r="D41" s="12">
        <f>(Price!D41+SAC!D41)/2</f>
        <v>1583.2955214933058</v>
      </c>
      <c r="E41" s="10">
        <f>(Price!E41+SAC!E41)/2</f>
        <v>191678.49561175032</v>
      </c>
    </row>
    <row r="42" spans="1:5" x14ac:dyDescent="0.25">
      <c r="A42">
        <v>34</v>
      </c>
      <c r="B42" s="11">
        <f>(Price!B42+SAC!B42)/2</f>
        <v>4732.3998226682152</v>
      </c>
      <c r="C42" s="11">
        <f>(Price!C42+SAC!C42)/2</f>
        <v>3140.35486835251</v>
      </c>
      <c r="D42" s="12">
        <f>(Price!D42+SAC!D42)/2</f>
        <v>1592.0449543157056</v>
      </c>
      <c r="E42" s="10">
        <f>(Price!E42+SAC!E42)/2</f>
        <v>190086.45065743462</v>
      </c>
    </row>
    <row r="43" spans="1:5" x14ac:dyDescent="0.25">
      <c r="A43">
        <v>35</v>
      </c>
      <c r="B43" s="11">
        <f>(Price!B43+SAC!B43)/2</f>
        <v>4723.51914835348</v>
      </c>
      <c r="C43" s="11">
        <f>(Price!C43+SAC!C43)/2</f>
        <v>3122.5935197230383</v>
      </c>
      <c r="D43" s="12">
        <f>(Price!D43+SAC!D43)/2</f>
        <v>1600.9256286304412</v>
      </c>
      <c r="E43" s="10">
        <f>(Price!E43+SAC!E43)/2</f>
        <v>188485.52502880417</v>
      </c>
    </row>
    <row r="44" spans="1:5" x14ac:dyDescent="0.25">
      <c r="A44">
        <v>36</v>
      </c>
      <c r="B44" s="11">
        <f>(Price!B44+SAC!B44)/2</f>
        <v>4714.505263924023</v>
      </c>
      <c r="C44" s="11">
        <f>(Price!C44+SAC!C44)/2</f>
        <v>3104.5657508641257</v>
      </c>
      <c r="D44" s="12">
        <f>(Price!D44+SAC!D44)/2</f>
        <v>1609.9395130598978</v>
      </c>
      <c r="E44" s="10">
        <f>(Price!E44+SAC!E44)/2</f>
        <v>186875.58551574429</v>
      </c>
    </row>
    <row r="45" spans="1:5" x14ac:dyDescent="0.25">
      <c r="A45">
        <v>37</v>
      </c>
      <c r="B45" s="11">
        <f>(Price!B45+SAC!B45)/2</f>
        <v>4705.3561712281244</v>
      </c>
      <c r="C45" s="11">
        <f>(Price!C45+SAC!C45)/2</f>
        <v>3086.2675654723284</v>
      </c>
      <c r="D45" s="12">
        <f>(Price!D45+SAC!D45)/2</f>
        <v>1619.0886057557964</v>
      </c>
      <c r="E45" s="10">
        <f>(Price!E45+SAC!E45)/2</f>
        <v>185256.49690998846</v>
      </c>
    </row>
    <row r="46" spans="1:5" x14ac:dyDescent="0.25">
      <c r="A46">
        <v>38</v>
      </c>
      <c r="B46" s="11">
        <f>(Price!B46+SAC!B46)/2</f>
        <v>4696.0698421417874</v>
      </c>
      <c r="C46" s="11">
        <f>(Price!C46+SAC!C46)/2</f>
        <v>3067.6949072996545</v>
      </c>
      <c r="D46" s="12">
        <f>(Price!D46+SAC!D46)/2</f>
        <v>1628.3749348421331</v>
      </c>
      <c r="E46" s="10">
        <f>(Price!E46+SAC!E46)/2</f>
        <v>183628.12197514635</v>
      </c>
    </row>
    <row r="47" spans="1:5" x14ac:dyDescent="0.25">
      <c r="A47">
        <v>39</v>
      </c>
      <c r="B47" s="11">
        <f>(Price!B47+SAC!B47)/2</f>
        <v>4686.644218119156</v>
      </c>
      <c r="C47" s="11">
        <f>(Price!C47+SAC!C47)/2</f>
        <v>3048.8436592543903</v>
      </c>
      <c r="D47" s="12">
        <f>(Price!D47+SAC!D47)/2</f>
        <v>1637.8005588647652</v>
      </c>
      <c r="E47" s="10">
        <f>(Price!E47+SAC!E47)/2</f>
        <v>181990.32141628157</v>
      </c>
    </row>
    <row r="48" spans="1:5" x14ac:dyDescent="0.25">
      <c r="A48">
        <v>40</v>
      </c>
      <c r="B48" s="11">
        <f>(Price!B48+SAC!B48)/2</f>
        <v>4677.0772097361842</v>
      </c>
      <c r="C48" s="11">
        <f>(Price!C48+SAC!C48)/2</f>
        <v>3029.709642488448</v>
      </c>
      <c r="D48" s="12">
        <f>(Price!D48+SAC!D48)/2</f>
        <v>1647.3675672477366</v>
      </c>
      <c r="E48" s="10">
        <f>(Price!E48+SAC!E48)/2</f>
        <v>180342.95384903386</v>
      </c>
    </row>
    <row r="49" spans="1:5" x14ac:dyDescent="0.25">
      <c r="A49">
        <v>41</v>
      </c>
      <c r="B49" s="11">
        <f>(Price!B49+SAC!B49)/2</f>
        <v>4667.3666962274683</v>
      </c>
      <c r="C49" s="11">
        <f>(Price!C49+SAC!C49)/2</f>
        <v>3010.2886154710154</v>
      </c>
      <c r="D49" s="12">
        <f>(Price!D49+SAC!D49)/2</f>
        <v>1657.0780807564529</v>
      </c>
      <c r="E49" s="10">
        <f>(Price!E49+SAC!E49)/2</f>
        <v>178685.87576827739</v>
      </c>
    </row>
    <row r="50" spans="1:5" x14ac:dyDescent="0.25">
      <c r="A50">
        <v>42</v>
      </c>
      <c r="B50" s="11">
        <f>(Price!B50+SAC!B50)/2</f>
        <v>4657.5105250161214</v>
      </c>
      <c r="C50" s="11">
        <f>(Price!C50+SAC!C50)/2</f>
        <v>2990.576273048322</v>
      </c>
      <c r="D50" s="12">
        <f>(Price!D50+SAC!D50)/2</f>
        <v>1666.9342519677994</v>
      </c>
      <c r="E50" s="10">
        <f>(Price!E50+SAC!E50)/2</f>
        <v>177018.94151630957</v>
      </c>
    </row>
    <row r="51" spans="1:5" x14ac:dyDescent="0.25">
      <c r="A51">
        <v>43</v>
      </c>
      <c r="B51" s="11">
        <f>(Price!B51+SAC!B51)/2</f>
        <v>4647.5065112366046</v>
      </c>
      <c r="C51" s="11">
        <f>(Price!C51+SAC!C51)/2</f>
        <v>2970.5682454892876</v>
      </c>
      <c r="D51" s="12">
        <f>(Price!D51+SAC!D51)/2</f>
        <v>1676.9382657473166</v>
      </c>
      <c r="E51" s="10">
        <f>(Price!E51+SAC!E51)/2</f>
        <v>175342.00325056227</v>
      </c>
    </row>
    <row r="52" spans="1:5" x14ac:dyDescent="0.25">
      <c r="A52">
        <v>44</v>
      </c>
      <c r="B52" s="11">
        <f>(Price!B52+SAC!B52)/2</f>
        <v>4637.3524372503944</v>
      </c>
      <c r="C52" s="11">
        <f>(Price!C52+SAC!C52)/2</f>
        <v>2950.260097516868</v>
      </c>
      <c r="D52" s="12">
        <f>(Price!D52+SAC!D52)/2</f>
        <v>1687.0923397335262</v>
      </c>
      <c r="E52" s="10">
        <f>(Price!E52+SAC!E52)/2</f>
        <v>173654.91091082874</v>
      </c>
    </row>
    <row r="53" spans="1:5" x14ac:dyDescent="0.25">
      <c r="A53">
        <v>45</v>
      </c>
      <c r="B53" s="11">
        <f>(Price!B53+SAC!B53)/2</f>
        <v>4627.0460521543919</v>
      </c>
      <c r="C53" s="11">
        <f>(Price!C53+SAC!C53)/2</f>
        <v>2929.6473273248625</v>
      </c>
      <c r="D53" s="12">
        <f>(Price!D53+SAC!D53)/2</f>
        <v>1697.3987248295291</v>
      </c>
      <c r="E53" s="10">
        <f>(Price!E53+SAC!E53)/2</f>
        <v>171957.51218599919</v>
      </c>
    </row>
    <row r="54" spans="1:5" x14ac:dyDescent="0.25">
      <c r="A54">
        <v>46</v>
      </c>
      <c r="B54" s="11">
        <f>(Price!B54+SAC!B54)/2</f>
        <v>4616.5850712819483</v>
      </c>
      <c r="C54" s="11">
        <f>(Price!C54+SAC!C54)/2</f>
        <v>2908.7253655799768</v>
      </c>
      <c r="D54" s="12">
        <f>(Price!D54+SAC!D54)/2</f>
        <v>1707.859705701972</v>
      </c>
      <c r="E54" s="10">
        <f>(Price!E54+SAC!E54)/2</f>
        <v>170249.65248029726</v>
      </c>
    </row>
    <row r="55" spans="1:5" x14ac:dyDescent="0.25">
      <c r="A55">
        <v>47</v>
      </c>
      <c r="B55" s="11">
        <f>(Price!B55+SAC!B55)/2</f>
        <v>4605.967175696419</v>
      </c>
      <c r="C55" s="11">
        <f>(Price!C55+SAC!C55)/2</f>
        <v>2887.4895744089172</v>
      </c>
      <c r="D55" s="12">
        <f>(Price!D55+SAC!D55)/2</f>
        <v>1718.4776012875016</v>
      </c>
      <c r="E55" s="10">
        <f>(Price!E55+SAC!E55)/2</f>
        <v>168531.17487900972</v>
      </c>
    </row>
    <row r="56" spans="1:5" x14ac:dyDescent="0.25">
      <c r="A56">
        <v>48</v>
      </c>
      <c r="B56" s="11">
        <f>(Price!B56+SAC!B56)/2</f>
        <v>4595.1900116771067</v>
      </c>
      <c r="C56" s="11">
        <f>(Price!C56+SAC!C56)/2</f>
        <v>2865.9352463702917</v>
      </c>
      <c r="D56" s="12">
        <f>(Price!D56+SAC!D56)/2</f>
        <v>1729.2547653068141</v>
      </c>
      <c r="E56" s="10">
        <f>(Price!E56+SAC!E56)/2</f>
        <v>166801.92011370292</v>
      </c>
    </row>
    <row r="57" spans="1:5" x14ac:dyDescent="0.25">
      <c r="A57">
        <v>49</v>
      </c>
      <c r="B57" s="11">
        <f>(Price!B57+SAC!B57)/2</f>
        <v>4584.251190197504</v>
      </c>
      <c r="C57" s="11">
        <f>(Price!C57+SAC!C57)/2</f>
        <v>2844.0576034110877</v>
      </c>
      <c r="D57" s="12">
        <f>(Price!D57+SAC!D57)/2</f>
        <v>1740.1935867864165</v>
      </c>
      <c r="E57" s="10">
        <f>(Price!E57+SAC!E57)/2</f>
        <v>165061.72652691649</v>
      </c>
    </row>
    <row r="58" spans="1:5" x14ac:dyDescent="0.25">
      <c r="A58">
        <v>50</v>
      </c>
      <c r="B58" s="11">
        <f>(Price!B58+SAC!B58)/2</f>
        <v>4573.1482863957081</v>
      </c>
      <c r="C58" s="11">
        <f>(Price!C58+SAC!C58)/2</f>
        <v>2821.8517958074954</v>
      </c>
      <c r="D58" s="12">
        <f>(Price!D58+SAC!D58)/2</f>
        <v>1751.2964905882127</v>
      </c>
      <c r="E58" s="10">
        <f>(Price!E58+SAC!E58)/2</f>
        <v>163310.43003632827</v>
      </c>
    </row>
    <row r="59" spans="1:5" x14ac:dyDescent="0.25">
      <c r="A59">
        <v>51</v>
      </c>
      <c r="B59" s="11">
        <f>(Price!B59+SAC!B59)/2</f>
        <v>4561.8788390368845</v>
      </c>
      <c r="C59" s="11">
        <f>(Price!C59+SAC!C59)/2</f>
        <v>2799.3129010898492</v>
      </c>
      <c r="D59" s="12">
        <f>(Price!D59+SAC!D59)/2</f>
        <v>1762.5659379470358</v>
      </c>
      <c r="E59" s="10">
        <f>(Price!E59+SAC!E59)/2</f>
        <v>161547.86409838125</v>
      </c>
    </row>
    <row r="60" spans="1:5" x14ac:dyDescent="0.25">
      <c r="A60">
        <v>52</v>
      </c>
      <c r="B60" s="11">
        <f>(Price!B60+SAC!B60)/2</f>
        <v>4550.4403499676791</v>
      </c>
      <c r="C60" s="11">
        <f>(Price!C60+SAC!C60)/2</f>
        <v>2776.4359229514384</v>
      </c>
      <c r="D60" s="12">
        <f>(Price!D60+SAC!D60)/2</f>
        <v>1774.0044270162412</v>
      </c>
      <c r="E60" s="10">
        <f>(Price!E60+SAC!E60)/2</f>
        <v>159773.859671365</v>
      </c>
    </row>
    <row r="61" spans="1:5" x14ac:dyDescent="0.25">
      <c r="A61">
        <v>53</v>
      </c>
      <c r="B61" s="11">
        <f>(Price!B61+SAC!B61)/2</f>
        <v>4538.8302835624363</v>
      </c>
      <c r="C61" s="11">
        <f>(Price!C61+SAC!C61)/2</f>
        <v>2753.215790140951</v>
      </c>
      <c r="D61" s="12">
        <f>(Price!D61+SAC!D61)/2</f>
        <v>1785.6144934214849</v>
      </c>
      <c r="E61" s="10">
        <f>(Price!E61+SAC!E61)/2</f>
        <v>157988.24517794352</v>
      </c>
    </row>
    <row r="62" spans="1:5" x14ac:dyDescent="0.25">
      <c r="A62">
        <v>54</v>
      </c>
      <c r="B62" s="11">
        <f>(Price!B62+SAC!B62)/2</f>
        <v>4527.0460661611141</v>
      </c>
      <c r="C62" s="11">
        <f>(Price!C62+SAC!C62)/2</f>
        <v>2729.6473553383066</v>
      </c>
      <c r="D62" s="12">
        <f>(Price!D62+SAC!D62)/2</f>
        <v>1797.3987108228071</v>
      </c>
      <c r="E62" s="10">
        <f>(Price!E62+SAC!E62)/2</f>
        <v>156190.84646712072</v>
      </c>
    </row>
    <row r="63" spans="1:5" x14ac:dyDescent="0.25">
      <c r="A63">
        <v>55</v>
      </c>
      <c r="B63" s="11">
        <f>(Price!B63+SAC!B63)/2</f>
        <v>4515.0850854987712</v>
      </c>
      <c r="C63" s="11">
        <f>(Price!C63+SAC!C63)/2</f>
        <v>2705.7253940136225</v>
      </c>
      <c r="D63" s="12">
        <f>(Price!D63+SAC!D63)/2</f>
        <v>1809.3596914851491</v>
      </c>
      <c r="E63" s="10">
        <f>(Price!E63+SAC!E63)/2</f>
        <v>154381.48677563557</v>
      </c>
    </row>
    <row r="64" spans="1:5" x14ac:dyDescent="0.25">
      <c r="A64">
        <v>56</v>
      </c>
      <c r="B64" s="11">
        <f>(Price!B64+SAC!B64)/2</f>
        <v>4502.9446901264946</v>
      </c>
      <c r="C64" s="11">
        <f>(Price!C64+SAC!C64)/2</f>
        <v>2681.4446032690676</v>
      </c>
      <c r="D64" s="12">
        <f>(Price!D64+SAC!D64)/2</f>
        <v>1821.5000868574266</v>
      </c>
      <c r="E64" s="10">
        <f>(Price!E64+SAC!E64)/2</f>
        <v>152559.98668877815</v>
      </c>
    </row>
    <row r="65" spans="1:5" x14ac:dyDescent="0.25">
      <c r="A65">
        <v>57</v>
      </c>
      <c r="B65" s="11">
        <f>(Price!B65+SAC!B65)/2</f>
        <v>4490.6221888236323</v>
      </c>
      <c r="C65" s="11">
        <f>(Price!C65+SAC!C65)/2</f>
        <v>2656.7996006633448</v>
      </c>
      <c r="D65" s="12">
        <f>(Price!D65+SAC!D65)/2</f>
        <v>1833.822588160288</v>
      </c>
      <c r="E65" s="10">
        <f>(Price!E65+SAC!E65)/2</f>
        <v>150726.16410061787</v>
      </c>
    </row>
    <row r="66" spans="1:5" x14ac:dyDescent="0.25">
      <c r="A66">
        <v>58</v>
      </c>
      <c r="B66" s="11">
        <f>(Price!B66+SAC!B66)/2</f>
        <v>4478.1148500012287</v>
      </c>
      <c r="C66" s="11">
        <f>(Price!C66+SAC!C66)/2</f>
        <v>2631.7849230185361</v>
      </c>
      <c r="D66" s="12">
        <f>(Price!D66+SAC!D66)/2</f>
        <v>1846.3299269826923</v>
      </c>
      <c r="E66" s="10">
        <f>(Price!E66+SAC!E66)/2</f>
        <v>148879.83417363517</v>
      </c>
    </row>
    <row r="67" spans="1:5" x14ac:dyDescent="0.25">
      <c r="A67">
        <v>59</v>
      </c>
      <c r="B67" s="11">
        <f>(Price!B67+SAC!B67)/2</f>
        <v>4465.4199010964876</v>
      </c>
      <c r="C67" s="11">
        <f>(Price!C67+SAC!C67)/2</f>
        <v>2606.3950252090553</v>
      </c>
      <c r="D67" s="12">
        <f>(Price!D67+SAC!D67)/2</f>
        <v>1859.0248758874327</v>
      </c>
      <c r="E67" s="10">
        <f>(Price!E67+SAC!E67)/2</f>
        <v>147020.80929774774</v>
      </c>
    </row>
    <row r="68" spans="1:5" x14ac:dyDescent="0.25">
      <c r="A68">
        <v>60</v>
      </c>
      <c r="B68" s="11">
        <f>(Price!B68+SAC!B68)/2</f>
        <v>4452.534527958177</v>
      </c>
      <c r="C68" s="11">
        <f>(Price!C68+SAC!C68)/2</f>
        <v>2580.6242789324328</v>
      </c>
      <c r="D68" s="12">
        <f>(Price!D68+SAC!D68)/2</f>
        <v>1871.9102490257442</v>
      </c>
      <c r="E68" s="10">
        <f>(Price!E68+SAC!E68)/2</f>
        <v>145148.89904872197</v>
      </c>
    </row>
    <row r="69" spans="1:5" x14ac:dyDescent="0.25">
      <c r="A69">
        <v>61</v>
      </c>
      <c r="B69" s="11">
        <f>(Price!B69+SAC!B69)/2</f>
        <v>4439.455874222791</v>
      </c>
      <c r="C69" s="11">
        <f>(Price!C69+SAC!C69)/2</f>
        <v>2554.4669714616603</v>
      </c>
      <c r="D69" s="12">
        <f>(Price!D69+SAC!D69)/2</f>
        <v>1884.9889027611302</v>
      </c>
      <c r="E69" s="10">
        <f>(Price!E69+SAC!E69)/2</f>
        <v>143263.91014596084</v>
      </c>
    </row>
    <row r="70" spans="1:5" x14ac:dyDescent="0.25">
      <c r="A70">
        <v>62</v>
      </c>
      <c r="B70" s="11">
        <f>(Price!B70+SAC!B70)/2</f>
        <v>4426.1810406813729</v>
      </c>
      <c r="C70" s="11">
        <f>(Price!C70+SAC!C70)/2</f>
        <v>2527.917304378826</v>
      </c>
      <c r="D70" s="12">
        <f>(Price!D70+SAC!D70)/2</f>
        <v>1898.2637363025474</v>
      </c>
      <c r="E70" s="10">
        <f>(Price!E70+SAC!E70)/2</f>
        <v>141365.64640965831</v>
      </c>
    </row>
    <row r="71" spans="1:5" x14ac:dyDescent="0.25">
      <c r="A71">
        <v>63</v>
      </c>
      <c r="B71" s="11">
        <f>(Price!B71+SAC!B71)/2</f>
        <v>4412.7070846368351</v>
      </c>
      <c r="C71" s="11">
        <f>(Price!C71+SAC!C71)/2</f>
        <v>2500.96939228975</v>
      </c>
      <c r="D71" s="12">
        <f>(Price!D71+SAC!D71)/2</f>
        <v>1911.7376923470856</v>
      </c>
      <c r="E71" s="10">
        <f>(Price!E71+SAC!E71)/2</f>
        <v>139453.90871731122</v>
      </c>
    </row>
    <row r="72" spans="1:5" x14ac:dyDescent="0.25">
      <c r="A72">
        <v>64</v>
      </c>
      <c r="B72" s="11">
        <f>(Price!B72+SAC!B72)/2</f>
        <v>4399.031019251629</v>
      </c>
      <c r="C72" s="11">
        <f>(Price!C72+SAC!C72)/2</f>
        <v>2473.6172615193373</v>
      </c>
      <c r="D72" s="12">
        <f>(Price!D72+SAC!D72)/2</f>
        <v>1925.4137577322917</v>
      </c>
      <c r="E72" s="10">
        <f>(Price!E72+SAC!E72)/2</f>
        <v>137528.49495957891</v>
      </c>
    </row>
    <row r="73" spans="1:5" x14ac:dyDescent="0.25">
      <c r="A73">
        <v>65</v>
      </c>
      <c r="B73" s="11">
        <f>(Price!B73+SAC!B73)/2</f>
        <v>4385.1498128856447</v>
      </c>
      <c r="C73" s="11">
        <f>(Price!C73+SAC!C73)/2</f>
        <v>2445.8548487873682</v>
      </c>
      <c r="D73" s="12">
        <f>(Price!D73+SAC!D73)/2</f>
        <v>1939.2949640982761</v>
      </c>
      <c r="E73" s="10">
        <f>(Price!E73+SAC!E73)/2</f>
        <v>135589.19999548065</v>
      </c>
    </row>
    <row r="74" spans="1:5" x14ac:dyDescent="0.25">
      <c r="A74">
        <v>66</v>
      </c>
      <c r="B74" s="11">
        <f>(Price!B74+SAC!B74)/2</f>
        <v>4371.06038842417</v>
      </c>
      <c r="C74" s="11">
        <f>(Price!C74+SAC!C74)/2</f>
        <v>2417.6759998644197</v>
      </c>
      <c r="D74" s="12">
        <f>(Price!D74+SAC!D74)/2</f>
        <v>1953.3843885597503</v>
      </c>
      <c r="E74" s="10">
        <f>(Price!E74+SAC!E74)/2</f>
        <v>133635.81560692089</v>
      </c>
    </row>
    <row r="75" spans="1:5" x14ac:dyDescent="0.25">
      <c r="A75">
        <v>67</v>
      </c>
      <c r="B75" s="11">
        <f>(Price!B75+SAC!B75)/2</f>
        <v>4356.7596225957741</v>
      </c>
      <c r="C75" s="11">
        <f>(Price!C75+SAC!C75)/2</f>
        <v>2389.0744682076279</v>
      </c>
      <c r="D75" s="12">
        <f>(Price!D75+SAC!D75)/2</f>
        <v>1967.6851543881467</v>
      </c>
      <c r="E75" s="10">
        <f>(Price!E75+SAC!E75)/2</f>
        <v>131668.13045253273</v>
      </c>
    </row>
    <row r="76" spans="1:5" x14ac:dyDescent="0.25">
      <c r="A76">
        <v>68</v>
      </c>
      <c r="B76" s="11">
        <f>(Price!B76+SAC!B76)/2</f>
        <v>4342.2443452799525</v>
      </c>
      <c r="C76" s="11">
        <f>(Price!C76+SAC!C76)/2</f>
        <v>2360.0439135759834</v>
      </c>
      <c r="D76" s="12">
        <f>(Price!D76+SAC!D76)/2</f>
        <v>1982.2004317039687</v>
      </c>
      <c r="E76" s="10">
        <f>(Price!E76+SAC!E76)/2</f>
        <v>129685.93002082878</v>
      </c>
    </row>
    <row r="77" spans="1:5" x14ac:dyDescent="0.25">
      <c r="A77">
        <v>69</v>
      </c>
      <c r="B77" s="11">
        <f>(Price!B77+SAC!B77)/2</f>
        <v>4327.5113388043928</v>
      </c>
      <c r="C77" s="11">
        <f>(Price!C77+SAC!C77)/2</f>
        <v>2330.5779006248645</v>
      </c>
      <c r="D77" s="12">
        <f>(Price!D77+SAC!D77)/2</f>
        <v>1996.9334381795281</v>
      </c>
      <c r="E77" s="10">
        <f>(Price!E77+SAC!E77)/2</f>
        <v>127688.99658264924</v>
      </c>
    </row>
    <row r="78" spans="1:5" x14ac:dyDescent="0.25">
      <c r="A78">
        <v>70</v>
      </c>
      <c r="B78" s="11">
        <f>(Price!B78+SAC!B78)/2</f>
        <v>4312.5573372316994</v>
      </c>
      <c r="C78" s="11">
        <f>(Price!C78+SAC!C78)/2</f>
        <v>2300.6698974794781</v>
      </c>
      <c r="D78" s="12">
        <f>(Price!D78+SAC!D78)/2</f>
        <v>2011.8874397522211</v>
      </c>
      <c r="E78" s="10">
        <f>(Price!E78+SAC!E78)/2</f>
        <v>125677.10914289702</v>
      </c>
    </row>
    <row r="79" spans="1:5" x14ac:dyDescent="0.25">
      <c r="A79">
        <v>71</v>
      </c>
      <c r="B79" s="11">
        <f>(Price!B79+SAC!B79)/2</f>
        <v>4297.3790256354168</v>
      </c>
      <c r="C79" s="11">
        <f>(Price!C79+SAC!C79)/2</f>
        <v>2270.313274286912</v>
      </c>
      <c r="D79" s="12">
        <f>(Price!D79+SAC!D79)/2</f>
        <v>2027.0657513485044</v>
      </c>
      <c r="E79" s="10">
        <f>(Price!E79+SAC!E79)/2</f>
        <v>123650.04339154852</v>
      </c>
    </row>
    <row r="80" spans="1:5" x14ac:dyDescent="0.25">
      <c r="A80">
        <v>72</v>
      </c>
      <c r="B80" s="11">
        <f>(Price!B80+SAC!B80)/2</f>
        <v>4281.9730393651889</v>
      </c>
      <c r="C80" s="11">
        <f>(Price!C80+SAC!C80)/2</f>
        <v>2239.5013017464566</v>
      </c>
      <c r="D80" s="12">
        <f>(Price!D80+SAC!D80)/2</f>
        <v>2042.471737618732</v>
      </c>
      <c r="E80" s="10">
        <f>(Price!E80+SAC!E80)/2</f>
        <v>121607.57165392979</v>
      </c>
    </row>
    <row r="81" spans="1:5" x14ac:dyDescent="0.25">
      <c r="A81">
        <v>73</v>
      </c>
      <c r="B81" s="11">
        <f>(Price!B81+SAC!B81)/2</f>
        <v>4266.3359633009077</v>
      </c>
      <c r="C81" s="11">
        <f>(Price!C81+SAC!C81)/2</f>
        <v>2208.2271496178946</v>
      </c>
      <c r="D81" s="12">
        <f>(Price!D81+SAC!D81)/2</f>
        <v>2058.1088136830131</v>
      </c>
      <c r="E81" s="10">
        <f>(Price!E81+SAC!E81)/2</f>
        <v>119549.46284024678</v>
      </c>
    </row>
    <row r="82" spans="1:5" x14ac:dyDescent="0.25">
      <c r="A82">
        <v>74</v>
      </c>
      <c r="B82" s="11">
        <f>(Price!B82+SAC!B82)/2</f>
        <v>4250.4643310956626</v>
      </c>
      <c r="C82" s="11">
        <f>(Price!C82+SAC!C82)/2</f>
        <v>2176.483885207404</v>
      </c>
      <c r="D82" s="12">
        <f>(Price!D82+SAC!D82)/2</f>
        <v>2073.9804458882581</v>
      </c>
      <c r="E82" s="10">
        <f>(Price!E82+SAC!E82)/2</f>
        <v>117475.48239435852</v>
      </c>
    </row>
    <row r="83" spans="1:5" x14ac:dyDescent="0.25">
      <c r="A83">
        <v>75</v>
      </c>
      <c r="B83" s="11">
        <f>(Price!B83+SAC!B83)/2</f>
        <v>4234.3546244073386</v>
      </c>
      <c r="C83" s="11">
        <f>(Price!C83+SAC!C83)/2</f>
        <v>2144.2644718307565</v>
      </c>
      <c r="D83" s="12">
        <f>(Price!D83+SAC!D83)/2</f>
        <v>2090.0901525765821</v>
      </c>
      <c r="E83" s="10">
        <f>(Price!E83+SAC!E83)/2</f>
        <v>115385.39224178194</v>
      </c>
    </row>
    <row r="84" spans="1:5" x14ac:dyDescent="0.25">
      <c r="A84">
        <v>76</v>
      </c>
      <c r="B84" s="11">
        <f>(Price!B84+SAC!B84)/2</f>
        <v>4218.0032721186899</v>
      </c>
      <c r="C84" s="11">
        <f>(Price!C84+SAC!C84)/2</f>
        <v>2111.561767253459</v>
      </c>
      <c r="D84" s="12">
        <f>(Price!D84+SAC!D84)/2</f>
        <v>2106.4415048652309</v>
      </c>
      <c r="E84" s="10">
        <f>(Price!E84+SAC!E84)/2</f>
        <v>113278.95073691671</v>
      </c>
    </row>
    <row r="85" spans="1:5" x14ac:dyDescent="0.25">
      <c r="A85">
        <v>77</v>
      </c>
      <c r="B85" s="11">
        <f>(Price!B85+SAC!B85)/2</f>
        <v>4201.4066495457118</v>
      </c>
      <c r="C85" s="11">
        <f>(Price!C85+SAC!C85)/2</f>
        <v>2078.3685221075025</v>
      </c>
      <c r="D85" s="12">
        <f>(Price!D85+SAC!D85)/2</f>
        <v>2123.0381274382094</v>
      </c>
      <c r="E85" s="10">
        <f>(Price!E85+SAC!E85)/2</f>
        <v>111155.9126094785</v>
      </c>
    </row>
    <row r="86" spans="1:5" x14ac:dyDescent="0.25">
      <c r="A86">
        <v>78</v>
      </c>
      <c r="B86" s="11">
        <f>(Price!B86+SAC!B86)/2</f>
        <v>4184.5610776341382</v>
      </c>
      <c r="C86" s="11">
        <f>(Price!C86+SAC!C86)/2</f>
        <v>2044.6773782843559</v>
      </c>
      <c r="D86" s="12">
        <f>(Price!D86+SAC!D86)/2</f>
        <v>2139.8836993497825</v>
      </c>
      <c r="E86" s="10">
        <f>(Price!E86+SAC!E86)/2</f>
        <v>109016.02891012872</v>
      </c>
    </row>
    <row r="87" spans="1:5" x14ac:dyDescent="0.25">
      <c r="A87">
        <v>79</v>
      </c>
      <c r="B87" s="11">
        <f>(Price!B87+SAC!B87)/2</f>
        <v>4167.4628221438916</v>
      </c>
      <c r="C87" s="11">
        <f>(Price!C87+SAC!C87)/2</f>
        <v>2010.4808673038624</v>
      </c>
      <c r="D87" s="12">
        <f>(Price!D87+SAC!D87)/2</f>
        <v>2156.9819548400292</v>
      </c>
      <c r="E87" s="10">
        <f>(Price!E87+SAC!E87)/2</f>
        <v>106859.04695528869</v>
      </c>
    </row>
    <row r="88" spans="1:5" x14ac:dyDescent="0.25">
      <c r="A88">
        <v>80</v>
      </c>
      <c r="B88" s="11">
        <f>(Price!B88+SAC!B88)/2</f>
        <v>4150.1080928212905</v>
      </c>
      <c r="C88" s="11">
        <f>(Price!C88+SAC!C88)/2</f>
        <v>1975.7714086586611</v>
      </c>
      <c r="D88" s="12">
        <f>(Price!D88+SAC!D88)/2</f>
        <v>2174.3366841626294</v>
      </c>
      <c r="E88" s="10">
        <f>(Price!E88+SAC!E88)/2</f>
        <v>104684.71027112607</v>
      </c>
    </row>
    <row r="89" spans="1:5" x14ac:dyDescent="0.25">
      <c r="A89">
        <v>81</v>
      </c>
      <c r="B89" s="11">
        <f>(Price!B89+SAC!B89)/2</f>
        <v>4132.4930425588518</v>
      </c>
      <c r="C89" s="11">
        <f>(Price!C89+SAC!C89)/2</f>
        <v>1940.5413081337824</v>
      </c>
      <c r="D89" s="12">
        <f>(Price!D89+SAC!D89)/2</f>
        <v>2191.9517344250689</v>
      </c>
      <c r="E89" s="10">
        <f>(Price!E89+SAC!E89)/2</f>
        <v>102492.758536701</v>
      </c>
    </row>
    <row r="90" spans="1:5" x14ac:dyDescent="0.25">
      <c r="A90">
        <v>82</v>
      </c>
      <c r="B90" s="11">
        <f>(Price!B90+SAC!B90)/2</f>
        <v>4114.6137665424758</v>
      </c>
      <c r="C90" s="11">
        <f>(Price!C90+SAC!C90)/2</f>
        <v>1904.7827561010306</v>
      </c>
      <c r="D90" s="12">
        <f>(Price!D90+SAC!D90)/2</f>
        <v>2209.831010441445</v>
      </c>
      <c r="E90" s="10">
        <f>(Price!E90+SAC!E90)/2</f>
        <v>100282.92752625955</v>
      </c>
    </row>
    <row r="91" spans="1:5" x14ac:dyDescent="0.25">
      <c r="A91">
        <v>83</v>
      </c>
      <c r="B91" s="11">
        <f>(Price!B91+SAC!B91)/2</f>
        <v>4096.4663013858535</v>
      </c>
      <c r="C91" s="11">
        <f>(Price!C91+SAC!C91)/2</f>
        <v>1868.4878257877872</v>
      </c>
      <c r="D91" s="12">
        <f>(Price!D91+SAC!D91)/2</f>
        <v>2227.9784755980668</v>
      </c>
      <c r="E91" s="10">
        <f>(Price!E91+SAC!E91)/2</f>
        <v>98054.949050661482</v>
      </c>
    </row>
    <row r="92" spans="1:5" x14ac:dyDescent="0.25">
      <c r="A92">
        <v>84</v>
      </c>
      <c r="B92" s="11">
        <f>(Price!B92+SAC!B92)/2</f>
        <v>4078.0466242518833</v>
      </c>
      <c r="C92" s="11">
        <f>(Price!C92+SAC!C92)/2</f>
        <v>1831.6484715198453</v>
      </c>
      <c r="D92" s="12">
        <f>(Price!D92+SAC!D92)/2</f>
        <v>2246.3981527320375</v>
      </c>
      <c r="E92" s="10">
        <f>(Price!E92+SAC!E92)/2</f>
        <v>95808.550897929439</v>
      </c>
    </row>
    <row r="93" spans="1:5" x14ac:dyDescent="0.25">
      <c r="A93">
        <v>85</v>
      </c>
      <c r="B93" s="11">
        <f>(Price!B93+SAC!B93)/2</f>
        <v>4059.3506519609023</v>
      </c>
      <c r="C93" s="11">
        <f>(Price!C93+SAC!C93)/2</f>
        <v>1794.256526937884</v>
      </c>
      <c r="D93" s="12">
        <f>(Price!D93+SAC!D93)/2</f>
        <v>2265.0941250230185</v>
      </c>
      <c r="E93" s="10">
        <f>(Price!E93+SAC!E93)/2</f>
        <v>93543.456772906429</v>
      </c>
    </row>
    <row r="94" spans="1:5" x14ac:dyDescent="0.25">
      <c r="A94">
        <v>86</v>
      </c>
      <c r="B94" s="11">
        <f>(Price!B94+SAC!B94)/2</f>
        <v>4040.3742400855572</v>
      </c>
      <c r="C94" s="11">
        <f>(Price!C94+SAC!C94)/2</f>
        <v>1756.3037031871934</v>
      </c>
      <c r="D94" s="12">
        <f>(Price!D94+SAC!D94)/2</f>
        <v>2284.0705368983636</v>
      </c>
      <c r="E94" s="10">
        <f>(Price!E94+SAC!E94)/2</f>
        <v>91259.386236008067</v>
      </c>
    </row>
    <row r="95" spans="1:5" x14ac:dyDescent="0.25">
      <c r="A95">
        <v>87</v>
      </c>
      <c r="B95" s="11">
        <f>(Price!B95+SAC!B95)/2</f>
        <v>4021.1131820320816</v>
      </c>
      <c r="C95" s="11">
        <f>(Price!C95+SAC!C95)/2</f>
        <v>1717.7815870802428</v>
      </c>
      <c r="D95" s="12">
        <f>(Price!D95+SAC!D95)/2</f>
        <v>2303.3315949518392</v>
      </c>
      <c r="E95" s="10">
        <f>(Price!E95+SAC!E95)/2</f>
        <v>88956.054641056224</v>
      </c>
    </row>
    <row r="96" spans="1:5" x14ac:dyDescent="0.25">
      <c r="A96">
        <v>88</v>
      </c>
      <c r="B96" s="11">
        <f>(Price!B96+SAC!B96)/2</f>
        <v>4001.5632081078043</v>
      </c>
      <c r="C96" s="11">
        <f>(Price!C96+SAC!C96)/2</f>
        <v>1678.6816392316875</v>
      </c>
      <c r="D96" s="12">
        <f>(Price!D96+SAC!D96)/2</f>
        <v>2322.8815688761169</v>
      </c>
      <c r="E96" s="10">
        <f>(Price!E96+SAC!E96)/2</f>
        <v>86633.173072180114</v>
      </c>
    </row>
    <row r="97" spans="1:5" x14ac:dyDescent="0.25">
      <c r="A97">
        <v>89</v>
      </c>
      <c r="B97" s="11">
        <f>(Price!B97+SAC!B97)/2</f>
        <v>3981.7199845746622</v>
      </c>
      <c r="C97" s="11">
        <f>(Price!C97+SAC!C97)/2</f>
        <v>1638.995192165404</v>
      </c>
      <c r="D97" s="12">
        <f>(Price!D97+SAC!D97)/2</f>
        <v>2342.724792409258</v>
      </c>
      <c r="E97" s="10">
        <f>(Price!E97+SAC!E97)/2</f>
        <v>84290.448279770848</v>
      </c>
    </row>
    <row r="98" spans="1:5" x14ac:dyDescent="0.25">
      <c r="A98">
        <v>90</v>
      </c>
      <c r="B98" s="11">
        <f>(Price!B98+SAC!B98)/2</f>
        <v>3961.5791126885233</v>
      </c>
      <c r="C98" s="11">
        <f>(Price!C98+SAC!C98)/2</f>
        <v>1598.7134483931263</v>
      </c>
      <c r="D98" s="12">
        <f>(Price!D98+SAC!D98)/2</f>
        <v>2362.8656642953974</v>
      </c>
      <c r="E98" s="10">
        <f>(Price!E98+SAC!E98)/2</f>
        <v>81927.582615475461</v>
      </c>
    </row>
    <row r="99" spans="1:5" x14ac:dyDescent="0.25">
      <c r="A99">
        <v>91</v>
      </c>
      <c r="B99" s="11">
        <f>(Price!B99+SAC!B99)/2</f>
        <v>3941.1361277240926</v>
      </c>
      <c r="C99" s="11">
        <f>(Price!C99+SAC!C99)/2</f>
        <v>1557.8274784642642</v>
      </c>
      <c r="D99" s="12">
        <f>(Price!D99+SAC!D99)/2</f>
        <v>2383.3086492598281</v>
      </c>
      <c r="E99" s="10">
        <f>(Price!E99+SAC!E99)/2</f>
        <v>79544.273966215638</v>
      </c>
    </row>
    <row r="100" spans="1:5" x14ac:dyDescent="0.25">
      <c r="A100">
        <v>92</v>
      </c>
      <c r="B100" s="11">
        <f>(Price!B100+SAC!B100)/2</f>
        <v>3920.3864979851951</v>
      </c>
      <c r="C100" s="11">
        <f>(Price!C100+SAC!C100)/2</f>
        <v>1516.3282189864692</v>
      </c>
      <c r="D100" s="12">
        <f>(Price!D100+SAC!D100)/2</f>
        <v>2404.0582789987257</v>
      </c>
      <c r="E100" s="10">
        <f>(Price!E100+SAC!E100)/2</f>
        <v>77140.2156872169</v>
      </c>
    </row>
    <row r="101" spans="1:5" x14ac:dyDescent="0.25">
      <c r="A101">
        <v>93</v>
      </c>
      <c r="B101" s="11">
        <f>(Price!B101+SAC!B101)/2</f>
        <v>3899.3256238002141</v>
      </c>
      <c r="C101" s="11">
        <f>(Price!C101+SAC!C101)/2</f>
        <v>1474.2064706165077</v>
      </c>
      <c r="D101" s="12">
        <f>(Price!D101+SAC!D101)/2</f>
        <v>2425.1191531837067</v>
      </c>
      <c r="E101" s="10">
        <f>(Price!E101+SAC!E101)/2</f>
        <v>74715.096534033204</v>
      </c>
    </row>
    <row r="102" spans="1:5" x14ac:dyDescent="0.25">
      <c r="A102">
        <v>94</v>
      </c>
      <c r="B102" s="11">
        <f>(Price!B102+SAC!B102)/2</f>
        <v>3877.9488365024586</v>
      </c>
      <c r="C102" s="11">
        <f>(Price!C102+SAC!C102)/2</f>
        <v>1431.4528960209966</v>
      </c>
      <c r="D102" s="12">
        <f>(Price!D102+SAC!D102)/2</f>
        <v>2446.4959404814622</v>
      </c>
      <c r="E102" s="10">
        <f>(Price!E102+SAC!E102)/2</f>
        <v>72268.600593551731</v>
      </c>
    </row>
    <row r="103" spans="1:5" x14ac:dyDescent="0.25">
      <c r="A103">
        <v>95</v>
      </c>
      <c r="B103" s="11">
        <f>(Price!B103+SAC!B103)/2</f>
        <v>3856.2513973952364</v>
      </c>
      <c r="C103" s="11">
        <f>(Price!C103+SAC!C103)/2</f>
        <v>1388.0580178065525</v>
      </c>
      <c r="D103" s="12">
        <f>(Price!D103+SAC!D103)/2</f>
        <v>2468.1933795886844</v>
      </c>
      <c r="E103" s="10">
        <f>(Price!E103+SAC!E103)/2</f>
        <v>69800.407213963044</v>
      </c>
    </row>
    <row r="104" spans="1:5" x14ac:dyDescent="0.25">
      <c r="A104">
        <v>96</v>
      </c>
      <c r="B104" s="11">
        <f>(Price!B104+SAC!B104)/2</f>
        <v>3834.2284967014066</v>
      </c>
      <c r="C104" s="11">
        <f>(Price!C104+SAC!C104)/2</f>
        <v>1344.012216418892</v>
      </c>
      <c r="D104" s="12">
        <f>(Price!D104+SAC!D104)/2</f>
        <v>2490.2162802825142</v>
      </c>
      <c r="E104" s="10">
        <f>(Price!E104+SAC!E104)/2</f>
        <v>67310.19093368054</v>
      </c>
    </row>
    <row r="105" spans="1:5" x14ac:dyDescent="0.25">
      <c r="A105">
        <v>97</v>
      </c>
      <c r="B105" s="11">
        <f>(Price!B105+SAC!B105)/2</f>
        <v>3811.8752524971687</v>
      </c>
      <c r="C105" s="11">
        <f>(Price!C105+SAC!C105)/2</f>
        <v>1299.3057280104167</v>
      </c>
      <c r="D105" s="12">
        <f>(Price!D105+SAC!D105)/2</f>
        <v>2512.569524486752</v>
      </c>
      <c r="E105" s="10">
        <f>(Price!E105+SAC!E105)/2</f>
        <v>64797.621409193787</v>
      </c>
    </row>
    <row r="106" spans="1:5" x14ac:dyDescent="0.25">
      <c r="A106">
        <v>98</v>
      </c>
      <c r="B106" s="11">
        <f>(Price!B106+SAC!B106)/2</f>
        <v>3789.1867096298674</v>
      </c>
      <c r="C106" s="11">
        <f>(Price!C106+SAC!C106)/2</f>
        <v>1253.9286422758141</v>
      </c>
      <c r="D106" s="12">
        <f>(Price!D106+SAC!D106)/2</f>
        <v>2535.2580673540533</v>
      </c>
      <c r="E106" s="10">
        <f>(Price!E106+SAC!E106)/2</f>
        <v>62262.363341839737</v>
      </c>
    </row>
    <row r="107" spans="1:5" x14ac:dyDescent="0.25">
      <c r="A107">
        <v>99</v>
      </c>
      <c r="B107" s="11">
        <f>(Price!B107+SAC!B107)/2</f>
        <v>3766.1578386195565</v>
      </c>
      <c r="C107" s="11">
        <f>(Price!C107+SAC!C107)/2</f>
        <v>1207.8709002551925</v>
      </c>
      <c r="D107" s="12">
        <f>(Price!D107+SAC!D107)/2</f>
        <v>2558.2869383643642</v>
      </c>
      <c r="E107" s="10">
        <f>(Price!E107+SAC!E107)/2</f>
        <v>59704.076403475374</v>
      </c>
    </row>
    <row r="108" spans="1:5" x14ac:dyDescent="0.25">
      <c r="A108">
        <v>100</v>
      </c>
      <c r="B108" s="11">
        <f>(Price!B108+SAC!B108)/2</f>
        <v>3742.7835345440908</v>
      </c>
      <c r="C108" s="11">
        <f>(Price!C108+SAC!C108)/2</f>
        <v>1161.1222921042613</v>
      </c>
      <c r="D108" s="12">
        <f>(Price!D108+SAC!D108)/2</f>
        <v>2581.6612424398299</v>
      </c>
      <c r="E108" s="10">
        <f>(Price!E108+SAC!E108)/2</f>
        <v>57122.415161035547</v>
      </c>
    </row>
    <row r="109" spans="1:5" x14ac:dyDescent="0.25">
      <c r="A109">
        <v>101</v>
      </c>
      <c r="B109" s="11">
        <f>(Price!B109+SAC!B109)/2</f>
        <v>3719.0586159074937</v>
      </c>
      <c r="C109" s="11">
        <f>(Price!C109+SAC!C109)/2</f>
        <v>1113.6724548310665</v>
      </c>
      <c r="D109" s="12">
        <f>(Price!D109+SAC!D109)/2</f>
        <v>2605.386161076427</v>
      </c>
      <c r="E109" s="10">
        <f>(Price!E109+SAC!E109)/2</f>
        <v>54517.028999959119</v>
      </c>
    </row>
    <row r="110" spans="1:5" x14ac:dyDescent="0.25">
      <c r="A110">
        <v>102</v>
      </c>
      <c r="B110" s="11">
        <f>(Price!B110+SAC!B110)/2</f>
        <v>3694.9778234913474</v>
      </c>
      <c r="C110" s="11">
        <f>(Price!C110+SAC!C110)/2</f>
        <v>1065.5108699987741</v>
      </c>
      <c r="D110" s="12">
        <f>(Price!D110+SAC!D110)/2</f>
        <v>2629.4669534925733</v>
      </c>
      <c r="E110" s="10">
        <f>(Price!E110+SAC!E110)/2</f>
        <v>51887.562046466548</v>
      </c>
    </row>
    <row r="111" spans="1:5" x14ac:dyDescent="0.25">
      <c r="A111">
        <v>103</v>
      </c>
      <c r="B111" s="11">
        <f>(Price!B111+SAC!B111)/2</f>
        <v>3670.5358191889591</v>
      </c>
      <c r="C111" s="11">
        <f>(Price!C111+SAC!C111)/2</f>
        <v>1016.6268613939968</v>
      </c>
      <c r="D111" s="12">
        <f>(Price!D111+SAC!D111)/2</f>
        <v>2653.9089577949621</v>
      </c>
      <c r="E111" s="10">
        <f>(Price!E111+SAC!E111)/2</f>
        <v>49233.653088671585</v>
      </c>
    </row>
    <row r="112" spans="1:5" x14ac:dyDescent="0.25">
      <c r="A112">
        <v>104</v>
      </c>
      <c r="B112" s="11">
        <f>(Price!B112+SAC!B112)/2</f>
        <v>3645.7271848220344</v>
      </c>
      <c r="C112" s="11">
        <f>(Price!C112+SAC!C112)/2</f>
        <v>967.00959266014797</v>
      </c>
      <c r="D112" s="12">
        <f>(Price!D112+SAC!D112)/2</f>
        <v>2678.7175921618864</v>
      </c>
      <c r="E112" s="10">
        <f>(Price!E112+SAC!E112)/2</f>
        <v>46554.935496509701</v>
      </c>
    </row>
    <row r="113" spans="1:5" x14ac:dyDescent="0.25">
      <c r="A113">
        <v>105</v>
      </c>
      <c r="B113" s="11">
        <f>(Price!B113+SAC!B113)/2</f>
        <v>3620.5464209396059</v>
      </c>
      <c r="C113" s="11">
        <f>(Price!C113+SAC!C113)/2</f>
        <v>916.64806489529133</v>
      </c>
      <c r="D113" s="12">
        <f>(Price!D113+SAC!D113)/2</f>
        <v>2703.8983560443148</v>
      </c>
      <c r="E113" s="10">
        <f>(Price!E113+SAC!E113)/2</f>
        <v>43851.037140465385</v>
      </c>
    </row>
    <row r="114" spans="1:5" x14ac:dyDescent="0.25">
      <c r="A114">
        <v>106</v>
      </c>
      <c r="B114" s="11">
        <f>(Price!B114+SAC!B114)/2</f>
        <v>3594.9879455989412</v>
      </c>
      <c r="C114" s="11">
        <f>(Price!C114+SAC!C114)/2</f>
        <v>865.53111421396181</v>
      </c>
      <c r="D114" s="12">
        <f>(Price!D114+SAC!D114)/2</f>
        <v>2729.4568313849795</v>
      </c>
      <c r="E114" s="10">
        <f>(Price!E114+SAC!E114)/2</f>
        <v>41121.580309080404</v>
      </c>
    </row>
    <row r="115" spans="1:5" x14ac:dyDescent="0.25">
      <c r="A115">
        <v>107</v>
      </c>
      <c r="B115" s="11">
        <f>(Price!B115+SAC!B115)/2</f>
        <v>3569.0460931281668</v>
      </c>
      <c r="C115" s="11">
        <f>(Price!C115+SAC!C115)/2</f>
        <v>813.64740927241257</v>
      </c>
      <c r="D115" s="12">
        <f>(Price!D115+SAC!D115)/2</f>
        <v>2755.3986838557539</v>
      </c>
      <c r="E115" s="10">
        <f>(Price!E115+SAC!E115)/2</f>
        <v>38366.18162522465</v>
      </c>
    </row>
    <row r="116" spans="1:5" x14ac:dyDescent="0.25">
      <c r="A116">
        <v>108</v>
      </c>
      <c r="B116" s="11">
        <f>(Price!B116+SAC!B116)/2</f>
        <v>3542.7151128703304</v>
      </c>
      <c r="C116" s="11">
        <f>(Price!C116+SAC!C116)/2</f>
        <v>760.98544875673974</v>
      </c>
      <c r="D116" s="12">
        <f>(Price!D116+SAC!D116)/2</f>
        <v>2781.7296641135904</v>
      </c>
      <c r="E116" s="10">
        <f>(Price!E116+SAC!E116)/2</f>
        <v>35584.451961111059</v>
      </c>
    </row>
    <row r="117" spans="1:5" x14ac:dyDescent="0.25">
      <c r="A117">
        <v>109</v>
      </c>
      <c r="B117" s="11">
        <f>(Price!B117+SAC!B117)/2</f>
        <v>3515.9891679086268</v>
      </c>
      <c r="C117" s="11">
        <f>(Price!C117+SAC!C117)/2</f>
        <v>707.53355883333222</v>
      </c>
      <c r="D117" s="12">
        <f>(Price!D117+SAC!D117)/2</f>
        <v>2808.455609075294</v>
      </c>
      <c r="E117" s="10">
        <f>(Price!E117+SAC!E117)/2</f>
        <v>32775.996352035763</v>
      </c>
    </row>
    <row r="118" spans="1:5" x14ac:dyDescent="0.25">
      <c r="A118">
        <v>110</v>
      </c>
      <c r="B118" s="11">
        <f>(Price!B118+SAC!B118)/2</f>
        <v>3488.8623337724971</v>
      </c>
      <c r="C118" s="11">
        <f>(Price!C118+SAC!C118)/2</f>
        <v>653.27989056107333</v>
      </c>
      <c r="D118" s="12">
        <f>(Price!D118+SAC!D118)/2</f>
        <v>2835.5824432114237</v>
      </c>
      <c r="E118" s="10">
        <f>(Price!E118+SAC!E118)/2</f>
        <v>29940.413908824339</v>
      </c>
    </row>
    <row r="119" spans="1:5" x14ac:dyDescent="0.25">
      <c r="A119">
        <v>111</v>
      </c>
      <c r="B119" s="11">
        <f>(Price!B119+SAC!B119)/2</f>
        <v>3461.3285971243258</v>
      </c>
      <c r="C119" s="11">
        <f>(Price!C119+SAC!C119)/2</f>
        <v>598.21241726473045</v>
      </c>
      <c r="D119" s="12">
        <f>(Price!D119+SAC!D119)/2</f>
        <v>2863.1161798595949</v>
      </c>
      <c r="E119" s="10">
        <f>(Price!E119+SAC!E119)/2</f>
        <v>27077.297728964742</v>
      </c>
    </row>
    <row r="120" spans="1:5" x14ac:dyDescent="0.25">
      <c r="A120">
        <v>112</v>
      </c>
      <c r="B120" s="11">
        <f>(Price!B120+SAC!B120)/2</f>
        <v>3433.3818544264318</v>
      </c>
      <c r="C120" s="11">
        <f>(Price!C120+SAC!C120)/2</f>
        <v>542.31893186894285</v>
      </c>
      <c r="D120" s="12">
        <f>(Price!D120+SAC!D120)/2</f>
        <v>2891.0629225574894</v>
      </c>
      <c r="E120" s="10">
        <f>(Price!E120+SAC!E120)/2</f>
        <v>24186.234806407254</v>
      </c>
    </row>
    <row r="121" spans="1:5" x14ac:dyDescent="0.25">
      <c r="A121">
        <v>113</v>
      </c>
      <c r="B121" s="11">
        <f>(Price!B121+SAC!B121)/2</f>
        <v>3405.0159105880693</v>
      </c>
      <c r="C121" s="11">
        <f>(Price!C121+SAC!C121)/2</f>
        <v>485.58704419221806</v>
      </c>
      <c r="D121" s="12">
        <f>(Price!D121+SAC!D121)/2</f>
        <v>2919.4288663958514</v>
      </c>
      <c r="E121" s="10">
        <f>(Price!E121+SAC!E121)/2</f>
        <v>21266.805940011403</v>
      </c>
    </row>
    <row r="122" spans="1:5" x14ac:dyDescent="0.25">
      <c r="A122">
        <v>114</v>
      </c>
      <c r="B122" s="11">
        <f>(Price!B122+SAC!B122)/2</f>
        <v>3376.2244775921317</v>
      </c>
      <c r="C122" s="11">
        <f>(Price!C122+SAC!C122)/2</f>
        <v>428.00417820034255</v>
      </c>
      <c r="D122" s="12">
        <f>(Price!D122+SAC!D122)/2</f>
        <v>2948.220299391789</v>
      </c>
      <c r="E122" s="10">
        <f>(Price!E122+SAC!E122)/2</f>
        <v>18318.585640619614</v>
      </c>
    </row>
    <row r="123" spans="1:5" x14ac:dyDescent="0.25">
      <c r="A123">
        <v>115</v>
      </c>
      <c r="B123" s="11">
        <f>(Price!B123+SAC!B123)/2</f>
        <v>3347.0011731012546</v>
      </c>
      <c r="C123" s="11">
        <f>(Price!C123+SAC!C123)/2</f>
        <v>369.55756921858887</v>
      </c>
      <c r="D123" s="12">
        <f>(Price!D123+SAC!D123)/2</f>
        <v>2977.4436038826661</v>
      </c>
      <c r="E123" s="10">
        <f>(Price!E123+SAC!E123)/2</f>
        <v>15341.142036736948</v>
      </c>
    </row>
    <row r="124" spans="1:5" x14ac:dyDescent="0.25">
      <c r="A124">
        <v>116</v>
      </c>
      <c r="B124" s="11">
        <f>(Price!B124+SAC!B124)/2</f>
        <v>3317.3395190430147</v>
      </c>
      <c r="C124" s="11">
        <f>(Price!C124+SAC!C124)/2</f>
        <v>310.23426110210886</v>
      </c>
      <c r="D124" s="12">
        <f>(Price!D124+SAC!D124)/2</f>
        <v>3007.1052579409061</v>
      </c>
      <c r="E124" s="10">
        <f>(Price!E124+SAC!E124)/2</f>
        <v>12334.036778796042</v>
      </c>
    </row>
    <row r="125" spans="1:5" x14ac:dyDescent="0.25">
      <c r="A125">
        <v>117</v>
      </c>
      <c r="B125" s="11">
        <f>(Price!B125+SAC!B125)/2</f>
        <v>3287.2329401739012</v>
      </c>
      <c r="C125" s="11">
        <f>(Price!C125+SAC!C125)/2</f>
        <v>250.02110336388171</v>
      </c>
      <c r="D125" s="12">
        <f>(Price!D125+SAC!D125)/2</f>
        <v>3037.2118368100196</v>
      </c>
      <c r="E125" s="10">
        <f>(Price!E125+SAC!E125)/2</f>
        <v>9296.8249419860222</v>
      </c>
    </row>
    <row r="126" spans="1:5" x14ac:dyDescent="0.25">
      <c r="A126">
        <v>118</v>
      </c>
      <c r="B126" s="11">
        <f>(Price!B126+SAC!B126)/2</f>
        <v>3256.6747626217511</v>
      </c>
      <c r="C126" s="11">
        <f>(Price!C126+SAC!C126)/2</f>
        <v>188.90474825958114</v>
      </c>
      <c r="D126" s="12">
        <f>(Price!D126+SAC!D126)/2</f>
        <v>3067.7700143621696</v>
      </c>
      <c r="E126" s="10">
        <f>(Price!E126+SAC!E126)/2</f>
        <v>6229.0549276238526</v>
      </c>
    </row>
    <row r="127" spans="1:5" x14ac:dyDescent="0.25">
      <c r="A127">
        <v>119</v>
      </c>
      <c r="B127" s="11">
        <f>(Price!B127+SAC!B127)/2</f>
        <v>3225.6582124063184</v>
      </c>
      <c r="C127" s="11">
        <f>(Price!C127+SAC!C127)/2</f>
        <v>126.87164782871606</v>
      </c>
      <c r="D127" s="12">
        <f>(Price!D127+SAC!D127)/2</f>
        <v>3098.7865645776023</v>
      </c>
      <c r="E127" s="10">
        <f>(Price!E127+SAC!E127)/2</f>
        <v>3130.2683630462502</v>
      </c>
    </row>
    <row r="128" spans="1:5" x14ac:dyDescent="0.25">
      <c r="A128">
        <v>120</v>
      </c>
      <c r="B128" s="11">
        <f>(Price!B128+SAC!B128)/2</f>
        <v>3194.1764139376546</v>
      </c>
      <c r="C128" s="11">
        <f>(Price!C128+SAC!C128)/2</f>
        <v>63.90805089138798</v>
      </c>
      <c r="D128" s="12">
        <f>(Price!D128+SAC!D128)/2</f>
        <v>3130.2683630462666</v>
      </c>
      <c r="E128" s="10">
        <f>(Price!E128+SAC!E128)/2</f>
        <v>-1.6370904631912708E-11</v>
      </c>
    </row>
    <row r="129" spans="3:5" x14ac:dyDescent="0.25">
      <c r="C129" s="11"/>
      <c r="D129" s="12"/>
      <c r="E129" s="10"/>
    </row>
  </sheetData>
  <mergeCells count="3">
    <mergeCell ref="A1:E1"/>
    <mergeCell ref="G1:K1"/>
    <mergeCell ref="M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34"/>
  <sheetViews>
    <sheetView showGridLines="0" workbookViewId="0">
      <selection activeCell="F12" sqref="F12"/>
    </sheetView>
  </sheetViews>
  <sheetFormatPr defaultRowHeight="15" x14ac:dyDescent="0.25"/>
  <cols>
    <col min="4" max="4" width="4.7109375" customWidth="1"/>
    <col min="5" max="5" width="18.140625" customWidth="1"/>
    <col min="6" max="6" width="20.140625" customWidth="1"/>
    <col min="7" max="7" width="12.85546875" customWidth="1"/>
    <col min="8" max="8" width="15" bestFit="1" customWidth="1"/>
    <col min="9" max="9" width="3.7109375" customWidth="1"/>
    <col min="10" max="10" width="18.140625" customWidth="1"/>
    <col min="11" max="11" width="20.140625" customWidth="1"/>
  </cols>
  <sheetData>
    <row r="6" spans="4:11" x14ac:dyDescent="0.25">
      <c r="E6" s="27"/>
      <c r="F6" s="28"/>
      <c r="G6" s="27"/>
    </row>
    <row r="7" spans="4:11" x14ac:dyDescent="0.25">
      <c r="E7" s="26"/>
      <c r="F7" s="26"/>
      <c r="G7" s="26"/>
    </row>
    <row r="9" spans="4:11" x14ac:dyDescent="0.25">
      <c r="D9" s="18" t="s">
        <v>8</v>
      </c>
      <c r="E9" s="18" t="s">
        <v>9</v>
      </c>
      <c r="F9" s="18" t="s">
        <v>10</v>
      </c>
      <c r="G9" s="18" t="s">
        <v>11</v>
      </c>
      <c r="H9" s="18" t="s">
        <v>12</v>
      </c>
      <c r="J9" s="14" t="s">
        <v>3</v>
      </c>
      <c r="K9" s="36">
        <v>10000</v>
      </c>
    </row>
    <row r="10" spans="4:11" x14ac:dyDescent="0.25">
      <c r="D10" s="29">
        <v>0</v>
      </c>
      <c r="E10" s="29"/>
      <c r="F10" s="29"/>
      <c r="G10" s="30"/>
      <c r="H10" s="37">
        <f>K9</f>
        <v>10000</v>
      </c>
      <c r="J10" s="14" t="s">
        <v>4</v>
      </c>
      <c r="K10" s="32">
        <v>1.8499999999999999E-2</v>
      </c>
    </row>
    <row r="11" spans="4:11" x14ac:dyDescent="0.25">
      <c r="D11" s="29">
        <v>1</v>
      </c>
      <c r="E11" s="34">
        <f>-PMT($K$10,$K$11,$K$9)</f>
        <v>519.76973357480006</v>
      </c>
      <c r="F11" s="34">
        <f>-IPMT($K$10,D11,$K$11,$K$9)</f>
        <v>185</v>
      </c>
      <c r="G11" s="30">
        <f>-PPMT($K$10,D11,$K$11,$K$9)</f>
        <v>334.76973357480011</v>
      </c>
      <c r="H11" s="37">
        <f>H10-G11</f>
        <v>9665.2302664252002</v>
      </c>
      <c r="J11" s="14" t="s">
        <v>16</v>
      </c>
      <c r="K11" s="17">
        <v>24</v>
      </c>
    </row>
    <row r="12" spans="4:11" x14ac:dyDescent="0.25">
      <c r="D12" s="29">
        <v>2</v>
      </c>
      <c r="E12" s="34">
        <f t="shared" ref="E12:E34" si="0">-PMT($K$10,$K$11,$K$9)</f>
        <v>519.76973357480006</v>
      </c>
      <c r="F12" s="34">
        <f t="shared" ref="F12:F34" si="1">-IPMT($K$10,D12,$K$11,$K$9)</f>
        <v>178.8067599288662</v>
      </c>
      <c r="G12" s="30">
        <f t="shared" ref="G12:G34" si="2">-PPMT($K$10,D12,$K$11,$K$9)</f>
        <v>340.96297364593391</v>
      </c>
      <c r="H12" s="31">
        <f t="shared" ref="H12:H34" si="3">H11-G12</f>
        <v>9324.2672927792664</v>
      </c>
    </row>
    <row r="13" spans="4:11" x14ac:dyDescent="0.25">
      <c r="D13" s="29">
        <v>3</v>
      </c>
      <c r="E13" s="34">
        <f t="shared" si="0"/>
        <v>519.76973357480006</v>
      </c>
      <c r="F13" s="34">
        <f t="shared" si="1"/>
        <v>172.49894491641638</v>
      </c>
      <c r="G13" s="30">
        <f t="shared" si="2"/>
        <v>347.27078865838365</v>
      </c>
      <c r="H13" s="31">
        <f t="shared" si="3"/>
        <v>8976.9965041208834</v>
      </c>
      <c r="J13" s="14" t="s">
        <v>15</v>
      </c>
      <c r="K13" s="36">
        <f>SUM(E11:E34)</f>
        <v>12474.473605795198</v>
      </c>
    </row>
    <row r="14" spans="4:11" x14ac:dyDescent="0.25">
      <c r="D14" s="29">
        <v>4</v>
      </c>
      <c r="E14" s="34">
        <f t="shared" si="0"/>
        <v>519.76973357480006</v>
      </c>
      <c r="F14" s="34">
        <f t="shared" si="1"/>
        <v>166.07443532623631</v>
      </c>
      <c r="G14" s="30">
        <f t="shared" si="2"/>
        <v>353.6952982485638</v>
      </c>
      <c r="H14" s="31">
        <f t="shared" si="3"/>
        <v>8623.3012058723198</v>
      </c>
      <c r="J14" s="14" t="s">
        <v>2</v>
      </c>
      <c r="K14" s="36">
        <f>SUM(F11:F34)</f>
        <v>2474.4736057952032</v>
      </c>
    </row>
    <row r="15" spans="4:11" x14ac:dyDescent="0.25">
      <c r="D15" s="29">
        <v>5</v>
      </c>
      <c r="E15" s="34">
        <f t="shared" si="0"/>
        <v>519.76973357480006</v>
      </c>
      <c r="F15" s="34">
        <f t="shared" si="1"/>
        <v>159.53107230863787</v>
      </c>
      <c r="G15" s="30">
        <f t="shared" si="2"/>
        <v>360.23866126616218</v>
      </c>
      <c r="H15" s="31">
        <f t="shared" si="3"/>
        <v>8263.0625446061567</v>
      </c>
    </row>
    <row r="16" spans="4:11" x14ac:dyDescent="0.25">
      <c r="D16" s="29">
        <v>6</v>
      </c>
      <c r="E16" s="34">
        <f t="shared" si="0"/>
        <v>519.76973357480006</v>
      </c>
      <c r="F16" s="34">
        <f t="shared" si="1"/>
        <v>152.86665707521388</v>
      </c>
      <c r="G16" s="30">
        <f t="shared" si="2"/>
        <v>366.90307649958623</v>
      </c>
      <c r="H16" s="31">
        <f t="shared" si="3"/>
        <v>7896.1594681065708</v>
      </c>
    </row>
    <row r="17" spans="4:11" x14ac:dyDescent="0.25">
      <c r="D17" s="29">
        <v>7</v>
      </c>
      <c r="E17" s="34">
        <f t="shared" si="0"/>
        <v>519.76973357480006</v>
      </c>
      <c r="F17" s="34">
        <f t="shared" si="1"/>
        <v>146.07895015997155</v>
      </c>
      <c r="G17" s="30">
        <f t="shared" si="2"/>
        <v>373.69078341482856</v>
      </c>
      <c r="H17" s="31">
        <f t="shared" si="3"/>
        <v>7522.4686846917421</v>
      </c>
    </row>
    <row r="18" spans="4:11" x14ac:dyDescent="0.25">
      <c r="D18" s="29">
        <v>8</v>
      </c>
      <c r="E18" s="34">
        <f t="shared" si="0"/>
        <v>519.76973357480006</v>
      </c>
      <c r="F18" s="34">
        <f t="shared" si="1"/>
        <v>139.16567066679721</v>
      </c>
      <c r="G18" s="30">
        <f t="shared" si="2"/>
        <v>380.6040629080029</v>
      </c>
      <c r="H18" s="31">
        <f t="shared" si="3"/>
        <v>7141.8646217837395</v>
      </c>
    </row>
    <row r="19" spans="4:11" x14ac:dyDescent="0.25">
      <c r="D19" s="29">
        <v>9</v>
      </c>
      <c r="E19" s="34">
        <f t="shared" si="0"/>
        <v>519.76973357480006</v>
      </c>
      <c r="F19" s="34">
        <f t="shared" si="1"/>
        <v>132.12449550299917</v>
      </c>
      <c r="G19" s="30">
        <f t="shared" si="2"/>
        <v>387.64523807180092</v>
      </c>
      <c r="H19" s="31">
        <f t="shared" si="3"/>
        <v>6754.2193837119385</v>
      </c>
      <c r="K19" s="11">
        <f>NPV(K10,E11:E34)</f>
        <v>10000.000000000002</v>
      </c>
    </row>
    <row r="20" spans="4:11" x14ac:dyDescent="0.25">
      <c r="D20" s="29">
        <v>10</v>
      </c>
      <c r="E20" s="34">
        <f t="shared" si="0"/>
        <v>519.76973357480006</v>
      </c>
      <c r="F20" s="34">
        <f t="shared" si="1"/>
        <v>124.95305859867085</v>
      </c>
      <c r="G20" s="30">
        <f t="shared" si="2"/>
        <v>394.81667497612926</v>
      </c>
      <c r="H20" s="31">
        <f t="shared" si="3"/>
        <v>6359.402708735809</v>
      </c>
    </row>
    <row r="21" spans="4:11" x14ac:dyDescent="0.25">
      <c r="D21" s="29">
        <v>11</v>
      </c>
      <c r="E21" s="34">
        <f t="shared" si="0"/>
        <v>519.76973357480006</v>
      </c>
      <c r="F21" s="34">
        <f t="shared" si="1"/>
        <v>117.64895011161246</v>
      </c>
      <c r="G21" s="30">
        <f t="shared" si="2"/>
        <v>402.12078346318765</v>
      </c>
      <c r="H21" s="31">
        <f t="shared" si="3"/>
        <v>5957.2819252726213</v>
      </c>
      <c r="K21" s="11"/>
    </row>
    <row r="22" spans="4:11" x14ac:dyDescent="0.25">
      <c r="D22" s="29">
        <v>12</v>
      </c>
      <c r="E22" s="34">
        <f t="shared" si="0"/>
        <v>519.76973357480006</v>
      </c>
      <c r="F22" s="34">
        <f t="shared" si="1"/>
        <v>110.20971561754347</v>
      </c>
      <c r="G22" s="30">
        <f t="shared" si="2"/>
        <v>409.56001795725655</v>
      </c>
      <c r="H22" s="31">
        <f t="shared" si="3"/>
        <v>5547.7219073153647</v>
      </c>
    </row>
    <row r="23" spans="4:11" x14ac:dyDescent="0.25">
      <c r="D23" s="29">
        <v>13</v>
      </c>
      <c r="E23" s="34">
        <f t="shared" si="0"/>
        <v>519.76973357480006</v>
      </c>
      <c r="F23" s="34">
        <f t="shared" si="1"/>
        <v>102.63285528533424</v>
      </c>
      <c r="G23" s="30">
        <f t="shared" si="2"/>
        <v>417.13687828946581</v>
      </c>
      <c r="H23" s="31">
        <f t="shared" si="3"/>
        <v>5130.5850290258986</v>
      </c>
    </row>
    <row r="24" spans="4:11" x14ac:dyDescent="0.25">
      <c r="D24" s="29">
        <v>14</v>
      </c>
      <c r="E24" s="34">
        <f t="shared" si="0"/>
        <v>519.76973357480006</v>
      </c>
      <c r="F24" s="34">
        <f t="shared" si="1"/>
        <v>94.915823036979106</v>
      </c>
      <c r="G24" s="30">
        <f t="shared" si="2"/>
        <v>424.85391053782098</v>
      </c>
      <c r="H24" s="31">
        <f t="shared" si="3"/>
        <v>4705.7311184880773</v>
      </c>
    </row>
    <row r="25" spans="4:11" x14ac:dyDescent="0.25">
      <c r="D25" s="29">
        <v>15</v>
      </c>
      <c r="E25" s="34">
        <f t="shared" si="0"/>
        <v>519.76973357480006</v>
      </c>
      <c r="F25" s="34">
        <f t="shared" si="1"/>
        <v>87.056025692029422</v>
      </c>
      <c r="G25" s="30">
        <f t="shared" si="2"/>
        <v>432.71370788277068</v>
      </c>
      <c r="H25" s="31">
        <f t="shared" si="3"/>
        <v>4273.0174106053064</v>
      </c>
    </row>
    <row r="26" spans="4:11" x14ac:dyDescent="0.25">
      <c r="D26" s="29">
        <v>16</v>
      </c>
      <c r="E26" s="34">
        <f t="shared" si="0"/>
        <v>519.76973357480006</v>
      </c>
      <c r="F26" s="34">
        <f t="shared" si="1"/>
        <v>79.050822096198161</v>
      </c>
      <c r="G26" s="30">
        <f t="shared" si="2"/>
        <v>440.71891147860185</v>
      </c>
      <c r="H26" s="31">
        <f t="shared" si="3"/>
        <v>3832.2984991267044</v>
      </c>
    </row>
    <row r="27" spans="4:11" x14ac:dyDescent="0.25">
      <c r="D27" s="29">
        <v>17</v>
      </c>
      <c r="E27" s="34">
        <f t="shared" si="0"/>
        <v>519.76973357480006</v>
      </c>
      <c r="F27" s="34">
        <f t="shared" si="1"/>
        <v>70.897522233844029</v>
      </c>
      <c r="G27" s="30">
        <f t="shared" si="2"/>
        <v>448.87221134095597</v>
      </c>
      <c r="H27" s="31">
        <f t="shared" si="3"/>
        <v>3383.4262877857486</v>
      </c>
    </row>
    <row r="28" spans="4:11" x14ac:dyDescent="0.25">
      <c r="D28" s="29">
        <v>18</v>
      </c>
      <c r="E28" s="34">
        <f t="shared" si="0"/>
        <v>519.76973357480006</v>
      </c>
      <c r="F28" s="34">
        <f t="shared" si="1"/>
        <v>62.593386324036345</v>
      </c>
      <c r="G28" s="30">
        <f t="shared" si="2"/>
        <v>457.17634725076374</v>
      </c>
      <c r="H28" s="31">
        <f t="shared" si="3"/>
        <v>2926.2499405349849</v>
      </c>
    </row>
    <row r="29" spans="4:11" x14ac:dyDescent="0.25">
      <c r="D29" s="29">
        <v>19</v>
      </c>
      <c r="E29" s="34">
        <f t="shared" si="0"/>
        <v>519.76973357480006</v>
      </c>
      <c r="F29" s="34">
        <f t="shared" si="1"/>
        <v>54.135623899897219</v>
      </c>
      <c r="G29" s="30">
        <f t="shared" si="2"/>
        <v>465.63410967490285</v>
      </c>
      <c r="H29" s="31">
        <f t="shared" si="3"/>
        <v>2460.615830860082</v>
      </c>
    </row>
    <row r="30" spans="4:11" x14ac:dyDescent="0.25">
      <c r="D30" s="29">
        <v>20</v>
      </c>
      <c r="E30" s="34">
        <f t="shared" si="0"/>
        <v>519.76973357480006</v>
      </c>
      <c r="F30" s="34">
        <f t="shared" si="1"/>
        <v>45.521392870911505</v>
      </c>
      <c r="G30" s="30">
        <f t="shared" si="2"/>
        <v>474.24834070388857</v>
      </c>
      <c r="H30" s="31">
        <f t="shared" si="3"/>
        <v>1986.3674901561935</v>
      </c>
    </row>
    <row r="31" spans="4:11" x14ac:dyDescent="0.25">
      <c r="D31" s="29">
        <v>21</v>
      </c>
      <c r="E31" s="34">
        <f t="shared" si="0"/>
        <v>519.76973357480006</v>
      </c>
      <c r="F31" s="34">
        <f t="shared" si="1"/>
        <v>36.747798567889568</v>
      </c>
      <c r="G31" s="30">
        <f t="shared" si="2"/>
        <v>483.0219350069105</v>
      </c>
      <c r="H31" s="31">
        <f t="shared" si="3"/>
        <v>1503.345555149283</v>
      </c>
    </row>
    <row r="32" spans="4:11" x14ac:dyDescent="0.25">
      <c r="D32" s="29">
        <v>22</v>
      </c>
      <c r="E32" s="34">
        <f t="shared" si="0"/>
        <v>519.76973357480006</v>
      </c>
      <c r="F32" s="34">
        <f t="shared" si="1"/>
        <v>27.811892770261725</v>
      </c>
      <c r="G32" s="30">
        <f t="shared" si="2"/>
        <v>491.95784080453836</v>
      </c>
      <c r="H32" s="31">
        <f t="shared" si="3"/>
        <v>1011.3877143447446</v>
      </c>
    </row>
    <row r="33" spans="4:8" x14ac:dyDescent="0.25">
      <c r="D33" s="29">
        <v>23</v>
      </c>
      <c r="E33" s="34">
        <f t="shared" si="0"/>
        <v>519.76973357480006</v>
      </c>
      <c r="F33" s="34">
        <f t="shared" si="1"/>
        <v>18.710672715377765</v>
      </c>
      <c r="G33" s="30">
        <f t="shared" si="2"/>
        <v>501.05906085942235</v>
      </c>
      <c r="H33" s="31">
        <f t="shared" si="3"/>
        <v>510.32865348532226</v>
      </c>
    </row>
    <row r="34" spans="4:8" x14ac:dyDescent="0.25">
      <c r="D34" s="29">
        <v>24</v>
      </c>
      <c r="E34" s="34">
        <f t="shared" si="0"/>
        <v>519.76973357480006</v>
      </c>
      <c r="F34" s="34">
        <f t="shared" si="1"/>
        <v>9.441080089478449</v>
      </c>
      <c r="G34" s="30">
        <f t="shared" si="2"/>
        <v>510.32865348532164</v>
      </c>
      <c r="H34" s="31">
        <f t="shared" si="3"/>
        <v>6.2527760746888816E-13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34"/>
  <sheetViews>
    <sheetView showGridLines="0" topLeftCell="I1" zoomScale="160" zoomScaleNormal="160" workbookViewId="0">
      <selection activeCell="K11" sqref="K11"/>
    </sheetView>
  </sheetViews>
  <sheetFormatPr defaultRowHeight="15" x14ac:dyDescent="0.25"/>
  <cols>
    <col min="4" max="4" width="4.7109375" customWidth="1"/>
    <col min="5" max="5" width="18.140625" customWidth="1"/>
    <col min="6" max="6" width="20.140625" customWidth="1"/>
    <col min="7" max="7" width="12.85546875" customWidth="1"/>
    <col min="8" max="8" width="15" bestFit="1" customWidth="1"/>
    <col min="9" max="9" width="32.85546875" customWidth="1"/>
    <col min="10" max="10" width="18.140625" customWidth="1"/>
    <col min="11" max="11" width="20.140625" customWidth="1"/>
  </cols>
  <sheetData>
    <row r="6" spans="4:11" x14ac:dyDescent="0.25">
      <c r="E6" s="27"/>
      <c r="F6" s="28"/>
      <c r="G6" s="27"/>
    </row>
    <row r="7" spans="4:11" x14ac:dyDescent="0.25">
      <c r="E7" s="26"/>
      <c r="F7" s="26"/>
      <c r="G7" s="26"/>
    </row>
    <row r="8" spans="4:11" ht="91.5" customHeight="1" x14ac:dyDescent="0.25"/>
    <row r="9" spans="4:11" x14ac:dyDescent="0.25">
      <c r="D9" s="20" t="s">
        <v>8</v>
      </c>
      <c r="E9" s="20" t="s">
        <v>9</v>
      </c>
      <c r="F9" s="20" t="s">
        <v>10</v>
      </c>
      <c r="G9" s="20" t="s">
        <v>11</v>
      </c>
      <c r="H9" s="20" t="s">
        <v>12</v>
      </c>
      <c r="J9" s="19" t="s">
        <v>3</v>
      </c>
      <c r="K9" s="35">
        <v>10000</v>
      </c>
    </row>
    <row r="10" spans="4:11" x14ac:dyDescent="0.25">
      <c r="D10" s="29">
        <v>0</v>
      </c>
      <c r="E10" s="29"/>
      <c r="F10" s="29"/>
      <c r="G10" s="30"/>
      <c r="H10" s="37">
        <f>K9</f>
        <v>10000</v>
      </c>
      <c r="J10" s="19" t="s">
        <v>4</v>
      </c>
      <c r="K10" s="33">
        <v>1.8499999999999999E-2</v>
      </c>
    </row>
    <row r="11" spans="4:11" x14ac:dyDescent="0.25">
      <c r="D11" s="29">
        <v>1</v>
      </c>
      <c r="E11" s="34">
        <f>G11+F11</f>
        <v>601.66666666666674</v>
      </c>
      <c r="F11" s="34">
        <f>H10*$K$10</f>
        <v>185</v>
      </c>
      <c r="G11" s="30">
        <f>$K$9/$K$11</f>
        <v>416.66666666666669</v>
      </c>
      <c r="H11" s="37">
        <f>H10-G11</f>
        <v>9583.3333333333339</v>
      </c>
      <c r="J11" s="19" t="s">
        <v>16</v>
      </c>
      <c r="K11" s="23">
        <v>24</v>
      </c>
    </row>
    <row r="12" spans="4:11" x14ac:dyDescent="0.25">
      <c r="D12" s="29">
        <v>2</v>
      </c>
      <c r="E12" s="34">
        <f t="shared" ref="E12:E34" si="0">G12+F12</f>
        <v>593.95833333333337</v>
      </c>
      <c r="F12" s="34">
        <f t="shared" ref="F12:F34" si="1">H11*$K$10</f>
        <v>177.29166666666666</v>
      </c>
      <c r="G12" s="30">
        <f t="shared" ref="G12:G34" si="2">$K$9/$K$11</f>
        <v>416.66666666666669</v>
      </c>
      <c r="H12" s="31">
        <f t="shared" ref="H12:H34" si="3">H11-G12</f>
        <v>9166.6666666666679</v>
      </c>
    </row>
    <row r="13" spans="4:11" x14ac:dyDescent="0.25">
      <c r="D13" s="29">
        <v>3</v>
      </c>
      <c r="E13" s="34">
        <f t="shared" si="0"/>
        <v>586.25</v>
      </c>
      <c r="F13" s="34">
        <f t="shared" si="1"/>
        <v>169.58333333333334</v>
      </c>
      <c r="G13" s="30">
        <f t="shared" si="2"/>
        <v>416.66666666666669</v>
      </c>
      <c r="H13" s="31">
        <f t="shared" si="3"/>
        <v>8750.0000000000018</v>
      </c>
      <c r="J13" s="19" t="s">
        <v>15</v>
      </c>
      <c r="K13" s="35">
        <f>SUM(E11:E34)</f>
        <v>12312.5</v>
      </c>
    </row>
    <row r="14" spans="4:11" x14ac:dyDescent="0.25">
      <c r="D14" s="29">
        <v>4</v>
      </c>
      <c r="E14" s="34">
        <f t="shared" si="0"/>
        <v>578.54166666666674</v>
      </c>
      <c r="F14" s="34">
        <f t="shared" si="1"/>
        <v>161.87500000000003</v>
      </c>
      <c r="G14" s="30">
        <f t="shared" si="2"/>
        <v>416.66666666666669</v>
      </c>
      <c r="H14" s="31">
        <f t="shared" si="3"/>
        <v>8333.3333333333358</v>
      </c>
      <c r="J14" s="19" t="s">
        <v>2</v>
      </c>
      <c r="K14" s="35">
        <f>SUM(F11:F34)</f>
        <v>2312.5000000000005</v>
      </c>
    </row>
    <row r="15" spans="4:11" x14ac:dyDescent="0.25">
      <c r="D15" s="29">
        <v>5</v>
      </c>
      <c r="E15" s="34">
        <f t="shared" si="0"/>
        <v>570.83333333333337</v>
      </c>
      <c r="F15" s="34">
        <f t="shared" si="1"/>
        <v>154.16666666666671</v>
      </c>
      <c r="G15" s="30">
        <f t="shared" si="2"/>
        <v>416.66666666666669</v>
      </c>
      <c r="H15" s="31">
        <f t="shared" si="3"/>
        <v>7916.6666666666688</v>
      </c>
    </row>
    <row r="16" spans="4:11" x14ac:dyDescent="0.25">
      <c r="D16" s="29">
        <v>6</v>
      </c>
      <c r="E16" s="34">
        <f t="shared" si="0"/>
        <v>563.125</v>
      </c>
      <c r="F16" s="34">
        <f t="shared" si="1"/>
        <v>146.45833333333337</v>
      </c>
      <c r="G16" s="30">
        <f t="shared" si="2"/>
        <v>416.66666666666669</v>
      </c>
      <c r="H16" s="31">
        <f t="shared" si="3"/>
        <v>7500.0000000000018</v>
      </c>
      <c r="J16" s="38"/>
    </row>
    <row r="17" spans="4:11" x14ac:dyDescent="0.25">
      <c r="D17" s="29">
        <v>7</v>
      </c>
      <c r="E17" s="34">
        <f t="shared" si="0"/>
        <v>555.41666666666674</v>
      </c>
      <c r="F17" s="34">
        <f t="shared" si="1"/>
        <v>138.75000000000003</v>
      </c>
      <c r="G17" s="30">
        <f t="shared" si="2"/>
        <v>416.66666666666669</v>
      </c>
      <c r="H17" s="31">
        <f t="shared" si="3"/>
        <v>7083.3333333333348</v>
      </c>
      <c r="J17" s="38"/>
    </row>
    <row r="18" spans="4:11" x14ac:dyDescent="0.25">
      <c r="D18" s="29">
        <v>8</v>
      </c>
      <c r="E18" s="34">
        <f t="shared" si="0"/>
        <v>547.70833333333337</v>
      </c>
      <c r="F18" s="34">
        <f t="shared" si="1"/>
        <v>131.04166666666669</v>
      </c>
      <c r="G18" s="30">
        <f t="shared" si="2"/>
        <v>416.66666666666669</v>
      </c>
      <c r="H18" s="31">
        <f t="shared" si="3"/>
        <v>6666.6666666666679</v>
      </c>
      <c r="J18" s="38"/>
    </row>
    <row r="19" spans="4:11" x14ac:dyDescent="0.25">
      <c r="D19" s="29">
        <v>9</v>
      </c>
      <c r="E19" s="34">
        <f t="shared" si="0"/>
        <v>540</v>
      </c>
      <c r="F19" s="34">
        <f t="shared" si="1"/>
        <v>123.33333333333334</v>
      </c>
      <c r="G19" s="30">
        <f t="shared" si="2"/>
        <v>416.66666666666669</v>
      </c>
      <c r="H19" s="31">
        <f t="shared" si="3"/>
        <v>6250.0000000000009</v>
      </c>
      <c r="J19" s="38"/>
      <c r="K19" s="11"/>
    </row>
    <row r="20" spans="4:11" x14ac:dyDescent="0.25">
      <c r="D20" s="29">
        <v>10</v>
      </c>
      <c r="E20" s="34">
        <f t="shared" si="0"/>
        <v>532.29166666666674</v>
      </c>
      <c r="F20" s="34">
        <f t="shared" si="1"/>
        <v>115.62500000000001</v>
      </c>
      <c r="G20" s="30">
        <f t="shared" si="2"/>
        <v>416.66666666666669</v>
      </c>
      <c r="H20" s="31">
        <f t="shared" si="3"/>
        <v>5833.3333333333339</v>
      </c>
      <c r="J20" s="38"/>
    </row>
    <row r="21" spans="4:11" x14ac:dyDescent="0.25">
      <c r="D21" s="29">
        <v>11</v>
      </c>
      <c r="E21" s="34">
        <f t="shared" si="0"/>
        <v>524.58333333333337</v>
      </c>
      <c r="F21" s="34">
        <f t="shared" si="1"/>
        <v>107.91666666666667</v>
      </c>
      <c r="G21" s="30">
        <f t="shared" si="2"/>
        <v>416.66666666666669</v>
      </c>
      <c r="H21" s="31">
        <f t="shared" si="3"/>
        <v>5416.666666666667</v>
      </c>
      <c r="J21" s="38"/>
    </row>
    <row r="22" spans="4:11" x14ac:dyDescent="0.25">
      <c r="D22" s="29">
        <v>12</v>
      </c>
      <c r="E22" s="34">
        <f t="shared" si="0"/>
        <v>516.875</v>
      </c>
      <c r="F22" s="34">
        <f t="shared" si="1"/>
        <v>100.20833333333333</v>
      </c>
      <c r="G22" s="30">
        <f t="shared" si="2"/>
        <v>416.66666666666669</v>
      </c>
      <c r="H22" s="31">
        <f t="shared" si="3"/>
        <v>5000</v>
      </c>
      <c r="J22" s="38"/>
    </row>
    <row r="23" spans="4:11" x14ac:dyDescent="0.25">
      <c r="D23" s="29">
        <v>13</v>
      </c>
      <c r="E23" s="34">
        <f t="shared" si="0"/>
        <v>509.16666666666669</v>
      </c>
      <c r="F23" s="34">
        <f t="shared" si="1"/>
        <v>92.5</v>
      </c>
      <c r="G23" s="30">
        <f t="shared" si="2"/>
        <v>416.66666666666669</v>
      </c>
      <c r="H23" s="31">
        <f t="shared" si="3"/>
        <v>4583.333333333333</v>
      </c>
      <c r="J23" s="38"/>
    </row>
    <row r="24" spans="4:11" x14ac:dyDescent="0.25">
      <c r="D24" s="29">
        <v>14</v>
      </c>
      <c r="E24" s="34">
        <f t="shared" si="0"/>
        <v>501.45833333333337</v>
      </c>
      <c r="F24" s="34">
        <f t="shared" si="1"/>
        <v>84.791666666666657</v>
      </c>
      <c r="G24" s="30">
        <f t="shared" si="2"/>
        <v>416.66666666666669</v>
      </c>
      <c r="H24" s="31">
        <f t="shared" si="3"/>
        <v>4166.6666666666661</v>
      </c>
      <c r="J24" s="38"/>
    </row>
    <row r="25" spans="4:11" x14ac:dyDescent="0.25">
      <c r="D25" s="29">
        <v>15</v>
      </c>
      <c r="E25" s="34">
        <f t="shared" si="0"/>
        <v>493.75</v>
      </c>
      <c r="F25" s="34">
        <f t="shared" si="1"/>
        <v>77.083333333333314</v>
      </c>
      <c r="G25" s="30">
        <f t="shared" si="2"/>
        <v>416.66666666666669</v>
      </c>
      <c r="H25" s="31">
        <f t="shared" si="3"/>
        <v>3749.9999999999995</v>
      </c>
      <c r="J25" s="38"/>
    </row>
    <row r="26" spans="4:11" x14ac:dyDescent="0.25">
      <c r="D26" s="29">
        <v>16</v>
      </c>
      <c r="E26" s="34">
        <f t="shared" si="0"/>
        <v>486.04166666666669</v>
      </c>
      <c r="F26" s="34">
        <f t="shared" si="1"/>
        <v>69.374999999999986</v>
      </c>
      <c r="G26" s="30">
        <f t="shared" si="2"/>
        <v>416.66666666666669</v>
      </c>
      <c r="H26" s="31">
        <f t="shared" si="3"/>
        <v>3333.333333333333</v>
      </c>
      <c r="J26" s="38"/>
    </row>
    <row r="27" spans="4:11" x14ac:dyDescent="0.25">
      <c r="D27" s="29">
        <v>17</v>
      </c>
      <c r="E27" s="34">
        <f t="shared" si="0"/>
        <v>478.33333333333337</v>
      </c>
      <c r="F27" s="34">
        <f t="shared" si="1"/>
        <v>61.666666666666657</v>
      </c>
      <c r="G27" s="30">
        <f t="shared" si="2"/>
        <v>416.66666666666669</v>
      </c>
      <c r="H27" s="31">
        <f t="shared" si="3"/>
        <v>2916.6666666666665</v>
      </c>
      <c r="J27" s="38"/>
    </row>
    <row r="28" spans="4:11" x14ac:dyDescent="0.25">
      <c r="D28" s="29">
        <v>18</v>
      </c>
      <c r="E28" s="34">
        <f t="shared" si="0"/>
        <v>470.625</v>
      </c>
      <c r="F28" s="34">
        <f t="shared" si="1"/>
        <v>53.958333333333329</v>
      </c>
      <c r="G28" s="30">
        <f t="shared" si="2"/>
        <v>416.66666666666669</v>
      </c>
      <c r="H28" s="31">
        <f t="shared" si="3"/>
        <v>2500</v>
      </c>
      <c r="J28" s="38"/>
    </row>
    <row r="29" spans="4:11" x14ac:dyDescent="0.25">
      <c r="D29" s="29">
        <v>19</v>
      </c>
      <c r="E29" s="34">
        <f t="shared" si="0"/>
        <v>462.91666666666669</v>
      </c>
      <c r="F29" s="34">
        <f t="shared" si="1"/>
        <v>46.25</v>
      </c>
      <c r="G29" s="30">
        <f t="shared" si="2"/>
        <v>416.66666666666669</v>
      </c>
      <c r="H29" s="31">
        <f t="shared" si="3"/>
        <v>2083.3333333333335</v>
      </c>
      <c r="J29" s="38"/>
    </row>
    <row r="30" spans="4:11" x14ac:dyDescent="0.25">
      <c r="D30" s="29">
        <v>20</v>
      </c>
      <c r="E30" s="34">
        <f t="shared" si="0"/>
        <v>455.20833333333337</v>
      </c>
      <c r="F30" s="34">
        <f t="shared" si="1"/>
        <v>38.541666666666664</v>
      </c>
      <c r="G30" s="30">
        <f t="shared" si="2"/>
        <v>416.66666666666669</v>
      </c>
      <c r="H30" s="31">
        <f t="shared" si="3"/>
        <v>1666.6666666666667</v>
      </c>
      <c r="J30" s="38"/>
    </row>
    <row r="31" spans="4:11" x14ac:dyDescent="0.25">
      <c r="D31" s="29">
        <v>21</v>
      </c>
      <c r="E31" s="34">
        <f t="shared" si="0"/>
        <v>447.5</v>
      </c>
      <c r="F31" s="34">
        <f t="shared" si="1"/>
        <v>30.833333333333332</v>
      </c>
      <c r="G31" s="30">
        <f t="shared" si="2"/>
        <v>416.66666666666669</v>
      </c>
      <c r="H31" s="31">
        <f t="shared" si="3"/>
        <v>1250</v>
      </c>
      <c r="J31" s="38"/>
    </row>
    <row r="32" spans="4:11" x14ac:dyDescent="0.25">
      <c r="D32" s="29">
        <v>22</v>
      </c>
      <c r="E32" s="34">
        <f t="shared" si="0"/>
        <v>439.79166666666669</v>
      </c>
      <c r="F32" s="34">
        <f t="shared" si="1"/>
        <v>23.125</v>
      </c>
      <c r="G32" s="30">
        <f t="shared" si="2"/>
        <v>416.66666666666669</v>
      </c>
      <c r="H32" s="31">
        <f t="shared" si="3"/>
        <v>833.33333333333326</v>
      </c>
      <c r="J32" s="38"/>
    </row>
    <row r="33" spans="4:8" x14ac:dyDescent="0.25">
      <c r="D33" s="29">
        <v>23</v>
      </c>
      <c r="E33" s="34">
        <f t="shared" si="0"/>
        <v>432.08333333333337</v>
      </c>
      <c r="F33" s="34">
        <f t="shared" si="1"/>
        <v>15.416666666666664</v>
      </c>
      <c r="G33" s="30">
        <f t="shared" si="2"/>
        <v>416.66666666666669</v>
      </c>
      <c r="H33" s="31">
        <f t="shared" si="3"/>
        <v>416.66666666666657</v>
      </c>
    </row>
    <row r="34" spans="4:8" x14ac:dyDescent="0.25">
      <c r="D34" s="29">
        <v>24</v>
      </c>
      <c r="E34" s="34">
        <f t="shared" si="0"/>
        <v>424.375</v>
      </c>
      <c r="F34" s="34">
        <f t="shared" si="1"/>
        <v>7.7083333333333313</v>
      </c>
      <c r="G34" s="30">
        <f t="shared" si="2"/>
        <v>416.66666666666669</v>
      </c>
      <c r="H34" s="31">
        <f t="shared" si="3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22"/>
  <sheetViews>
    <sheetView showGridLines="0" tabSelected="1" zoomScale="110" zoomScaleNormal="110" workbookViewId="0">
      <selection activeCell="D12" sqref="D12"/>
    </sheetView>
  </sheetViews>
  <sheetFormatPr defaultRowHeight="15" x14ac:dyDescent="0.25"/>
  <cols>
    <col min="2" max="2" width="12.5703125" customWidth="1"/>
    <col min="3" max="3" width="4.7109375" customWidth="1"/>
    <col min="4" max="4" width="18.140625" customWidth="1"/>
    <col min="5" max="5" width="20.140625" customWidth="1"/>
    <col min="6" max="6" width="11.85546875" customWidth="1"/>
    <col min="7" max="7" width="15" bestFit="1" customWidth="1"/>
    <col min="8" max="8" width="3.7109375" customWidth="1"/>
    <col min="9" max="9" width="18.140625" customWidth="1"/>
    <col min="10" max="10" width="16.85546875" customWidth="1"/>
    <col min="11" max="11" width="8.140625" customWidth="1"/>
  </cols>
  <sheetData>
    <row r="6" spans="3:11" ht="32.25" customHeight="1" x14ac:dyDescent="0.25">
      <c r="D6" s="26"/>
      <c r="E6" s="26"/>
      <c r="F6" s="26"/>
    </row>
    <row r="7" spans="3:11" ht="89.25" customHeight="1" x14ac:dyDescent="0.25"/>
    <row r="8" spans="3:11" x14ac:dyDescent="0.25">
      <c r="C8" s="73" t="s">
        <v>8</v>
      </c>
      <c r="D8" s="73" t="s">
        <v>9</v>
      </c>
      <c r="E8" s="73" t="s">
        <v>10</v>
      </c>
      <c r="F8" s="73" t="s">
        <v>11</v>
      </c>
      <c r="G8" s="73" t="s">
        <v>12</v>
      </c>
      <c r="H8" s="74"/>
      <c r="I8" s="99" t="s">
        <v>71</v>
      </c>
      <c r="J8" s="99"/>
      <c r="K8" s="99"/>
    </row>
    <row r="9" spans="3:11" x14ac:dyDescent="0.25">
      <c r="C9" s="75">
        <v>0</v>
      </c>
      <c r="D9" s="75"/>
      <c r="E9" s="75"/>
      <c r="F9" s="76"/>
      <c r="G9" s="77">
        <f>J9</f>
        <v>10000</v>
      </c>
      <c r="I9" s="67" t="s">
        <v>3</v>
      </c>
      <c r="J9" s="68">
        <v>10000</v>
      </c>
    </row>
    <row r="10" spans="3:11" x14ac:dyDescent="0.25">
      <c r="C10" s="75">
        <v>1</v>
      </c>
      <c r="D10" s="77">
        <f t="shared" ref="D10:D19" si="0">-PMT($J$10,$J$11,$J$9)</f>
        <v>1104.5461810019415</v>
      </c>
      <c r="E10" s="77"/>
      <c r="F10" s="76">
        <f t="shared" ref="F10:F19" si="1">-PPMT($J$10,C10,$J$11,$J$9)</f>
        <v>919.54618100194159</v>
      </c>
      <c r="G10" s="77">
        <f>G9-F10</f>
        <v>9080.4538189980576</v>
      </c>
      <c r="I10" s="67" t="s">
        <v>4</v>
      </c>
      <c r="J10" s="69">
        <v>1.8499999999999999E-2</v>
      </c>
    </row>
    <row r="11" spans="3:11" x14ac:dyDescent="0.25">
      <c r="C11" s="75">
        <v>2</v>
      </c>
      <c r="D11" s="77">
        <f t="shared" si="0"/>
        <v>1104.5461810019415</v>
      </c>
      <c r="E11" s="77"/>
      <c r="F11" s="76">
        <f t="shared" si="1"/>
        <v>936.5577853504775</v>
      </c>
      <c r="G11" s="77">
        <f t="shared" ref="G11:G19" si="2">G10-F11</f>
        <v>8143.8960336475802</v>
      </c>
      <c r="I11" s="67" t="s">
        <v>16</v>
      </c>
      <c r="J11" s="70">
        <v>10</v>
      </c>
    </row>
    <row r="12" spans="3:11" x14ac:dyDescent="0.25">
      <c r="C12" s="75">
        <v>3</v>
      </c>
      <c r="D12" s="77">
        <f t="shared" si="0"/>
        <v>1104.5461810019415</v>
      </c>
      <c r="E12" s="77"/>
      <c r="F12" s="76">
        <f t="shared" si="1"/>
        <v>953.88410437946118</v>
      </c>
      <c r="G12" s="77">
        <f t="shared" si="2"/>
        <v>7190.0119292681193</v>
      </c>
      <c r="I12" s="70"/>
      <c r="J12" s="70"/>
    </row>
    <row r="13" spans="3:11" x14ac:dyDescent="0.25">
      <c r="C13" s="75">
        <v>4</v>
      </c>
      <c r="D13" s="77">
        <f t="shared" si="0"/>
        <v>1104.5461810019415</v>
      </c>
      <c r="E13" s="77"/>
      <c r="F13" s="76">
        <f t="shared" si="1"/>
        <v>971.5309603104813</v>
      </c>
      <c r="G13" s="77">
        <f t="shared" si="2"/>
        <v>6218.4809689576377</v>
      </c>
      <c r="I13" s="67" t="s">
        <v>15</v>
      </c>
      <c r="J13" s="68">
        <f>SUM(D10:D19)</f>
        <v>11045.461810019413</v>
      </c>
    </row>
    <row r="14" spans="3:11" x14ac:dyDescent="0.25">
      <c r="C14" s="75">
        <v>5</v>
      </c>
      <c r="D14" s="77">
        <f t="shared" si="0"/>
        <v>1104.5461810019415</v>
      </c>
      <c r="E14" s="77"/>
      <c r="F14" s="76">
        <f t="shared" si="1"/>
        <v>989.50428307622531</v>
      </c>
      <c r="G14" s="77">
        <f t="shared" si="2"/>
        <v>5228.9766858814128</v>
      </c>
      <c r="I14" s="67" t="s">
        <v>2</v>
      </c>
      <c r="J14" s="68">
        <f>SUM(E10:E19)</f>
        <v>0</v>
      </c>
    </row>
    <row r="15" spans="3:11" x14ac:dyDescent="0.25">
      <c r="C15" s="75">
        <v>6</v>
      </c>
      <c r="D15" s="77">
        <f t="shared" si="0"/>
        <v>1104.5461810019415</v>
      </c>
      <c r="E15" s="77"/>
      <c r="F15" s="76">
        <f t="shared" si="1"/>
        <v>1007.8101123131354</v>
      </c>
      <c r="G15" s="77">
        <f t="shared" si="2"/>
        <v>4221.1665735682773</v>
      </c>
    </row>
    <row r="16" spans="3:11" x14ac:dyDescent="0.25">
      <c r="C16" s="75">
        <v>7</v>
      </c>
      <c r="D16" s="77">
        <f t="shared" si="0"/>
        <v>1104.5461810019415</v>
      </c>
      <c r="E16" s="77"/>
      <c r="F16" s="76">
        <f t="shared" si="1"/>
        <v>1026.4545993909285</v>
      </c>
      <c r="G16" s="77">
        <f t="shared" si="2"/>
        <v>3194.7119741773486</v>
      </c>
    </row>
    <row r="17" spans="3:10" x14ac:dyDescent="0.25">
      <c r="C17" s="75">
        <v>8</v>
      </c>
      <c r="D17" s="77">
        <f t="shared" si="0"/>
        <v>1104.5461810019415</v>
      </c>
      <c r="E17" s="77"/>
      <c r="F17" s="76">
        <f t="shared" si="1"/>
        <v>1045.4440094796605</v>
      </c>
      <c r="G17" s="77">
        <f t="shared" si="2"/>
        <v>2149.2679646976881</v>
      </c>
    </row>
    <row r="18" spans="3:10" x14ac:dyDescent="0.25">
      <c r="C18" s="75">
        <v>9</v>
      </c>
      <c r="D18" s="77">
        <f t="shared" si="0"/>
        <v>1104.5461810019415</v>
      </c>
      <c r="E18" s="77"/>
      <c r="F18" s="76">
        <f t="shared" si="1"/>
        <v>1064.7847236550344</v>
      </c>
      <c r="G18" s="77">
        <f t="shared" si="2"/>
        <v>1084.4832410426536</v>
      </c>
      <c r="J18" s="11"/>
    </row>
    <row r="19" spans="3:10" x14ac:dyDescent="0.25">
      <c r="C19" s="75">
        <v>10</v>
      </c>
      <c r="D19" s="77">
        <f t="shared" si="0"/>
        <v>1104.5461810019415</v>
      </c>
      <c r="E19" s="77"/>
      <c r="F19" s="76">
        <f t="shared" si="1"/>
        <v>1084.4832410426525</v>
      </c>
      <c r="G19" s="77">
        <f t="shared" si="2"/>
        <v>0</v>
      </c>
    </row>
    <row r="21" spans="3:10" x14ac:dyDescent="0.25">
      <c r="D21" s="39"/>
      <c r="E21" s="11"/>
      <c r="F21" s="40"/>
      <c r="G21" s="11"/>
    </row>
    <row r="22" spans="3:10" x14ac:dyDescent="0.25">
      <c r="F22" s="41"/>
    </row>
  </sheetData>
  <mergeCells count="1">
    <mergeCell ref="I8:K8"/>
  </mergeCells>
  <pageMargins left="0.511811024" right="0.511811024" top="0.78740157499999996" bottom="0.78740157499999996" header="0.31496062000000002" footer="0.31496062000000002"/>
  <cellWatches>
    <cellWatch r="C10"/>
    <cellWatch r="D10"/>
    <cellWatch r="E10"/>
    <cellWatch r="C11"/>
    <cellWatch r="D11"/>
    <cellWatch r="E11"/>
    <cellWatch r="C12"/>
    <cellWatch r="D12"/>
    <cellWatch r="E12"/>
    <cellWatch r="C13"/>
    <cellWatch r="D13"/>
    <cellWatch r="E13"/>
    <cellWatch r="C14"/>
    <cellWatch r="D14"/>
    <cellWatch r="E14"/>
  </cellWatche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9"/>
  <sheetViews>
    <sheetView showGridLines="0" zoomScale="110" zoomScaleNormal="110" workbookViewId="0">
      <selection activeCell="H24" sqref="H24"/>
    </sheetView>
  </sheetViews>
  <sheetFormatPr defaultRowHeight="15" x14ac:dyDescent="0.25"/>
  <cols>
    <col min="5" max="5" width="22" bestFit="1" customWidth="1"/>
    <col min="6" max="9" width="10.85546875" bestFit="1" customWidth="1"/>
    <col min="10" max="10" width="5.140625" customWidth="1"/>
    <col min="11" max="11" width="14.42578125" bestFit="1" customWidth="1"/>
    <col min="12" max="12" width="12.85546875" customWidth="1"/>
  </cols>
  <sheetData>
    <row r="1" spans="4:12" ht="44.25" customHeight="1" x14ac:dyDescent="0.25"/>
    <row r="4" spans="4:12" ht="10.5" customHeight="1" x14ac:dyDescent="0.25"/>
    <row r="11" spans="4:12" ht="15.75" thickBot="1" x14ac:dyDescent="0.3"/>
    <row r="12" spans="4:12" ht="15.75" thickBot="1" x14ac:dyDescent="0.3">
      <c r="D12" s="100" t="s">
        <v>20</v>
      </c>
      <c r="E12" s="82" t="s">
        <v>21</v>
      </c>
      <c r="F12" s="83"/>
      <c r="G12" s="83"/>
      <c r="H12" s="83"/>
      <c r="I12" s="84"/>
      <c r="K12" s="85" t="s">
        <v>40</v>
      </c>
      <c r="L12" s="85" t="s">
        <v>41</v>
      </c>
    </row>
    <row r="13" spans="4:12" x14ac:dyDescent="0.25">
      <c r="D13" s="101"/>
      <c r="E13" s="45" t="s">
        <v>22</v>
      </c>
      <c r="F13" s="46" t="s">
        <v>23</v>
      </c>
      <c r="G13" s="46" t="s">
        <v>24</v>
      </c>
      <c r="H13" s="46" t="s">
        <v>25</v>
      </c>
      <c r="I13" s="47" t="s">
        <v>26</v>
      </c>
      <c r="K13" s="71" t="s">
        <v>39</v>
      </c>
      <c r="L13" s="88"/>
    </row>
    <row r="14" spans="4:12" x14ac:dyDescent="0.25">
      <c r="D14" s="101"/>
      <c r="E14" s="48" t="s">
        <v>27</v>
      </c>
      <c r="F14" s="78">
        <v>1815</v>
      </c>
      <c r="G14" s="78">
        <v>3587</v>
      </c>
      <c r="H14" s="78">
        <v>2541</v>
      </c>
      <c r="I14" s="79">
        <v>3296</v>
      </c>
      <c r="K14" s="71" t="s">
        <v>42</v>
      </c>
      <c r="L14" s="88"/>
    </row>
    <row r="15" spans="4:12" x14ac:dyDescent="0.25">
      <c r="D15" s="101"/>
      <c r="E15" s="48" t="s">
        <v>28</v>
      </c>
      <c r="F15" s="78">
        <v>1644</v>
      </c>
      <c r="G15" s="78">
        <v>2647</v>
      </c>
      <c r="H15" s="78">
        <v>3250</v>
      </c>
      <c r="I15" s="79">
        <v>3053</v>
      </c>
      <c r="K15" s="71" t="s">
        <v>36</v>
      </c>
      <c r="L15" s="88"/>
    </row>
    <row r="16" spans="4:12" x14ac:dyDescent="0.25">
      <c r="D16" s="101"/>
      <c r="E16" s="48" t="s">
        <v>29</v>
      </c>
      <c r="F16" s="78">
        <v>1764</v>
      </c>
      <c r="G16" s="78">
        <v>2165</v>
      </c>
      <c r="H16" s="78">
        <v>2468</v>
      </c>
      <c r="I16" s="79">
        <v>2790</v>
      </c>
      <c r="K16" s="71" t="s">
        <v>37</v>
      </c>
      <c r="L16" s="88"/>
    </row>
    <row r="17" spans="4:12" x14ac:dyDescent="0.25">
      <c r="D17" s="101"/>
      <c r="E17" s="48" t="s">
        <v>30</v>
      </c>
      <c r="F17" s="78">
        <v>2890</v>
      </c>
      <c r="G17" s="78">
        <v>2087</v>
      </c>
      <c r="H17" s="78">
        <v>1559</v>
      </c>
      <c r="I17" s="79">
        <v>2225</v>
      </c>
      <c r="K17" s="71" t="s">
        <v>38</v>
      </c>
      <c r="L17" s="88"/>
    </row>
    <row r="18" spans="4:12" x14ac:dyDescent="0.25">
      <c r="D18" s="101"/>
      <c r="E18" s="48" t="s">
        <v>31</v>
      </c>
      <c r="F18" s="78">
        <v>2350</v>
      </c>
      <c r="G18" s="78">
        <v>3563</v>
      </c>
      <c r="H18" s="78">
        <v>2978</v>
      </c>
      <c r="I18" s="79">
        <v>3251</v>
      </c>
    </row>
    <row r="19" spans="4:12" ht="15.75" thickBot="1" x14ac:dyDescent="0.3">
      <c r="D19" s="102"/>
      <c r="E19" s="51" t="s">
        <v>32</v>
      </c>
      <c r="F19" s="80">
        <v>3573</v>
      </c>
      <c r="G19" s="80">
        <v>2792</v>
      </c>
      <c r="H19" s="80">
        <v>1746</v>
      </c>
      <c r="I19" s="81">
        <v>3010</v>
      </c>
    </row>
  </sheetData>
  <mergeCells count="1">
    <mergeCell ref="D12:D19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2"/>
  <sheetViews>
    <sheetView showGridLines="0" zoomScale="110" zoomScaleNormal="110" workbookViewId="0">
      <selection activeCell="M23" sqref="M23"/>
    </sheetView>
  </sheetViews>
  <sheetFormatPr defaultRowHeight="15" x14ac:dyDescent="0.25"/>
  <cols>
    <col min="2" max="2" width="10.85546875" customWidth="1"/>
    <col min="3" max="3" width="20.7109375" customWidth="1"/>
    <col min="4" max="10" width="10.5703125" bestFit="1" customWidth="1"/>
    <col min="11" max="11" width="11.28515625" bestFit="1" customWidth="1"/>
    <col min="12" max="12" width="3.7109375" customWidth="1"/>
    <col min="13" max="13" width="10.140625" customWidth="1"/>
    <col min="14" max="14" width="10.85546875" customWidth="1"/>
  </cols>
  <sheetData>
    <row r="1" spans="3:14" ht="80.25" customHeight="1" x14ac:dyDescent="0.25"/>
    <row r="5" spans="3:14" ht="66" customHeight="1" thickBot="1" x14ac:dyDescent="0.3"/>
    <row r="6" spans="3:14" ht="16.5" thickBot="1" x14ac:dyDescent="0.3">
      <c r="C6" s="87" t="s">
        <v>64</v>
      </c>
      <c r="D6" s="66" t="s">
        <v>56</v>
      </c>
      <c r="E6" s="66" t="s">
        <v>57</v>
      </c>
      <c r="F6" s="66" t="s">
        <v>58</v>
      </c>
      <c r="G6" s="66" t="s">
        <v>59</v>
      </c>
      <c r="H6" s="66" t="s">
        <v>60</v>
      </c>
      <c r="I6" s="66" t="s">
        <v>61</v>
      </c>
      <c r="J6" s="66" t="s">
        <v>62</v>
      </c>
      <c r="K6" s="66" t="s">
        <v>63</v>
      </c>
      <c r="M6" s="105" t="s">
        <v>41</v>
      </c>
      <c r="N6" s="106"/>
    </row>
    <row r="7" spans="3:14" ht="15.75" thickBot="1" x14ac:dyDescent="0.3">
      <c r="C7" s="86" t="s">
        <v>43</v>
      </c>
      <c r="D7" s="72">
        <v>839</v>
      </c>
      <c r="E7" s="72">
        <v>509</v>
      </c>
      <c r="F7" s="72">
        <v>664</v>
      </c>
      <c r="G7" s="72">
        <v>577</v>
      </c>
      <c r="H7" s="72">
        <v>585</v>
      </c>
      <c r="I7" s="72">
        <v>428</v>
      </c>
      <c r="J7" s="72">
        <v>566</v>
      </c>
      <c r="K7" s="72">
        <v>430</v>
      </c>
      <c r="M7" s="103" t="e">
        <f>Marcelo _6º__Semana</f>
        <v>#NAME?</v>
      </c>
      <c r="N7" s="104"/>
    </row>
    <row r="8" spans="3:14" ht="15.75" thickBot="1" x14ac:dyDescent="0.3">
      <c r="C8" s="86" t="s">
        <v>44</v>
      </c>
      <c r="D8" s="72">
        <v>850</v>
      </c>
      <c r="E8" s="72">
        <v>654</v>
      </c>
      <c r="F8" s="72">
        <v>860</v>
      </c>
      <c r="G8" s="72">
        <v>623</v>
      </c>
      <c r="H8" s="72">
        <v>821</v>
      </c>
      <c r="I8" s="72">
        <v>509</v>
      </c>
      <c r="J8" s="72">
        <v>550</v>
      </c>
      <c r="K8" s="72">
        <v>360</v>
      </c>
    </row>
    <row r="9" spans="3:14" ht="16.5" thickBot="1" x14ac:dyDescent="0.3">
      <c r="C9" s="86" t="s">
        <v>45</v>
      </c>
      <c r="D9" s="72">
        <v>806</v>
      </c>
      <c r="E9" s="72">
        <v>577</v>
      </c>
      <c r="F9" s="72">
        <v>547</v>
      </c>
      <c r="G9" s="72">
        <v>617</v>
      </c>
      <c r="H9" s="72">
        <v>449</v>
      </c>
      <c r="I9" s="72">
        <v>574</v>
      </c>
      <c r="J9" s="72">
        <v>597</v>
      </c>
      <c r="K9" s="72">
        <v>761</v>
      </c>
      <c r="M9" s="105" t="s">
        <v>39</v>
      </c>
      <c r="N9" s="106"/>
    </row>
    <row r="10" spans="3:14" ht="15.75" thickBot="1" x14ac:dyDescent="0.3">
      <c r="C10" s="86" t="s">
        <v>46</v>
      </c>
      <c r="D10" s="72">
        <v>687</v>
      </c>
      <c r="E10" s="72">
        <v>738</v>
      </c>
      <c r="F10" s="72">
        <v>531</v>
      </c>
      <c r="G10" s="72">
        <v>693</v>
      </c>
      <c r="H10" s="72">
        <v>859</v>
      </c>
      <c r="I10" s="72">
        <v>853</v>
      </c>
      <c r="J10" s="72">
        <v>815</v>
      </c>
      <c r="K10" s="72">
        <v>632</v>
      </c>
      <c r="M10" s="103" t="e">
        <f>SUM(EQUIPE)</f>
        <v>#NAME?</v>
      </c>
      <c r="N10" s="104"/>
    </row>
    <row r="11" spans="3:14" ht="15.75" thickBot="1" x14ac:dyDescent="0.3">
      <c r="C11" s="86" t="s">
        <v>47</v>
      </c>
      <c r="D11" s="72">
        <v>795</v>
      </c>
      <c r="E11" s="72">
        <v>808</v>
      </c>
      <c r="F11" s="72">
        <v>423</v>
      </c>
      <c r="G11" s="72">
        <v>505</v>
      </c>
      <c r="H11" s="72">
        <v>528</v>
      </c>
      <c r="I11" s="72">
        <v>467</v>
      </c>
      <c r="J11" s="72">
        <v>397</v>
      </c>
      <c r="K11" s="72">
        <v>542</v>
      </c>
    </row>
    <row r="12" spans="3:14" ht="16.5" thickBot="1" x14ac:dyDescent="0.3">
      <c r="C12" s="86" t="s">
        <v>48</v>
      </c>
      <c r="D12" s="72">
        <v>609</v>
      </c>
      <c r="E12" s="72">
        <v>680</v>
      </c>
      <c r="F12" s="72">
        <v>391</v>
      </c>
      <c r="G12" s="72">
        <v>509</v>
      </c>
      <c r="H12" s="72">
        <v>758</v>
      </c>
      <c r="I12" s="72">
        <v>704</v>
      </c>
      <c r="J12" s="72">
        <v>553</v>
      </c>
      <c r="K12" s="72">
        <v>747</v>
      </c>
      <c r="M12" s="105" t="s">
        <v>42</v>
      </c>
      <c r="N12" s="106"/>
    </row>
    <row r="13" spans="3:14" ht="15.75" thickBot="1" x14ac:dyDescent="0.3">
      <c r="C13" s="86" t="s">
        <v>49</v>
      </c>
      <c r="D13" s="72">
        <v>787</v>
      </c>
      <c r="E13" s="72">
        <v>356</v>
      </c>
      <c r="F13" s="72">
        <v>779</v>
      </c>
      <c r="G13" s="72">
        <v>479</v>
      </c>
      <c r="H13" s="72">
        <v>442</v>
      </c>
      <c r="I13" s="72">
        <v>409</v>
      </c>
      <c r="J13" s="72">
        <v>397</v>
      </c>
      <c r="K13" s="72">
        <v>778</v>
      </c>
      <c r="M13" s="103" t="e">
        <f>MAX(EQUIPE)</f>
        <v>#NAME?</v>
      </c>
      <c r="N13" s="104"/>
    </row>
    <row r="14" spans="3:14" ht="15.75" thickBot="1" x14ac:dyDescent="0.3">
      <c r="C14" s="86" t="s">
        <v>50</v>
      </c>
      <c r="D14" s="72">
        <v>705</v>
      </c>
      <c r="E14" s="72">
        <v>512</v>
      </c>
      <c r="F14" s="72">
        <v>516</v>
      </c>
      <c r="G14" s="72">
        <v>817</v>
      </c>
      <c r="H14" s="72">
        <v>488</v>
      </c>
      <c r="I14" s="72">
        <v>772</v>
      </c>
      <c r="J14" s="72">
        <v>811</v>
      </c>
      <c r="K14" s="72">
        <v>465</v>
      </c>
    </row>
    <row r="15" spans="3:14" ht="16.5" thickBot="1" x14ac:dyDescent="0.3">
      <c r="C15" s="86" t="s">
        <v>51</v>
      </c>
      <c r="D15" s="72">
        <v>500</v>
      </c>
      <c r="E15" s="72">
        <v>780</v>
      </c>
      <c r="F15" s="72">
        <v>729</v>
      </c>
      <c r="G15" s="72">
        <v>499</v>
      </c>
      <c r="H15" s="72">
        <v>634</v>
      </c>
      <c r="I15" s="72">
        <v>516</v>
      </c>
      <c r="J15" s="72">
        <v>661</v>
      </c>
      <c r="K15" s="72">
        <v>853</v>
      </c>
      <c r="M15" s="105" t="s">
        <v>36</v>
      </c>
      <c r="N15" s="106"/>
    </row>
    <row r="16" spans="3:14" ht="15.75" thickBot="1" x14ac:dyDescent="0.3">
      <c r="C16" s="86" t="s">
        <v>52</v>
      </c>
      <c r="D16" s="72">
        <v>531</v>
      </c>
      <c r="E16" s="72">
        <v>588</v>
      </c>
      <c r="F16" s="72">
        <v>369</v>
      </c>
      <c r="G16" s="72">
        <v>427</v>
      </c>
      <c r="H16" s="72">
        <v>666</v>
      </c>
      <c r="I16" s="72">
        <v>506</v>
      </c>
      <c r="J16" s="72">
        <v>576</v>
      </c>
      <c r="K16" s="72">
        <v>607</v>
      </c>
      <c r="M16" s="103" t="e">
        <f>MIN(EQUIPE)</f>
        <v>#NAME?</v>
      </c>
      <c r="N16" s="104"/>
    </row>
    <row r="17" spans="3:14" ht="15.75" thickBot="1" x14ac:dyDescent="0.3">
      <c r="C17" s="86" t="s">
        <v>53</v>
      </c>
      <c r="D17" s="72">
        <v>785</v>
      </c>
      <c r="E17" s="72">
        <v>562</v>
      </c>
      <c r="F17" s="72">
        <v>875</v>
      </c>
      <c r="G17" s="72">
        <v>849</v>
      </c>
      <c r="H17" s="72">
        <v>588</v>
      </c>
      <c r="I17" s="72">
        <v>475</v>
      </c>
      <c r="J17" s="72">
        <v>453</v>
      </c>
      <c r="K17" s="72">
        <v>690</v>
      </c>
    </row>
    <row r="18" spans="3:14" ht="16.5" thickBot="1" x14ac:dyDescent="0.3">
      <c r="C18" s="86" t="s">
        <v>54</v>
      </c>
      <c r="D18" s="72">
        <v>530</v>
      </c>
      <c r="E18" s="72">
        <v>604</v>
      </c>
      <c r="F18" s="72">
        <v>394</v>
      </c>
      <c r="G18" s="72">
        <v>736</v>
      </c>
      <c r="H18" s="72">
        <v>797</v>
      </c>
      <c r="I18" s="72">
        <v>363</v>
      </c>
      <c r="J18" s="72">
        <v>691</v>
      </c>
      <c r="K18" s="72">
        <v>399</v>
      </c>
      <c r="M18" s="105" t="s">
        <v>37</v>
      </c>
      <c r="N18" s="106"/>
    </row>
    <row r="19" spans="3:14" ht="15.75" thickBot="1" x14ac:dyDescent="0.3">
      <c r="C19" s="86" t="s">
        <v>55</v>
      </c>
      <c r="D19" s="72">
        <v>564</v>
      </c>
      <c r="E19" s="72">
        <v>410</v>
      </c>
      <c r="F19" s="72">
        <v>779</v>
      </c>
      <c r="G19" s="72">
        <v>675</v>
      </c>
      <c r="H19" s="72">
        <v>685</v>
      </c>
      <c r="I19" s="72">
        <v>722</v>
      </c>
      <c r="J19" s="72">
        <v>513</v>
      </c>
      <c r="K19" s="72">
        <v>793</v>
      </c>
      <c r="M19" s="103" t="e">
        <f>AVERAGE(EQUIPE)</f>
        <v>#NAME?</v>
      </c>
      <c r="N19" s="104"/>
    </row>
    <row r="20" spans="3:14" ht="15.75" thickBot="1" x14ac:dyDescent="0.3">
      <c r="C20" s="86" t="s">
        <v>65</v>
      </c>
      <c r="D20" s="72">
        <v>795</v>
      </c>
      <c r="E20" s="72">
        <v>808</v>
      </c>
      <c r="F20" s="72">
        <v>423</v>
      </c>
      <c r="G20" s="72">
        <v>505</v>
      </c>
      <c r="H20" s="72">
        <v>528</v>
      </c>
      <c r="I20" s="72">
        <v>467</v>
      </c>
      <c r="J20" s="72">
        <v>397</v>
      </c>
      <c r="K20" s="72">
        <v>542</v>
      </c>
    </row>
    <row r="21" spans="3:14" ht="16.5" thickBot="1" x14ac:dyDescent="0.3">
      <c r="C21" s="86" t="s">
        <v>66</v>
      </c>
      <c r="D21" s="72">
        <v>531</v>
      </c>
      <c r="E21" s="72">
        <v>588</v>
      </c>
      <c r="F21" s="72">
        <v>369</v>
      </c>
      <c r="G21" s="72">
        <v>427</v>
      </c>
      <c r="H21" s="72">
        <v>666</v>
      </c>
      <c r="I21" s="72">
        <v>506</v>
      </c>
      <c r="J21" s="72">
        <v>576</v>
      </c>
      <c r="K21" s="72">
        <v>607</v>
      </c>
      <c r="M21" s="105" t="s">
        <v>38</v>
      </c>
      <c r="N21" s="106"/>
    </row>
    <row r="22" spans="3:14" ht="15.75" thickBot="1" x14ac:dyDescent="0.3">
      <c r="C22" s="86" t="s">
        <v>67</v>
      </c>
      <c r="D22" s="72">
        <v>785</v>
      </c>
      <c r="E22" s="72">
        <v>562</v>
      </c>
      <c r="F22" s="72">
        <v>875</v>
      </c>
      <c r="G22" s="72">
        <v>849</v>
      </c>
      <c r="H22" s="72">
        <v>588</v>
      </c>
      <c r="I22" s="72">
        <v>475</v>
      </c>
      <c r="J22" s="72">
        <v>453</v>
      </c>
      <c r="K22" s="72">
        <v>690</v>
      </c>
      <c r="M22" s="103" t="e">
        <f>LARGE(EQUIPE,5)</f>
        <v>#NAME?</v>
      </c>
      <c r="N22" s="104"/>
    </row>
  </sheetData>
  <mergeCells count="12">
    <mergeCell ref="M22:N22"/>
    <mergeCell ref="M6:N6"/>
    <mergeCell ref="M7:N7"/>
    <mergeCell ref="M9:N9"/>
    <mergeCell ref="M10:N10"/>
    <mergeCell ref="M12:N12"/>
    <mergeCell ref="M13:N13"/>
    <mergeCell ref="M15:N15"/>
    <mergeCell ref="M16:N16"/>
    <mergeCell ref="M18:N18"/>
    <mergeCell ref="M19:N19"/>
    <mergeCell ref="M21:N2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showGridLines="0" zoomScale="101" zoomScaleNormal="101" workbookViewId="0">
      <selection activeCell="M23" sqref="M23"/>
    </sheetView>
  </sheetViews>
  <sheetFormatPr defaultRowHeight="15" x14ac:dyDescent="0.25"/>
  <cols>
    <col min="1" max="1" width="7.85546875" customWidth="1"/>
    <col min="3" max="3" width="22" bestFit="1" customWidth="1"/>
    <col min="4" max="6" width="10.85546875" bestFit="1" customWidth="1"/>
    <col min="7" max="7" width="10.5703125" bestFit="1" customWidth="1"/>
    <col min="8" max="8" width="4.140625" customWidth="1"/>
    <col min="10" max="10" width="22" bestFit="1" customWidth="1"/>
    <col min="11" max="13" width="10.85546875" bestFit="1" customWidth="1"/>
    <col min="14" max="14" width="10.5703125" bestFit="1" customWidth="1"/>
  </cols>
  <sheetData>
    <row r="1" spans="2:14" ht="60.75" customHeight="1" x14ac:dyDescent="0.25"/>
    <row r="2" spans="2:14" ht="28.5" customHeight="1" x14ac:dyDescent="0.25"/>
    <row r="4" spans="2:14" ht="45.75" customHeight="1" x14ac:dyDescent="0.25"/>
    <row r="5" spans="2:14" ht="51" customHeight="1" thickBot="1" x14ac:dyDescent="0.3"/>
    <row r="6" spans="2:14" ht="15.75" thickBot="1" x14ac:dyDescent="0.3">
      <c r="B6" s="111" t="s">
        <v>20</v>
      </c>
      <c r="C6" s="42" t="s">
        <v>21</v>
      </c>
      <c r="D6" s="43"/>
      <c r="E6" s="43"/>
      <c r="F6" s="43"/>
      <c r="G6" s="44"/>
      <c r="I6" s="111" t="s">
        <v>35</v>
      </c>
      <c r="J6" s="42" t="s">
        <v>72</v>
      </c>
      <c r="K6" s="43"/>
      <c r="L6" s="43"/>
      <c r="M6" s="43"/>
      <c r="N6" s="44"/>
    </row>
    <row r="7" spans="2:14" x14ac:dyDescent="0.25">
      <c r="B7" s="112"/>
      <c r="C7" s="45" t="s">
        <v>22</v>
      </c>
      <c r="D7" s="46" t="s">
        <v>23</v>
      </c>
      <c r="E7" s="46" t="s">
        <v>24</v>
      </c>
      <c r="F7" s="46" t="s">
        <v>25</v>
      </c>
      <c r="G7" s="47" t="s">
        <v>26</v>
      </c>
      <c r="I7" s="112"/>
      <c r="J7" s="45" t="s">
        <v>22</v>
      </c>
      <c r="K7" s="46" t="s">
        <v>23</v>
      </c>
      <c r="L7" s="46" t="s">
        <v>24</v>
      </c>
      <c r="M7" s="46" t="s">
        <v>25</v>
      </c>
      <c r="N7" s="47" t="s">
        <v>26</v>
      </c>
    </row>
    <row r="8" spans="2:14" x14ac:dyDescent="0.25">
      <c r="B8" s="112"/>
      <c r="C8" s="48" t="s">
        <v>27</v>
      </c>
      <c r="D8" s="49">
        <v>6</v>
      </c>
      <c r="E8" s="49">
        <v>5</v>
      </c>
      <c r="F8" s="49">
        <v>7</v>
      </c>
      <c r="G8" s="50">
        <v>10</v>
      </c>
      <c r="I8" s="112"/>
      <c r="J8" s="48" t="s">
        <v>27</v>
      </c>
      <c r="K8" s="49">
        <v>6</v>
      </c>
      <c r="L8" s="49">
        <v>5</v>
      </c>
      <c r="M8" s="49">
        <v>7</v>
      </c>
      <c r="N8" s="50">
        <v>10</v>
      </c>
    </row>
    <row r="9" spans="2:14" x14ac:dyDescent="0.25">
      <c r="B9" s="112"/>
      <c r="C9" s="48" t="s">
        <v>28</v>
      </c>
      <c r="D9" s="49">
        <v>50</v>
      </c>
      <c r="E9" s="49">
        <v>70</v>
      </c>
      <c r="F9" s="49">
        <v>90</v>
      </c>
      <c r="G9" s="50">
        <v>40</v>
      </c>
      <c r="I9" s="112"/>
      <c r="J9" s="48" t="s">
        <v>28</v>
      </c>
      <c r="K9" s="49">
        <v>50</v>
      </c>
      <c r="L9" s="49">
        <v>70</v>
      </c>
      <c r="M9" s="49">
        <v>90</v>
      </c>
      <c r="N9" s="50">
        <v>40</v>
      </c>
    </row>
    <row r="10" spans="2:14" x14ac:dyDescent="0.25">
      <c r="B10" s="112"/>
      <c r="C10" s="48" t="s">
        <v>29</v>
      </c>
      <c r="D10" s="49">
        <v>20</v>
      </c>
      <c r="E10" s="49">
        <v>30</v>
      </c>
      <c r="F10" s="49">
        <v>40</v>
      </c>
      <c r="G10" s="50">
        <v>40</v>
      </c>
      <c r="I10" s="112"/>
      <c r="J10" s="48" t="s">
        <v>29</v>
      </c>
      <c r="K10" s="49">
        <v>20</v>
      </c>
      <c r="L10" s="49">
        <v>30</v>
      </c>
      <c r="M10" s="49">
        <v>40</v>
      </c>
      <c r="N10" s="50">
        <v>40</v>
      </c>
    </row>
    <row r="11" spans="2:14" x14ac:dyDescent="0.25">
      <c r="B11" s="112"/>
      <c r="C11" s="48" t="s">
        <v>30</v>
      </c>
      <c r="D11" s="49">
        <v>10</v>
      </c>
      <c r="E11" s="49">
        <v>6</v>
      </c>
      <c r="F11" s="49">
        <v>8</v>
      </c>
      <c r="G11" s="50">
        <v>10</v>
      </c>
      <c r="I11" s="112"/>
      <c r="J11" s="48" t="s">
        <v>30</v>
      </c>
      <c r="K11" s="49">
        <v>10</v>
      </c>
      <c r="L11" s="49">
        <v>6</v>
      </c>
      <c r="M11" s="49">
        <v>8</v>
      </c>
      <c r="N11" s="50">
        <v>10</v>
      </c>
    </row>
    <row r="12" spans="2:14" x14ac:dyDescent="0.25">
      <c r="B12" s="112"/>
      <c r="C12" s="48" t="s">
        <v>31</v>
      </c>
      <c r="D12" s="49">
        <v>6</v>
      </c>
      <c r="E12" s="49">
        <v>5</v>
      </c>
      <c r="F12" s="49">
        <v>5</v>
      </c>
      <c r="G12" s="50">
        <v>6</v>
      </c>
      <c r="I12" s="112"/>
      <c r="J12" s="48" t="s">
        <v>31</v>
      </c>
      <c r="K12" s="49">
        <v>6</v>
      </c>
      <c r="L12" s="49">
        <v>5</v>
      </c>
      <c r="M12" s="49">
        <v>5</v>
      </c>
      <c r="N12" s="50">
        <v>6</v>
      </c>
    </row>
    <row r="13" spans="2:14" ht="15.75" thickBot="1" x14ac:dyDescent="0.3">
      <c r="B13" s="113"/>
      <c r="C13" s="51" t="s">
        <v>32</v>
      </c>
      <c r="D13" s="52">
        <v>5</v>
      </c>
      <c r="E13" s="52">
        <v>6</v>
      </c>
      <c r="F13" s="52">
        <v>9</v>
      </c>
      <c r="G13" s="53">
        <v>10</v>
      </c>
      <c r="I13" s="113"/>
      <c r="J13" s="51" t="s">
        <v>32</v>
      </c>
      <c r="K13" s="52">
        <v>5</v>
      </c>
      <c r="L13" s="52">
        <v>6</v>
      </c>
      <c r="M13" s="52">
        <v>9</v>
      </c>
      <c r="N13" s="53">
        <v>10</v>
      </c>
    </row>
    <row r="14" spans="2:14" ht="8.25" customHeight="1" thickBot="1" x14ac:dyDescent="0.3"/>
    <row r="15" spans="2:14" ht="15.75" thickBot="1" x14ac:dyDescent="0.3">
      <c r="B15" s="114" t="s">
        <v>33</v>
      </c>
      <c r="C15" s="54" t="s">
        <v>34</v>
      </c>
      <c r="D15" s="55"/>
      <c r="E15" s="55"/>
      <c r="F15" s="55"/>
      <c r="G15" s="56"/>
      <c r="I15" s="114" t="s">
        <v>68</v>
      </c>
      <c r="J15" s="54" t="s">
        <v>73</v>
      </c>
      <c r="K15" s="55"/>
      <c r="L15" s="55"/>
      <c r="M15" s="55"/>
      <c r="N15" s="56"/>
    </row>
    <row r="16" spans="2:14" x14ac:dyDescent="0.25">
      <c r="B16" s="115"/>
      <c r="C16" s="57" t="s">
        <v>22</v>
      </c>
      <c r="D16" s="58" t="s">
        <v>23</v>
      </c>
      <c r="E16" s="58" t="s">
        <v>24</v>
      </c>
      <c r="F16" s="58" t="s">
        <v>25</v>
      </c>
      <c r="G16" s="59" t="s">
        <v>26</v>
      </c>
      <c r="I16" s="115"/>
      <c r="J16" s="57" t="s">
        <v>22</v>
      </c>
      <c r="K16" s="58" t="s">
        <v>23</v>
      </c>
      <c r="L16" s="58" t="s">
        <v>24</v>
      </c>
      <c r="M16" s="58" t="s">
        <v>25</v>
      </c>
      <c r="N16" s="59" t="s">
        <v>26</v>
      </c>
    </row>
    <row r="17" spans="2:14" x14ac:dyDescent="0.25">
      <c r="B17" s="115"/>
      <c r="C17" s="60" t="s">
        <v>27</v>
      </c>
      <c r="D17" s="61">
        <v>18</v>
      </c>
      <c r="E17" s="61">
        <v>15</v>
      </c>
      <c r="F17" s="61">
        <v>21</v>
      </c>
      <c r="G17" s="62">
        <v>30</v>
      </c>
      <c r="I17" s="115"/>
      <c r="J17" s="60" t="s">
        <v>27</v>
      </c>
      <c r="K17" s="61">
        <v>18</v>
      </c>
      <c r="L17" s="61">
        <v>15</v>
      </c>
      <c r="M17" s="61">
        <v>21</v>
      </c>
      <c r="N17" s="62">
        <v>30</v>
      </c>
    </row>
    <row r="18" spans="2:14" x14ac:dyDescent="0.25">
      <c r="B18" s="115"/>
      <c r="C18" s="60" t="s">
        <v>28</v>
      </c>
      <c r="D18" s="61">
        <v>150</v>
      </c>
      <c r="E18" s="61">
        <v>210</v>
      </c>
      <c r="F18" s="61">
        <v>300</v>
      </c>
      <c r="G18" s="62">
        <v>120</v>
      </c>
      <c r="I18" s="115"/>
      <c r="J18" s="60" t="s">
        <v>28</v>
      </c>
      <c r="K18" s="61">
        <v>150</v>
      </c>
      <c r="L18" s="61">
        <v>210</v>
      </c>
      <c r="M18" s="61">
        <v>300</v>
      </c>
      <c r="N18" s="62">
        <v>120</v>
      </c>
    </row>
    <row r="19" spans="2:14" x14ac:dyDescent="0.25">
      <c r="B19" s="115"/>
      <c r="C19" s="60" t="s">
        <v>29</v>
      </c>
      <c r="D19" s="61">
        <v>60</v>
      </c>
      <c r="E19" s="61">
        <v>90</v>
      </c>
      <c r="F19" s="61">
        <v>150</v>
      </c>
      <c r="G19" s="62">
        <v>120</v>
      </c>
      <c r="I19" s="115"/>
      <c r="J19" s="60" t="s">
        <v>29</v>
      </c>
      <c r="K19" s="61">
        <v>60</v>
      </c>
      <c r="L19" s="61">
        <v>90</v>
      </c>
      <c r="M19" s="61">
        <v>150</v>
      </c>
      <c r="N19" s="62">
        <v>120</v>
      </c>
    </row>
    <row r="20" spans="2:14" x14ac:dyDescent="0.25">
      <c r="B20" s="115"/>
      <c r="C20" s="60" t="s">
        <v>30</v>
      </c>
      <c r="D20" s="61">
        <v>30</v>
      </c>
      <c r="E20" s="61">
        <v>18</v>
      </c>
      <c r="F20" s="61">
        <v>24</v>
      </c>
      <c r="G20" s="62">
        <v>30</v>
      </c>
      <c r="I20" s="115"/>
      <c r="J20" s="60" t="s">
        <v>30</v>
      </c>
      <c r="K20" s="61">
        <v>30</v>
      </c>
      <c r="L20" s="61">
        <v>18</v>
      </c>
      <c r="M20" s="61">
        <v>24</v>
      </c>
      <c r="N20" s="62">
        <v>30</v>
      </c>
    </row>
    <row r="21" spans="2:14" x14ac:dyDescent="0.25">
      <c r="B21" s="115"/>
      <c r="C21" s="60" t="s">
        <v>31</v>
      </c>
      <c r="D21" s="61">
        <v>18</v>
      </c>
      <c r="E21" s="61">
        <v>15</v>
      </c>
      <c r="F21" s="61">
        <v>15</v>
      </c>
      <c r="G21" s="62">
        <v>18</v>
      </c>
      <c r="I21" s="115"/>
      <c r="J21" s="60" t="s">
        <v>31</v>
      </c>
      <c r="K21" s="61">
        <v>18</v>
      </c>
      <c r="L21" s="61">
        <v>15</v>
      </c>
      <c r="M21" s="61">
        <v>15</v>
      </c>
      <c r="N21" s="62">
        <v>18</v>
      </c>
    </row>
    <row r="22" spans="2:14" ht="15.75" thickBot="1" x14ac:dyDescent="0.3">
      <c r="B22" s="116"/>
      <c r="C22" s="63" t="s">
        <v>32</v>
      </c>
      <c r="D22" s="64">
        <v>15</v>
      </c>
      <c r="E22" s="64">
        <v>18</v>
      </c>
      <c r="F22" s="64">
        <v>27</v>
      </c>
      <c r="G22" s="65">
        <v>30</v>
      </c>
      <c r="I22" s="116"/>
      <c r="J22" s="63" t="s">
        <v>32</v>
      </c>
      <c r="K22" s="64">
        <v>15</v>
      </c>
      <c r="L22" s="64">
        <v>18</v>
      </c>
      <c r="M22" s="64">
        <v>27</v>
      </c>
      <c r="N22" s="65">
        <v>30</v>
      </c>
    </row>
    <row r="23" spans="2:14" ht="11.25" customHeight="1" thickBot="1" x14ac:dyDescent="0.3"/>
    <row r="24" spans="2:14" ht="15.75" thickBot="1" x14ac:dyDescent="0.3">
      <c r="D24" s="117" t="s">
        <v>69</v>
      </c>
      <c r="E24" s="118"/>
      <c r="F24" s="119" t="e">
        <f>SUM(LOJA01,LOJA02,LOJA03,LOJA04)</f>
        <v>#NAME?</v>
      </c>
      <c r="G24" s="120"/>
    </row>
    <row r="25" spans="2:14" ht="8.25" customHeight="1" thickBot="1" x14ac:dyDescent="0.3"/>
    <row r="26" spans="2:14" ht="15.75" thickBot="1" x14ac:dyDescent="0.3">
      <c r="D26" s="107" t="s">
        <v>70</v>
      </c>
      <c r="E26" s="108"/>
      <c r="F26" s="109" t="e">
        <f>AVERAGE(LOJA01,LOJA02,LOJA03,LOJA04)</f>
        <v>#NAME?</v>
      </c>
      <c r="G26" s="110"/>
    </row>
  </sheetData>
  <mergeCells count="8">
    <mergeCell ref="D26:E26"/>
    <mergeCell ref="F26:G26"/>
    <mergeCell ref="B6:B13"/>
    <mergeCell ref="B15:B22"/>
    <mergeCell ref="I6:I13"/>
    <mergeCell ref="I15:I22"/>
    <mergeCell ref="D24:E24"/>
    <mergeCell ref="F24:G2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7</vt:i4>
      </vt:variant>
    </vt:vector>
  </HeadingPairs>
  <TitlesOfParts>
    <vt:vector size="18" baseType="lpstr">
      <vt:lpstr>Price</vt:lpstr>
      <vt:lpstr>SAC</vt:lpstr>
      <vt:lpstr>SAM</vt:lpstr>
      <vt:lpstr>PRICE 1</vt:lpstr>
      <vt:lpstr>SAC 2 </vt:lpstr>
      <vt:lpstr>01</vt:lpstr>
      <vt:lpstr>02</vt:lpstr>
      <vt:lpstr>03</vt:lpstr>
      <vt:lpstr>02 (2)</vt:lpstr>
      <vt:lpstr>Planilha1</vt:lpstr>
      <vt:lpstr>Planilha2</vt:lpstr>
      <vt:lpstr>Sergio</vt:lpstr>
      <vt:lpstr>TAXA_COBRADA</vt:lpstr>
      <vt:lpstr>TAXA_JUROS</vt:lpstr>
      <vt:lpstr>VALOR_CEDIDO</vt:lpstr>
      <vt:lpstr>VALOR_EMPRESTIMO</vt:lpstr>
      <vt:lpstr>VENDAS</vt:lpstr>
      <vt:lpstr>Wellington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Mauricio Xavier</dc:creator>
  <cp:lastModifiedBy>Marcola</cp:lastModifiedBy>
  <dcterms:created xsi:type="dcterms:W3CDTF">2017-01-20T11:27:25Z</dcterms:created>
  <dcterms:modified xsi:type="dcterms:W3CDTF">2018-06-14T00:45:47Z</dcterms:modified>
</cp:coreProperties>
</file>