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kyStay\Downloads\"/>
    </mc:Choice>
  </mc:AlternateContent>
  <xr:revisionPtr revIDLastSave="0" documentId="8_{C607B405-C97F-4BEA-B02D-BB4302F6C3E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2 Lagrange" sheetId="1" r:id="rId1"/>
    <sheet name="4 Metodo-Grafico" sheetId="2" r:id="rId2"/>
    <sheet name="5 Probabilistico" sheetId="3" r:id="rId3"/>
    <sheet name="6 Deterministico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5ewcHPHTWwLMYmFK5A1/rRihWbQ=="/>
    </ext>
  </extLst>
</workbook>
</file>

<file path=xl/calcChain.xml><?xml version="1.0" encoding="utf-8"?>
<calcChain xmlns="http://schemas.openxmlformats.org/spreadsheetml/2006/main">
  <c r="F29" i="4" l="1"/>
  <c r="E29" i="4"/>
  <c r="D29" i="4"/>
  <c r="E25" i="4"/>
  <c r="D25" i="4"/>
  <c r="F24" i="4"/>
  <c r="E24" i="4"/>
  <c r="G23" i="4"/>
  <c r="F23" i="4"/>
  <c r="D19" i="4"/>
  <c r="E18" i="4"/>
  <c r="F35" i="3"/>
  <c r="K31" i="3"/>
  <c r="J31" i="3"/>
  <c r="I31" i="3"/>
  <c r="H31" i="3"/>
  <c r="G31" i="3"/>
  <c r="F31" i="3"/>
  <c r="E31" i="3"/>
  <c r="D31" i="3"/>
  <c r="C31" i="3"/>
  <c r="K27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H24" i="3"/>
  <c r="G24" i="3"/>
  <c r="F24" i="3"/>
  <c r="E24" i="3"/>
  <c r="D24" i="3"/>
  <c r="C24" i="3"/>
  <c r="G23" i="3"/>
  <c r="F23" i="3"/>
  <c r="E23" i="3"/>
  <c r="D23" i="3"/>
  <c r="C23" i="3"/>
  <c r="F22" i="3"/>
  <c r="E22" i="3"/>
  <c r="D22" i="3"/>
  <c r="C22" i="3"/>
  <c r="E21" i="3"/>
  <c r="D21" i="3"/>
  <c r="C21" i="3"/>
  <c r="D20" i="3"/>
  <c r="C20" i="3"/>
  <c r="C19" i="3"/>
  <c r="G20" i="1"/>
  <c r="D20" i="1"/>
</calcChain>
</file>

<file path=xl/sharedStrings.xml><?xml version="1.0" encoding="utf-8"?>
<sst xmlns="http://schemas.openxmlformats.org/spreadsheetml/2006/main" count="201" uniqueCount="77">
  <si>
    <r>
      <rPr>
        <b/>
        <sz val="11"/>
        <rFont val="Arial"/>
      </rPr>
      <t>X1</t>
    </r>
    <r>
      <rPr>
        <sz val="11"/>
        <color theme="1"/>
        <rFont val="Arial"/>
      </rPr>
      <t>: Dólares en promoción en el territorio 1</t>
    </r>
  </si>
  <si>
    <r>
      <rPr>
        <b/>
        <sz val="11"/>
        <rFont val="Arial"/>
      </rPr>
      <t>X2</t>
    </r>
    <r>
      <rPr>
        <sz val="11"/>
        <color theme="1"/>
        <rFont val="Arial"/>
      </rPr>
      <t>: Dólares en promoción en el territorio 2</t>
    </r>
  </si>
  <si>
    <t>Territorio 1</t>
  </si>
  <si>
    <t>Territorio 2</t>
  </si>
  <si>
    <t>Ganancia de cada caja</t>
  </si>
  <si>
    <t xml:space="preserve">Costo de envio y producción </t>
  </si>
  <si>
    <t>Ganancia total</t>
  </si>
  <si>
    <t xml:space="preserve">MAXIMIZAR </t>
  </si>
  <si>
    <t>Z = 3X + 5Y</t>
  </si>
  <si>
    <t>C.S.R</t>
  </si>
  <si>
    <t>MAX Z = 5*6√x1 + 5*4√x2</t>
  </si>
  <si>
    <t>X &lt;= 4</t>
  </si>
  <si>
    <t>8X - X^2 + 14Y -Y^2 &lt;= 49</t>
  </si>
  <si>
    <t>X, Y &gt;= 0</t>
  </si>
  <si>
    <t>C.S.R X1 + X2 = 100</t>
  </si>
  <si>
    <t>L = 30√x1 + 20√x2 + λ(100-x1-x2)</t>
  </si>
  <si>
    <t>L/x1 = 15/√x1 - λ = 0</t>
  </si>
  <si>
    <t>L/x1 = 10/√x2 - λ = 0</t>
  </si>
  <si>
    <t>El problema exige que todas sus variables sean positivas, luego, sólo se consideran las parejas de puntos (X ,Y) que se encuentren en el primer cuadrante.
La función objetivo y la primera restricción son una línea recta, la segunda restriccion es una circunferencia con el foco fuera del origen.
Cada una de las restricciones se tabula, se gráfica y se identifica su área de soluciones factible. Interceptando todas las áreas individuales de las restricciones, 
identificamos el área de soluciones factibles para el problema</t>
  </si>
  <si>
    <t>L/λ = 100 - x1 -x2</t>
  </si>
  <si>
    <t xml:space="preserve">SOLUCIÓN </t>
  </si>
  <si>
    <t>λ = 15/√x1</t>
  </si>
  <si>
    <t>λ = 10/√x1</t>
  </si>
  <si>
    <t>15/√x1 = 10/√x1 x2 = 4/9 x1</t>
  </si>
  <si>
    <t>100 - x1 - 4/9 x1 = 0 x1 = 900/13 = 69,2307692</t>
  </si>
  <si>
    <t>x2 = 4/9 (900/13) = 3600/117 = 400 /13= 30,7692308</t>
  </si>
  <si>
    <t>Evaluado en la F.O tenemos que</t>
  </si>
  <si>
    <t>MAX Z = 360,55</t>
  </si>
  <si>
    <t>Respuesta 1</t>
  </si>
  <si>
    <r>
      <t xml:space="preserve">La compañía cervecera maximiza las ganancias si invirte </t>
    </r>
    <r>
      <rPr>
        <b/>
        <sz val="11"/>
        <rFont val="Arial"/>
      </rPr>
      <t>69,23</t>
    </r>
    <r>
      <rPr>
        <sz val="11"/>
        <color theme="1"/>
        <rFont val="Arial"/>
      </rPr>
      <t xml:space="preserve"> dólares en                        </t>
    </r>
  </si>
  <si>
    <r>
      <t xml:space="preserve">promoción en el territorio 1 y </t>
    </r>
    <r>
      <rPr>
        <b/>
        <sz val="11"/>
        <rFont val="Arial"/>
      </rPr>
      <t>30,76</t>
    </r>
    <r>
      <rPr>
        <sz val="11"/>
        <color theme="1"/>
        <rFont val="Arial"/>
      </rPr>
      <t xml:space="preserve"> dólares en promoción en el territorio 2</t>
    </r>
  </si>
  <si>
    <t>Respuesta 2</t>
  </si>
  <si>
    <r>
      <t xml:space="preserve">Con </t>
    </r>
    <r>
      <rPr>
        <b/>
        <sz val="11"/>
        <rFont val="Arial"/>
      </rPr>
      <t>1</t>
    </r>
    <r>
      <rPr>
        <sz val="11"/>
        <color theme="1"/>
        <rFont val="Arial"/>
      </rPr>
      <t xml:space="preserve"> dólar más en promoción </t>
    </r>
  </si>
  <si>
    <t>MAX Z = 364,14</t>
  </si>
  <si>
    <r>
      <t xml:space="preserve">El ingreso se veria incrementado en </t>
    </r>
    <r>
      <rPr>
        <b/>
        <sz val="11"/>
        <rFont val="Arial"/>
      </rPr>
      <t>3,58</t>
    </r>
    <r>
      <rPr>
        <sz val="11"/>
        <color theme="1"/>
        <rFont val="Arial"/>
      </rPr>
      <t xml:space="preserve"> dólares</t>
    </r>
  </si>
  <si>
    <t xml:space="preserve">ETAPA 3 </t>
  </si>
  <si>
    <t>ETAPA 2</t>
  </si>
  <si>
    <t>ETAPA  1</t>
  </si>
  <si>
    <t>Centro 1</t>
  </si>
  <si>
    <t>Centro 2</t>
  </si>
  <si>
    <t>Centro 3</t>
  </si>
  <si>
    <t>ETAPA 1</t>
  </si>
  <si>
    <t xml:space="preserve">Centro 3 </t>
  </si>
  <si>
    <t>e</t>
  </si>
  <si>
    <t>x=0</t>
  </si>
  <si>
    <t>x=1</t>
  </si>
  <si>
    <t>x=2</t>
  </si>
  <si>
    <t>x=3</t>
  </si>
  <si>
    <t>x=4</t>
  </si>
  <si>
    <t>x=5</t>
  </si>
  <si>
    <t>x=6</t>
  </si>
  <si>
    <t>x=7</t>
  </si>
  <si>
    <t>x=8</t>
  </si>
  <si>
    <t xml:space="preserve">f* </t>
  </si>
  <si>
    <t>x*</t>
  </si>
  <si>
    <t>NF</t>
  </si>
  <si>
    <t xml:space="preserve">Etapa 1 </t>
  </si>
  <si>
    <t xml:space="preserve">Periodo 3 </t>
  </si>
  <si>
    <t>II</t>
  </si>
  <si>
    <t>X = 1</t>
  </si>
  <si>
    <t>x= 2</t>
  </si>
  <si>
    <t>f*</t>
  </si>
  <si>
    <t xml:space="preserve">Centro 2 </t>
  </si>
  <si>
    <t>Etapa 2</t>
  </si>
  <si>
    <t xml:space="preserve">Periodo 2 </t>
  </si>
  <si>
    <t xml:space="preserve">II </t>
  </si>
  <si>
    <t>x= 0</t>
  </si>
  <si>
    <t>x = 1</t>
  </si>
  <si>
    <t>x = 2</t>
  </si>
  <si>
    <t>x = 3</t>
  </si>
  <si>
    <t>Etapa 3</t>
  </si>
  <si>
    <t>Periodo 1</t>
  </si>
  <si>
    <t>Periodo 3</t>
  </si>
  <si>
    <t>COSTO TOTAL MINIMO</t>
  </si>
  <si>
    <t>52 000</t>
  </si>
  <si>
    <t>ETAPA 3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</si>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</sst>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1"/>
      <name val="Arial"/>
    </font>
    <font>
      <sz val="11"/>
      <color rgb="FF000000"/>
      <name val="Calibri"/>
    </font>
    <font>
      <b/>
      <sz val="12"/>
      <name val="Arial"/>
    </font>
    <font>
      <b/>
      <sz val="1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1"/>
      <name val="Arial"/>
    </font>
    <font>
      <b/>
      <sz val="14"/>
      <color rgb="FF000000"/>
      <name val="Calibri"/>
    </font>
    <font>
      <b/>
      <sz val="14"/>
      <color theme="1"/>
      <name val="Calibri"/>
    </font>
    <font>
      <sz val="12"/>
      <color theme="1"/>
      <name val="Arial"/>
    </font>
    <font>
      <b/>
      <sz val="14"/>
      <color theme="1"/>
      <name val="Arial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3" fillId="0" borderId="3" xfId="0" applyFont="1" applyBorder="1" applyAlignment="1"/>
    <xf numFmtId="164" fontId="4" fillId="2" borderId="3" xfId="0" applyNumberFormat="1" applyFont="1" applyFill="1" applyBorder="1" applyAlignment="1">
      <alignment horizontal="left"/>
    </xf>
    <xf numFmtId="0" fontId="1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/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7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/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/>
    <xf numFmtId="0" fontId="15" fillId="0" borderId="3" xfId="0" applyFont="1" applyBorder="1"/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left" vertical="top"/>
    </xf>
    <xf numFmtId="0" fontId="1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114300</xdr:rowOff>
    </xdr:from>
    <xdr:ext cx="5562600" cy="18859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9</xdr:row>
      <xdr:rowOff>95250</xdr:rowOff>
    </xdr:from>
    <xdr:ext cx="9791700" cy="57626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1</xdr:row>
      <xdr:rowOff>133350</xdr:rowOff>
    </xdr:from>
    <xdr:ext cx="5724525" cy="206692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48"/>
  <sheetViews>
    <sheetView tabSelected="1" workbookViewId="0"/>
  </sheetViews>
  <sheetFormatPr baseColWidth="10" defaultColWidth="12.625" defaultRowHeight="15" customHeight="1" x14ac:dyDescent="0.2"/>
  <cols>
    <col min="1" max="1" width="1.125" customWidth="1"/>
    <col min="3" max="3" width="40" customWidth="1"/>
    <col min="4" max="4" width="12.625" customWidth="1"/>
    <col min="6" max="6" width="21.875" customWidth="1"/>
  </cols>
  <sheetData>
    <row r="1" spans="3:5" ht="7.5" customHeight="1" x14ac:dyDescent="0.2"/>
    <row r="14" spans="3:5" x14ac:dyDescent="0.25">
      <c r="C14" s="28" t="s">
        <v>0</v>
      </c>
      <c r="D14" s="29"/>
      <c r="E14" s="29"/>
    </row>
    <row r="15" spans="3:5" x14ac:dyDescent="0.25">
      <c r="C15" s="28" t="s">
        <v>1</v>
      </c>
      <c r="D15" s="29"/>
      <c r="E15" s="29"/>
    </row>
    <row r="17" spans="3:7" ht="15.75" x14ac:dyDescent="0.25">
      <c r="C17" s="30" t="s">
        <v>2</v>
      </c>
      <c r="D17" s="31"/>
      <c r="F17" s="30" t="s">
        <v>3</v>
      </c>
      <c r="G17" s="31"/>
    </row>
    <row r="18" spans="3:7" x14ac:dyDescent="0.25">
      <c r="C18" s="2" t="s">
        <v>4</v>
      </c>
      <c r="D18" s="3">
        <v>10</v>
      </c>
      <c r="F18" s="4" t="s">
        <v>4</v>
      </c>
      <c r="G18" s="3">
        <v>9</v>
      </c>
    </row>
    <row r="19" spans="3:7" x14ac:dyDescent="0.25">
      <c r="C19" s="2" t="s">
        <v>5</v>
      </c>
      <c r="D19" s="3">
        <v>5</v>
      </c>
      <c r="F19" s="4" t="s">
        <v>5</v>
      </c>
      <c r="G19" s="3">
        <v>4</v>
      </c>
    </row>
    <row r="20" spans="3:7" x14ac:dyDescent="0.25">
      <c r="C20" s="2" t="s">
        <v>6</v>
      </c>
      <c r="D20" s="3">
        <f>D18-D19</f>
        <v>5</v>
      </c>
      <c r="F20" s="4" t="s">
        <v>6</v>
      </c>
      <c r="G20" s="3">
        <f>G18-G19</f>
        <v>5</v>
      </c>
    </row>
    <row r="23" spans="3:7" ht="15.75" x14ac:dyDescent="0.25">
      <c r="C23" s="5" t="s">
        <v>10</v>
      </c>
    </row>
    <row r="25" spans="3:7" x14ac:dyDescent="0.25">
      <c r="C25" s="1" t="s">
        <v>14</v>
      </c>
    </row>
    <row r="27" spans="3:7" x14ac:dyDescent="0.25">
      <c r="C27" s="1" t="s">
        <v>15</v>
      </c>
    </row>
    <row r="29" spans="3:7" x14ac:dyDescent="0.25">
      <c r="C29" s="1" t="s">
        <v>16</v>
      </c>
    </row>
    <row r="30" spans="3:7" x14ac:dyDescent="0.25">
      <c r="C30" s="1" t="s">
        <v>17</v>
      </c>
    </row>
    <row r="31" spans="3:7" x14ac:dyDescent="0.25">
      <c r="C31" s="1" t="s">
        <v>19</v>
      </c>
    </row>
    <row r="33" spans="2:6" ht="15.75" x14ac:dyDescent="0.25">
      <c r="C33" s="5" t="s">
        <v>20</v>
      </c>
    </row>
    <row r="35" spans="2:6" x14ac:dyDescent="0.25">
      <c r="C35" s="7" t="s">
        <v>21</v>
      </c>
    </row>
    <row r="36" spans="2:6" x14ac:dyDescent="0.25">
      <c r="C36" s="7" t="s">
        <v>22</v>
      </c>
    </row>
    <row r="37" spans="2:6" x14ac:dyDescent="0.25">
      <c r="C37" s="7"/>
    </row>
    <row r="38" spans="2:6" x14ac:dyDescent="0.25">
      <c r="C38" s="7" t="s">
        <v>23</v>
      </c>
    </row>
    <row r="39" spans="2:6" x14ac:dyDescent="0.25">
      <c r="C39" s="7" t="s">
        <v>24</v>
      </c>
    </row>
    <row r="40" spans="2:6" x14ac:dyDescent="0.25">
      <c r="C40" s="7" t="s">
        <v>25</v>
      </c>
    </row>
    <row r="42" spans="2:6" x14ac:dyDescent="0.25">
      <c r="C42" s="9" t="s">
        <v>26</v>
      </c>
      <c r="D42" s="10" t="s">
        <v>27</v>
      </c>
    </row>
    <row r="43" spans="2:6" x14ac:dyDescent="0.25">
      <c r="C43" s="1"/>
      <c r="D43" s="1"/>
      <c r="E43" s="1"/>
      <c r="F43" s="1"/>
    </row>
    <row r="44" spans="2:6" x14ac:dyDescent="0.25">
      <c r="B44" s="7" t="s">
        <v>28</v>
      </c>
      <c r="C44" s="28" t="s">
        <v>29</v>
      </c>
      <c r="D44" s="29"/>
      <c r="E44" s="29"/>
      <c r="F44" s="1"/>
    </row>
    <row r="45" spans="2:6" x14ac:dyDescent="0.25">
      <c r="C45" s="28" t="s">
        <v>30</v>
      </c>
      <c r="D45" s="29"/>
      <c r="E45" s="29"/>
      <c r="F45" s="1"/>
    </row>
    <row r="46" spans="2:6" x14ac:dyDescent="0.25">
      <c r="C46" s="1"/>
    </row>
    <row r="47" spans="2:6" x14ac:dyDescent="0.25">
      <c r="B47" s="7" t="s">
        <v>31</v>
      </c>
      <c r="C47" s="1" t="s">
        <v>32</v>
      </c>
      <c r="D47" s="10" t="s">
        <v>33</v>
      </c>
    </row>
    <row r="48" spans="2:6" x14ac:dyDescent="0.25">
      <c r="C48" s="1" t="s">
        <v>34</v>
      </c>
    </row>
  </sheetData>
  <mergeCells count="6">
    <mergeCell ref="C45:E45"/>
    <mergeCell ref="C14:E14"/>
    <mergeCell ref="C15:E15"/>
    <mergeCell ref="C17:D17"/>
    <mergeCell ref="F17:G17"/>
    <mergeCell ref="C44:E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"/>
  <sheetViews>
    <sheetView workbookViewId="0"/>
  </sheetViews>
  <sheetFormatPr baseColWidth="10" defaultColWidth="12.625" defaultRowHeight="15" customHeight="1" x14ac:dyDescent="0.2"/>
  <cols>
    <col min="1" max="1" width="1.5" customWidth="1"/>
    <col min="2" max="2" width="10.125" customWidth="1"/>
    <col min="3" max="5" width="19.25" customWidth="1"/>
  </cols>
  <sheetData>
    <row r="1" spans="1:10" ht="6.75" customHeight="1" x14ac:dyDescent="0.2"/>
    <row r="3" spans="1:10" x14ac:dyDescent="0.25">
      <c r="A3" s="1"/>
      <c r="B3" s="1" t="s">
        <v>7</v>
      </c>
      <c r="C3" s="1" t="s">
        <v>8</v>
      </c>
    </row>
    <row r="5" spans="1:10" x14ac:dyDescent="0.25">
      <c r="A5" s="1"/>
      <c r="B5" s="1" t="s">
        <v>9</v>
      </c>
      <c r="C5" s="1" t="s">
        <v>11</v>
      </c>
    </row>
    <row r="6" spans="1:10" x14ac:dyDescent="0.25">
      <c r="C6" s="1" t="s">
        <v>12</v>
      </c>
    </row>
    <row r="7" spans="1:10" x14ac:dyDescent="0.25">
      <c r="C7" s="1" t="s">
        <v>13</v>
      </c>
    </row>
    <row r="9" spans="1:10" x14ac:dyDescent="0.2">
      <c r="A9" s="6"/>
      <c r="B9" s="32" t="s">
        <v>18</v>
      </c>
      <c r="C9" s="29"/>
      <c r="D9" s="29"/>
      <c r="E9" s="29"/>
      <c r="F9" s="29"/>
      <c r="G9" s="29"/>
      <c r="H9" s="29"/>
      <c r="I9" s="29"/>
      <c r="J9" s="29"/>
    </row>
    <row r="10" spans="1:10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10" x14ac:dyDescent="0.2">
      <c r="A11" s="6"/>
      <c r="B11" s="8"/>
      <c r="C11" s="8"/>
      <c r="D11" s="8"/>
      <c r="E11" s="8"/>
      <c r="F11" s="6"/>
      <c r="G11" s="6"/>
      <c r="H11" s="6"/>
      <c r="I11" s="6"/>
    </row>
    <row r="12" spans="1:10" x14ac:dyDescent="0.2">
      <c r="A12" s="6"/>
      <c r="B12" s="8"/>
      <c r="C12" s="8"/>
      <c r="D12" s="8"/>
      <c r="E12" s="8"/>
      <c r="F12" s="6"/>
      <c r="G12" s="6"/>
      <c r="H12" s="6"/>
      <c r="I12" s="6"/>
    </row>
    <row r="13" spans="1:10" x14ac:dyDescent="0.2">
      <c r="A13" s="6"/>
      <c r="B13" s="8"/>
      <c r="C13" s="8"/>
      <c r="D13" s="8"/>
      <c r="E13" s="8"/>
      <c r="F13" s="6"/>
      <c r="G13" s="6"/>
      <c r="H13" s="6"/>
      <c r="I13" s="6"/>
    </row>
    <row r="14" spans="1:10" x14ac:dyDescent="0.2">
      <c r="A14" s="6"/>
      <c r="B14" s="8"/>
      <c r="C14" s="8"/>
      <c r="D14" s="8"/>
      <c r="E14" s="8"/>
      <c r="F14" s="6"/>
      <c r="G14" s="6"/>
      <c r="H14" s="6"/>
      <c r="I14" s="6"/>
    </row>
    <row r="15" spans="1:10" x14ac:dyDescent="0.2">
      <c r="A15" s="6"/>
      <c r="B15" s="6"/>
      <c r="C15" s="8"/>
      <c r="D15" s="8"/>
      <c r="E15" s="8"/>
    </row>
    <row r="16" spans="1:10" x14ac:dyDescent="0.2">
      <c r="A16" s="6"/>
      <c r="B16" s="6"/>
      <c r="C16" s="8"/>
      <c r="D16" s="8"/>
      <c r="E16" s="8"/>
    </row>
    <row r="17" spans="1:5" x14ac:dyDescent="0.2">
      <c r="A17" s="6"/>
      <c r="B17" s="6"/>
      <c r="C17" s="8"/>
      <c r="D17" s="8"/>
      <c r="E17" s="8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</sheetData>
  <mergeCells count="1">
    <mergeCell ref="B9:J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95"/>
  <sheetViews>
    <sheetView workbookViewId="0"/>
  </sheetViews>
  <sheetFormatPr baseColWidth="10" defaultColWidth="12.625" defaultRowHeight="15" customHeight="1" x14ac:dyDescent="0.2"/>
  <cols>
    <col min="1" max="27" width="9.375" customWidth="1"/>
  </cols>
  <sheetData>
    <row r="2" spans="1:13" x14ac:dyDescent="0.25">
      <c r="A2" s="11"/>
      <c r="B2" s="12" t="s">
        <v>35</v>
      </c>
      <c r="C2" s="12" t="s">
        <v>36</v>
      </c>
      <c r="D2" s="12" t="s">
        <v>37</v>
      </c>
    </row>
    <row r="3" spans="1:13" x14ac:dyDescent="0.25">
      <c r="A3" s="11"/>
      <c r="B3" s="12" t="s">
        <v>38</v>
      </c>
      <c r="C3" s="12" t="s">
        <v>39</v>
      </c>
      <c r="D3" s="12" t="s">
        <v>40</v>
      </c>
    </row>
    <row r="5" spans="1:13" x14ac:dyDescent="0.25">
      <c r="A5" s="13"/>
      <c r="B5" s="14" t="s">
        <v>41</v>
      </c>
      <c r="C5" s="14" t="s">
        <v>42</v>
      </c>
    </row>
    <row r="6" spans="1:13" x14ac:dyDescent="0.25">
      <c r="A6" s="13"/>
      <c r="B6" s="14" t="s">
        <v>43</v>
      </c>
      <c r="C6" s="14" t="s">
        <v>44</v>
      </c>
      <c r="D6" s="14" t="s">
        <v>45</v>
      </c>
      <c r="E6" s="14" t="s">
        <v>46</v>
      </c>
      <c r="F6" s="14" t="s">
        <v>47</v>
      </c>
      <c r="G6" s="14" t="s">
        <v>48</v>
      </c>
      <c r="H6" s="14" t="s">
        <v>49</v>
      </c>
      <c r="I6" s="14" t="s">
        <v>50</v>
      </c>
      <c r="J6" s="14" t="s">
        <v>51</v>
      </c>
      <c r="K6" s="14" t="s">
        <v>52</v>
      </c>
      <c r="L6" s="14" t="s">
        <v>53</v>
      </c>
      <c r="M6" s="14" t="s">
        <v>54</v>
      </c>
    </row>
    <row r="7" spans="1:13" x14ac:dyDescent="0.25">
      <c r="A7" s="13"/>
      <c r="B7" s="14">
        <v>0</v>
      </c>
      <c r="C7" s="15">
        <v>0</v>
      </c>
      <c r="D7" s="15" t="s">
        <v>55</v>
      </c>
      <c r="E7" s="15" t="s">
        <v>55</v>
      </c>
      <c r="F7" s="15" t="s">
        <v>55</v>
      </c>
      <c r="G7" s="15" t="s">
        <v>55</v>
      </c>
      <c r="H7" s="15" t="s">
        <v>55</v>
      </c>
      <c r="I7" s="15" t="s">
        <v>55</v>
      </c>
      <c r="J7" s="15" t="s">
        <v>55</v>
      </c>
      <c r="K7" s="15" t="s">
        <v>55</v>
      </c>
      <c r="L7" s="15">
        <v>0</v>
      </c>
      <c r="M7" s="15">
        <v>0</v>
      </c>
    </row>
    <row r="8" spans="1:13" x14ac:dyDescent="0.25">
      <c r="A8" s="13"/>
      <c r="B8" s="14">
        <v>1</v>
      </c>
      <c r="C8" s="15">
        <v>0</v>
      </c>
      <c r="D8" s="15">
        <v>0.15</v>
      </c>
      <c r="E8" s="15" t="s">
        <v>55</v>
      </c>
      <c r="F8" s="15" t="s">
        <v>55</v>
      </c>
      <c r="G8" s="15" t="s">
        <v>55</v>
      </c>
      <c r="H8" s="15" t="s">
        <v>55</v>
      </c>
      <c r="I8" s="15" t="s">
        <v>55</v>
      </c>
      <c r="J8" s="15" t="s">
        <v>55</v>
      </c>
      <c r="K8" s="15" t="s">
        <v>55</v>
      </c>
      <c r="L8" s="15">
        <v>0.15</v>
      </c>
      <c r="M8" s="15">
        <v>1</v>
      </c>
    </row>
    <row r="9" spans="1:13" x14ac:dyDescent="0.25">
      <c r="A9" s="13"/>
      <c r="B9" s="14">
        <v>2</v>
      </c>
      <c r="C9" s="15">
        <v>0</v>
      </c>
      <c r="D9" s="15">
        <v>0.15</v>
      </c>
      <c r="E9" s="15">
        <v>0.25</v>
      </c>
      <c r="F9" s="15" t="s">
        <v>55</v>
      </c>
      <c r="G9" s="15" t="s">
        <v>55</v>
      </c>
      <c r="H9" s="15" t="s">
        <v>55</v>
      </c>
      <c r="I9" s="15" t="s">
        <v>55</v>
      </c>
      <c r="J9" s="15" t="s">
        <v>55</v>
      </c>
      <c r="K9" s="15" t="s">
        <v>55</v>
      </c>
      <c r="L9" s="15">
        <v>0.25</v>
      </c>
      <c r="M9" s="15">
        <v>2</v>
      </c>
    </row>
    <row r="10" spans="1:13" x14ac:dyDescent="0.25">
      <c r="A10" s="13"/>
      <c r="B10" s="14">
        <v>3</v>
      </c>
      <c r="C10" s="15">
        <v>0</v>
      </c>
      <c r="D10" s="15">
        <v>0.15</v>
      </c>
      <c r="E10" s="15">
        <v>0.25</v>
      </c>
      <c r="F10" s="15">
        <v>0.3</v>
      </c>
      <c r="G10" s="15" t="s">
        <v>55</v>
      </c>
      <c r="H10" s="15" t="s">
        <v>55</v>
      </c>
      <c r="I10" s="15" t="s">
        <v>55</v>
      </c>
      <c r="J10" s="15" t="s">
        <v>55</v>
      </c>
      <c r="K10" s="15" t="s">
        <v>55</v>
      </c>
      <c r="L10" s="15">
        <v>0.3</v>
      </c>
      <c r="M10" s="15">
        <v>3</v>
      </c>
    </row>
    <row r="11" spans="1:13" x14ac:dyDescent="0.25">
      <c r="A11" s="13"/>
      <c r="B11" s="14">
        <v>4</v>
      </c>
      <c r="C11" s="15">
        <v>0</v>
      </c>
      <c r="D11" s="15">
        <v>0.15</v>
      </c>
      <c r="E11" s="15">
        <v>0.25</v>
      </c>
      <c r="F11" s="15">
        <v>0.3</v>
      </c>
      <c r="G11" s="15">
        <v>0.15</v>
      </c>
      <c r="H11" s="15" t="s">
        <v>55</v>
      </c>
      <c r="I11" s="15" t="s">
        <v>55</v>
      </c>
      <c r="J11" s="15" t="s">
        <v>55</v>
      </c>
      <c r="K11" s="15" t="s">
        <v>55</v>
      </c>
      <c r="L11" s="15">
        <v>0.3</v>
      </c>
      <c r="M11" s="15">
        <v>3</v>
      </c>
    </row>
    <row r="12" spans="1:13" x14ac:dyDescent="0.25">
      <c r="A12" s="13"/>
      <c r="B12" s="14">
        <v>5</v>
      </c>
      <c r="C12" s="15">
        <v>0</v>
      </c>
      <c r="D12" s="15">
        <v>0.15</v>
      </c>
      <c r="E12" s="15">
        <v>0.25</v>
      </c>
      <c r="F12" s="15">
        <v>0.3</v>
      </c>
      <c r="G12" s="15">
        <v>0.15</v>
      </c>
      <c r="H12" s="15">
        <v>0.1</v>
      </c>
      <c r="I12" s="15" t="s">
        <v>55</v>
      </c>
      <c r="J12" s="15" t="s">
        <v>55</v>
      </c>
      <c r="K12" s="15" t="s">
        <v>55</v>
      </c>
      <c r="L12" s="15">
        <v>0.3</v>
      </c>
      <c r="M12" s="15">
        <v>3</v>
      </c>
    </row>
    <row r="13" spans="1:13" x14ac:dyDescent="0.25">
      <c r="A13" s="13"/>
      <c r="B13" s="14">
        <v>6</v>
      </c>
      <c r="C13" s="15">
        <v>0</v>
      </c>
      <c r="D13" s="15">
        <v>0.15</v>
      </c>
      <c r="E13" s="15">
        <v>0.25</v>
      </c>
      <c r="F13" s="15">
        <v>0.3</v>
      </c>
      <c r="G13" s="15">
        <v>0.15</v>
      </c>
      <c r="H13" s="15">
        <v>0.1</v>
      </c>
      <c r="I13" s="15">
        <v>2.5000000000000001E-2</v>
      </c>
      <c r="J13" s="15" t="s">
        <v>55</v>
      </c>
      <c r="K13" s="15" t="s">
        <v>55</v>
      </c>
      <c r="L13" s="15">
        <v>0.3</v>
      </c>
      <c r="M13" s="15">
        <v>3</v>
      </c>
    </row>
    <row r="14" spans="1:13" x14ac:dyDescent="0.25">
      <c r="A14" s="13"/>
      <c r="B14" s="14">
        <v>7</v>
      </c>
      <c r="C14" s="15">
        <v>0</v>
      </c>
      <c r="D14" s="15">
        <v>0.15</v>
      </c>
      <c r="E14" s="15">
        <v>0.25</v>
      </c>
      <c r="F14" s="15">
        <v>0.3</v>
      </c>
      <c r="G14" s="15">
        <v>0.15</v>
      </c>
      <c r="H14" s="15">
        <v>0.1</v>
      </c>
      <c r="I14" s="15">
        <v>2.5000000000000001E-2</v>
      </c>
      <c r="J14" s="15">
        <v>2.5000000000000001E-2</v>
      </c>
      <c r="K14" s="15" t="s">
        <v>55</v>
      </c>
      <c r="L14" s="15">
        <v>0.3</v>
      </c>
      <c r="M14" s="15">
        <v>3</v>
      </c>
    </row>
    <row r="15" spans="1:13" x14ac:dyDescent="0.25">
      <c r="A15" s="13"/>
      <c r="B15" s="14">
        <v>8</v>
      </c>
      <c r="C15" s="15">
        <v>0</v>
      </c>
      <c r="D15" s="15">
        <v>0.15</v>
      </c>
      <c r="E15" s="15">
        <v>0.25</v>
      </c>
      <c r="F15" s="15">
        <v>0.3</v>
      </c>
      <c r="G15" s="15">
        <v>0.15</v>
      </c>
      <c r="H15" s="15">
        <v>0.1</v>
      </c>
      <c r="I15" s="15">
        <v>2.5000000000000001E-2</v>
      </c>
      <c r="J15" s="15">
        <v>2.5000000000000001E-2</v>
      </c>
      <c r="K15" s="15">
        <v>0</v>
      </c>
      <c r="L15" s="15">
        <v>0.3</v>
      </c>
      <c r="M15" s="15">
        <v>3</v>
      </c>
    </row>
    <row r="17" spans="1:13" ht="15.75" customHeight="1" x14ac:dyDescent="0.25">
      <c r="A17" s="13"/>
      <c r="B17" s="17" t="s">
        <v>36</v>
      </c>
      <c r="C17" s="17" t="s">
        <v>62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15.75" customHeight="1" x14ac:dyDescent="0.25">
      <c r="A18" s="13"/>
      <c r="B18" s="14" t="s">
        <v>43</v>
      </c>
      <c r="C18" s="14" t="s">
        <v>44</v>
      </c>
      <c r="D18" s="14" t="s">
        <v>45</v>
      </c>
      <c r="E18" s="14" t="s">
        <v>46</v>
      </c>
      <c r="F18" s="14" t="s">
        <v>47</v>
      </c>
      <c r="G18" s="14" t="s">
        <v>48</v>
      </c>
      <c r="H18" s="14" t="s">
        <v>49</v>
      </c>
      <c r="I18" s="14" t="s">
        <v>50</v>
      </c>
      <c r="J18" s="14" t="s">
        <v>51</v>
      </c>
      <c r="K18" s="14" t="s">
        <v>52</v>
      </c>
      <c r="L18" s="14" t="s">
        <v>53</v>
      </c>
      <c r="M18" s="14" t="s">
        <v>54</v>
      </c>
    </row>
    <row r="19" spans="1:13" ht="15.75" customHeight="1" x14ac:dyDescent="0.25">
      <c r="A19" s="13"/>
      <c r="B19" s="14">
        <v>0</v>
      </c>
      <c r="C19" s="15">
        <f t="shared" ref="C19:C27" si="0">0.02*0</f>
        <v>0</v>
      </c>
      <c r="D19" s="15" t="s">
        <v>55</v>
      </c>
      <c r="E19" s="15" t="s">
        <v>55</v>
      </c>
      <c r="F19" s="15" t="s">
        <v>55</v>
      </c>
      <c r="G19" s="15" t="s">
        <v>55</v>
      </c>
      <c r="H19" s="15" t="s">
        <v>55</v>
      </c>
      <c r="I19" s="15" t="s">
        <v>55</v>
      </c>
      <c r="J19" s="15" t="s">
        <v>55</v>
      </c>
      <c r="K19" s="15" t="s">
        <v>55</v>
      </c>
      <c r="L19" s="15">
        <v>0</v>
      </c>
      <c r="M19" s="15">
        <v>0</v>
      </c>
    </row>
    <row r="20" spans="1:13" ht="15.75" customHeight="1" x14ac:dyDescent="0.25">
      <c r="A20" s="13"/>
      <c r="B20" s="14">
        <v>1</v>
      </c>
      <c r="C20" s="15">
        <f t="shared" si="0"/>
        <v>0</v>
      </c>
      <c r="D20" s="15">
        <f>0.03*0</f>
        <v>0</v>
      </c>
      <c r="E20" s="15" t="s">
        <v>55</v>
      </c>
      <c r="F20" s="15" t="s">
        <v>55</v>
      </c>
      <c r="G20" s="15" t="s">
        <v>55</v>
      </c>
      <c r="H20" s="15" t="s">
        <v>55</v>
      </c>
      <c r="I20" s="15" t="s">
        <v>55</v>
      </c>
      <c r="J20" s="15" t="s">
        <v>55</v>
      </c>
      <c r="K20" s="15" t="s">
        <v>55</v>
      </c>
      <c r="L20" s="15">
        <v>0</v>
      </c>
      <c r="M20" s="15">
        <v>1</v>
      </c>
    </row>
    <row r="21" spans="1:13" ht="15.75" customHeight="1" x14ac:dyDescent="0.25">
      <c r="A21" s="13"/>
      <c r="B21" s="14">
        <v>2</v>
      </c>
      <c r="C21" s="15">
        <f t="shared" si="0"/>
        <v>0</v>
      </c>
      <c r="D21" s="15">
        <f>0.03*0.15</f>
        <v>4.4999999999999997E-3</v>
      </c>
      <c r="E21" s="15">
        <f>0.1*0</f>
        <v>0</v>
      </c>
      <c r="F21" s="15" t="s">
        <v>55</v>
      </c>
      <c r="G21" s="15" t="s">
        <v>55</v>
      </c>
      <c r="H21" s="15" t="s">
        <v>55</v>
      </c>
      <c r="I21" s="15" t="s">
        <v>55</v>
      </c>
      <c r="J21" s="15" t="s">
        <v>55</v>
      </c>
      <c r="K21" s="15" t="s">
        <v>55</v>
      </c>
      <c r="L21" s="15">
        <v>4.4999999999999997E-3</v>
      </c>
      <c r="M21" s="15">
        <v>1</v>
      </c>
    </row>
    <row r="22" spans="1:13" ht="15.75" customHeight="1" x14ac:dyDescent="0.25">
      <c r="A22" s="13"/>
      <c r="B22" s="14">
        <v>3</v>
      </c>
      <c r="C22" s="15">
        <f t="shared" si="0"/>
        <v>0</v>
      </c>
      <c r="D22" s="15">
        <f>0.03*0.25</f>
        <v>7.4999999999999997E-3</v>
      </c>
      <c r="E22" s="15">
        <f>0.1*0.15</f>
        <v>1.4999999999999999E-2</v>
      </c>
      <c r="F22" s="15">
        <f>0.25*0</f>
        <v>0</v>
      </c>
      <c r="G22" s="15" t="s">
        <v>55</v>
      </c>
      <c r="H22" s="15" t="s">
        <v>55</v>
      </c>
      <c r="I22" s="15" t="s">
        <v>55</v>
      </c>
      <c r="J22" s="15" t="s">
        <v>55</v>
      </c>
      <c r="K22" s="15" t="s">
        <v>55</v>
      </c>
      <c r="L22" s="15">
        <v>1.4999999999999999E-2</v>
      </c>
      <c r="M22" s="15">
        <v>1</v>
      </c>
    </row>
    <row r="23" spans="1:13" ht="15.75" customHeight="1" x14ac:dyDescent="0.25">
      <c r="A23" s="13"/>
      <c r="B23" s="14">
        <v>4</v>
      </c>
      <c r="C23" s="15">
        <f t="shared" si="0"/>
        <v>0</v>
      </c>
      <c r="D23" s="15">
        <f t="shared" ref="D23:D27" si="1">0.03*0.3</f>
        <v>8.9999999999999993E-3</v>
      </c>
      <c r="E23" s="15">
        <f>0.1*0.25</f>
        <v>2.5000000000000001E-2</v>
      </c>
      <c r="F23" s="15">
        <f>0.25*0.15</f>
        <v>3.7499999999999999E-2</v>
      </c>
      <c r="G23" s="15">
        <f>0.3*0</f>
        <v>0</v>
      </c>
      <c r="H23" s="15" t="s">
        <v>55</v>
      </c>
      <c r="I23" s="15" t="s">
        <v>55</v>
      </c>
      <c r="J23" s="15" t="s">
        <v>55</v>
      </c>
      <c r="K23" s="15" t="s">
        <v>55</v>
      </c>
      <c r="L23" s="15">
        <v>3.7499999999999999E-2</v>
      </c>
      <c r="M23" s="15">
        <v>3</v>
      </c>
    </row>
    <row r="24" spans="1:13" ht="15.75" customHeight="1" x14ac:dyDescent="0.25">
      <c r="A24" s="13"/>
      <c r="B24" s="14">
        <v>5</v>
      </c>
      <c r="C24" s="15">
        <f t="shared" si="0"/>
        <v>0</v>
      </c>
      <c r="D24" s="15">
        <f t="shared" si="1"/>
        <v>8.9999999999999993E-3</v>
      </c>
      <c r="E24" s="15">
        <f t="shared" ref="E24:E27" si="2">0.1*0.3</f>
        <v>0.03</v>
      </c>
      <c r="F24" s="15">
        <f>0.25*0.25</f>
        <v>6.25E-2</v>
      </c>
      <c r="G24" s="15">
        <f>0.3*0.15</f>
        <v>4.4999999999999998E-2</v>
      </c>
      <c r="H24" s="15">
        <f>0.15*0</f>
        <v>0</v>
      </c>
      <c r="I24" s="15" t="s">
        <v>55</v>
      </c>
      <c r="J24" s="15" t="s">
        <v>55</v>
      </c>
      <c r="K24" s="15" t="s">
        <v>55</v>
      </c>
      <c r="L24" s="15">
        <v>6.25E-2</v>
      </c>
      <c r="M24" s="15">
        <v>3</v>
      </c>
    </row>
    <row r="25" spans="1:13" ht="15.75" customHeight="1" x14ac:dyDescent="0.25">
      <c r="A25" s="13"/>
      <c r="B25" s="14">
        <v>6</v>
      </c>
      <c r="C25" s="15">
        <f t="shared" si="0"/>
        <v>0</v>
      </c>
      <c r="D25" s="15">
        <f t="shared" si="1"/>
        <v>8.9999999999999993E-3</v>
      </c>
      <c r="E25" s="15">
        <f t="shared" si="2"/>
        <v>0.03</v>
      </c>
      <c r="F25" s="15">
        <f t="shared" ref="F25:F27" si="3">0.25*0.3</f>
        <v>7.4999999999999997E-2</v>
      </c>
      <c r="G25" s="15">
        <f>0.3*0.25</f>
        <v>7.4999999999999997E-2</v>
      </c>
      <c r="H25" s="15">
        <f>0.15*0.15</f>
        <v>2.2499999999999999E-2</v>
      </c>
      <c r="I25" s="15">
        <f>0.05+0</f>
        <v>0.05</v>
      </c>
      <c r="J25" s="15" t="s">
        <v>55</v>
      </c>
      <c r="K25" s="15" t="s">
        <v>55</v>
      </c>
      <c r="L25" s="15">
        <v>7.4999999999999997E-2</v>
      </c>
      <c r="M25" s="15">
        <v>3.4</v>
      </c>
    </row>
    <row r="26" spans="1:13" ht="15.75" customHeight="1" x14ac:dyDescent="0.25">
      <c r="A26" s="13"/>
      <c r="B26" s="14">
        <v>7</v>
      </c>
      <c r="C26" s="15">
        <f t="shared" si="0"/>
        <v>0</v>
      </c>
      <c r="D26" s="15">
        <f t="shared" si="1"/>
        <v>8.9999999999999993E-3</v>
      </c>
      <c r="E26" s="15">
        <f t="shared" si="2"/>
        <v>0.03</v>
      </c>
      <c r="F26" s="15">
        <f t="shared" si="3"/>
        <v>7.4999999999999997E-2</v>
      </c>
      <c r="G26" s="15">
        <f t="shared" ref="G26:G27" si="4">0.3*0.3</f>
        <v>0.09</v>
      </c>
      <c r="H26" s="15">
        <f>0.15*0.25</f>
        <v>3.7499999999999999E-2</v>
      </c>
      <c r="I26" s="15">
        <f>0.05*0.15</f>
        <v>7.4999999999999997E-3</v>
      </c>
      <c r="J26" s="15">
        <f>0.05*0</f>
        <v>0</v>
      </c>
      <c r="K26" s="15" t="s">
        <v>55</v>
      </c>
      <c r="L26" s="15">
        <v>0.09</v>
      </c>
      <c r="M26" s="15">
        <v>4</v>
      </c>
    </row>
    <row r="27" spans="1:13" ht="15.75" customHeight="1" x14ac:dyDescent="0.25">
      <c r="A27" s="13"/>
      <c r="B27" s="14">
        <v>8</v>
      </c>
      <c r="C27" s="15">
        <f t="shared" si="0"/>
        <v>0</v>
      </c>
      <c r="D27" s="15">
        <f t="shared" si="1"/>
        <v>8.9999999999999993E-3</v>
      </c>
      <c r="E27" s="15">
        <f t="shared" si="2"/>
        <v>0.03</v>
      </c>
      <c r="F27" s="15">
        <f t="shared" si="3"/>
        <v>7.4999999999999997E-2</v>
      </c>
      <c r="G27" s="15">
        <f t="shared" si="4"/>
        <v>0.09</v>
      </c>
      <c r="H27" s="15">
        <f>0.15*0.3</f>
        <v>4.4999999999999998E-2</v>
      </c>
      <c r="I27" s="15">
        <f>0.05*0.25</f>
        <v>1.2500000000000001E-2</v>
      </c>
      <c r="J27" s="15">
        <f>0.05*0.15</f>
        <v>7.4999999999999997E-3</v>
      </c>
      <c r="K27" s="15">
        <f>0*0</f>
        <v>0</v>
      </c>
      <c r="L27" s="15">
        <v>0.09</v>
      </c>
      <c r="M27" s="15">
        <v>4</v>
      </c>
    </row>
    <row r="28" spans="1:13" ht="15.75" customHeight="1" x14ac:dyDescent="0.2"/>
    <row r="29" spans="1:13" ht="15.75" customHeight="1" x14ac:dyDescent="0.25">
      <c r="A29" s="13"/>
      <c r="B29" s="17" t="s">
        <v>75</v>
      </c>
      <c r="C29" s="17" t="s">
        <v>38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ht="15.75" customHeight="1" x14ac:dyDescent="0.25">
      <c r="A30" s="13"/>
      <c r="B30" s="14" t="s">
        <v>43</v>
      </c>
      <c r="C30" s="14" t="s">
        <v>44</v>
      </c>
      <c r="D30" s="14" t="s">
        <v>45</v>
      </c>
      <c r="E30" s="14" t="s">
        <v>46</v>
      </c>
      <c r="F30" s="14" t="s">
        <v>47</v>
      </c>
      <c r="G30" s="14" t="s">
        <v>48</v>
      </c>
      <c r="H30" s="14" t="s">
        <v>49</v>
      </c>
      <c r="I30" s="14" t="s">
        <v>50</v>
      </c>
      <c r="J30" s="14" t="s">
        <v>51</v>
      </c>
      <c r="K30" s="14" t="s">
        <v>52</v>
      </c>
      <c r="L30" s="14" t="s">
        <v>61</v>
      </c>
      <c r="M30" s="14" t="s">
        <v>54</v>
      </c>
    </row>
    <row r="31" spans="1:13" ht="15.75" customHeight="1" x14ac:dyDescent="0.25">
      <c r="A31" s="13"/>
      <c r="B31" s="14">
        <v>8</v>
      </c>
      <c r="C31" s="15">
        <f>0.1*0</f>
        <v>0</v>
      </c>
      <c r="D31" s="15">
        <f>0.2*0.09</f>
        <v>1.7999999999999999E-2</v>
      </c>
      <c r="E31" s="15">
        <f>0.3*0.075</f>
        <v>2.2499999999999999E-2</v>
      </c>
      <c r="F31" s="15">
        <f>0.2*0.0625</f>
        <v>1.2500000000000001E-2</v>
      </c>
      <c r="G31" s="15">
        <f>0.1*0.0375</f>
        <v>3.7499999999999999E-3</v>
      </c>
      <c r="H31" s="15">
        <f>0.1*0.015</f>
        <v>1.5E-3</v>
      </c>
      <c r="I31" s="15">
        <f>0*0.0045</f>
        <v>0</v>
      </c>
      <c r="J31" s="15">
        <f t="shared" ref="J31:K31" si="5">0*0</f>
        <v>0</v>
      </c>
      <c r="K31" s="15">
        <f t="shared" si="5"/>
        <v>0</v>
      </c>
      <c r="L31" s="15">
        <v>2.2499999999999999E-2</v>
      </c>
      <c r="M31" s="15">
        <v>2</v>
      </c>
    </row>
    <row r="32" spans="1:13" ht="15.75" customHeight="1" x14ac:dyDescent="0.2"/>
    <row r="33" spans="3:8" ht="15.75" customHeight="1" x14ac:dyDescent="0.2"/>
    <row r="34" spans="3:8" ht="15.75" customHeight="1" x14ac:dyDescent="0.25">
      <c r="C34" s="25" t="s">
        <v>38</v>
      </c>
      <c r="D34" s="26" t="s">
        <v>76</v>
      </c>
      <c r="E34" s="26" t="s">
        <v>39</v>
      </c>
      <c r="F34" s="26" t="s">
        <v>76</v>
      </c>
      <c r="G34" s="26" t="s">
        <v>40</v>
      </c>
      <c r="H34" s="26" t="s">
        <v>76</v>
      </c>
    </row>
    <row r="35" spans="3:8" ht="15.75" customHeight="1" x14ac:dyDescent="0.3">
      <c r="C35" s="25">
        <v>2</v>
      </c>
      <c r="D35" s="25">
        <v>12</v>
      </c>
      <c r="E35" s="25">
        <v>3</v>
      </c>
      <c r="F35" s="27">
        <f>3*7</f>
        <v>21</v>
      </c>
      <c r="G35" s="25">
        <v>3</v>
      </c>
      <c r="H35" s="25">
        <v>15</v>
      </c>
    </row>
    <row r="36" spans="3:8" ht="15.75" customHeight="1" x14ac:dyDescent="0.25">
      <c r="C36" s="25">
        <v>2</v>
      </c>
      <c r="D36" s="25">
        <v>12</v>
      </c>
      <c r="E36" s="25">
        <v>4</v>
      </c>
      <c r="F36" s="25">
        <v>28</v>
      </c>
      <c r="G36" s="25">
        <v>2</v>
      </c>
      <c r="H36" s="25">
        <v>10</v>
      </c>
    </row>
    <row r="37" spans="3:8" ht="15.75" customHeight="1" x14ac:dyDescent="0.2"/>
    <row r="38" spans="3:8" ht="15.75" customHeight="1" x14ac:dyDescent="0.2"/>
    <row r="39" spans="3:8" ht="15.75" customHeight="1" x14ac:dyDescent="0.2"/>
    <row r="40" spans="3:8" ht="15.75" customHeight="1" x14ac:dyDescent="0.2"/>
    <row r="41" spans="3:8" ht="15.75" customHeight="1" x14ac:dyDescent="0.2"/>
    <row r="42" spans="3:8" ht="15.75" customHeight="1" x14ac:dyDescent="0.2"/>
    <row r="43" spans="3:8" ht="15.75" customHeight="1" x14ac:dyDescent="0.2"/>
    <row r="44" spans="3:8" ht="15.75" customHeight="1" x14ac:dyDescent="0.2"/>
    <row r="45" spans="3:8" ht="15.75" customHeight="1" x14ac:dyDescent="0.2"/>
    <row r="46" spans="3:8" ht="15.75" customHeight="1" x14ac:dyDescent="0.2"/>
    <row r="47" spans="3:8" ht="15.75" customHeight="1" x14ac:dyDescent="0.2"/>
    <row r="48" spans="3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6"/>
  <sheetViews>
    <sheetView workbookViewId="0"/>
  </sheetViews>
  <sheetFormatPr baseColWidth="10" defaultColWidth="12.625" defaultRowHeight="15" customHeight="1" x14ac:dyDescent="0.2"/>
  <cols>
    <col min="1" max="1" width="2.125" customWidth="1"/>
    <col min="2" max="2" width="9.375" customWidth="1"/>
    <col min="3" max="3" width="8.125" customWidth="1"/>
    <col min="4" max="4" width="8.5" customWidth="1"/>
    <col min="5" max="5" width="8.75" customWidth="1"/>
    <col min="6" max="6" width="9.125" customWidth="1"/>
    <col min="7" max="7" width="8.75" customWidth="1"/>
    <col min="8" max="9" width="2.75" customWidth="1"/>
    <col min="10" max="10" width="22.5" customWidth="1"/>
    <col min="11" max="27" width="9.375" customWidth="1"/>
  </cols>
  <sheetData>
    <row r="1" spans="3:7" ht="6" customHeight="1" x14ac:dyDescent="0.2"/>
    <row r="16" spans="3:7" x14ac:dyDescent="0.25">
      <c r="C16" s="14" t="s">
        <v>56</v>
      </c>
      <c r="D16" s="14" t="s">
        <v>57</v>
      </c>
      <c r="E16" s="16"/>
      <c r="F16" s="16"/>
      <c r="G16" s="16"/>
    </row>
    <row r="17" spans="1:12" x14ac:dyDescent="0.25">
      <c r="C17" s="14" t="s">
        <v>58</v>
      </c>
      <c r="D17" s="14" t="s">
        <v>59</v>
      </c>
      <c r="E17" s="14" t="s">
        <v>60</v>
      </c>
      <c r="F17" s="14" t="s">
        <v>61</v>
      </c>
      <c r="G17" s="14" t="s">
        <v>54</v>
      </c>
    </row>
    <row r="18" spans="1:12" x14ac:dyDescent="0.25">
      <c r="C18" s="14">
        <v>0</v>
      </c>
      <c r="D18" s="15" t="s">
        <v>55</v>
      </c>
      <c r="E18" s="15">
        <f>10*2+2*1</f>
        <v>22</v>
      </c>
      <c r="F18" s="15">
        <v>22</v>
      </c>
      <c r="G18" s="15">
        <v>2</v>
      </c>
    </row>
    <row r="19" spans="1:12" x14ac:dyDescent="0.25">
      <c r="C19" s="14">
        <v>1</v>
      </c>
      <c r="D19" s="15">
        <f>10*1+2*1</f>
        <v>12</v>
      </c>
      <c r="E19" s="15" t="s">
        <v>55</v>
      </c>
      <c r="F19" s="15">
        <v>12</v>
      </c>
      <c r="G19" s="15">
        <v>1</v>
      </c>
    </row>
    <row r="20" spans="1:12" x14ac:dyDescent="0.25">
      <c r="A20" s="13"/>
    </row>
    <row r="21" spans="1:12" x14ac:dyDescent="0.25">
      <c r="A21" s="13"/>
      <c r="C21" s="19" t="s">
        <v>63</v>
      </c>
      <c r="D21" s="19" t="s">
        <v>64</v>
      </c>
      <c r="E21" s="20"/>
      <c r="F21" s="20"/>
      <c r="G21" s="18"/>
      <c r="H21" s="18"/>
      <c r="I21" s="18"/>
    </row>
    <row r="22" spans="1:12" x14ac:dyDescent="0.25">
      <c r="A22" s="13"/>
      <c r="C22" s="19" t="s">
        <v>65</v>
      </c>
      <c r="D22" s="19" t="s">
        <v>66</v>
      </c>
      <c r="E22" s="19" t="s">
        <v>67</v>
      </c>
      <c r="F22" s="19" t="s">
        <v>68</v>
      </c>
      <c r="G22" s="14" t="s">
        <v>69</v>
      </c>
      <c r="H22" s="14" t="s">
        <v>61</v>
      </c>
      <c r="I22" s="14" t="s">
        <v>54</v>
      </c>
    </row>
    <row r="23" spans="1:12" x14ac:dyDescent="0.25">
      <c r="A23" s="13"/>
      <c r="C23" s="19">
        <v>0</v>
      </c>
      <c r="D23" s="21" t="s">
        <v>55</v>
      </c>
      <c r="E23" s="21" t="s">
        <v>55</v>
      </c>
      <c r="F23" s="15">
        <f>2*10+2*0+22</f>
        <v>42</v>
      </c>
      <c r="G23" s="15">
        <f>3*10+1*2+12</f>
        <v>44</v>
      </c>
      <c r="H23" s="15">
        <v>42</v>
      </c>
      <c r="I23" s="15">
        <v>2</v>
      </c>
    </row>
    <row r="24" spans="1:12" x14ac:dyDescent="0.25">
      <c r="C24" s="14">
        <v>1</v>
      </c>
      <c r="D24" s="15" t="s">
        <v>55</v>
      </c>
      <c r="E24" s="15">
        <f>1*10+0+22</f>
        <v>32</v>
      </c>
      <c r="F24" s="15">
        <f>2*10+1*2+22</f>
        <v>44</v>
      </c>
      <c r="G24" s="15" t="s">
        <v>55</v>
      </c>
      <c r="H24" s="15">
        <v>32</v>
      </c>
      <c r="I24" s="15">
        <v>1</v>
      </c>
    </row>
    <row r="25" spans="1:12" x14ac:dyDescent="0.25">
      <c r="A25" s="13"/>
      <c r="C25" s="19">
        <v>2</v>
      </c>
      <c r="D25" s="15">
        <f>22</f>
        <v>22</v>
      </c>
      <c r="E25" s="15">
        <f>10*1+1*2+12</f>
        <v>24</v>
      </c>
      <c r="F25" s="21" t="s">
        <v>55</v>
      </c>
      <c r="G25" s="21" t="s">
        <v>55</v>
      </c>
      <c r="H25" s="21">
        <v>22</v>
      </c>
      <c r="I25" s="15">
        <v>1</v>
      </c>
    </row>
    <row r="26" spans="1:12" x14ac:dyDescent="0.25">
      <c r="A26" s="13"/>
    </row>
    <row r="27" spans="1:12" x14ac:dyDescent="0.25">
      <c r="A27" s="13"/>
      <c r="C27" s="19" t="s">
        <v>70</v>
      </c>
      <c r="D27" s="19" t="s">
        <v>71</v>
      </c>
      <c r="E27" s="20"/>
      <c r="F27" s="20"/>
      <c r="G27" s="20"/>
      <c r="H27" s="20"/>
    </row>
    <row r="28" spans="1:12" x14ac:dyDescent="0.25">
      <c r="A28" s="13"/>
      <c r="C28" s="19" t="s">
        <v>58</v>
      </c>
      <c r="D28" s="19" t="s">
        <v>59</v>
      </c>
      <c r="E28" s="19" t="s">
        <v>60</v>
      </c>
      <c r="F28" s="19" t="s">
        <v>47</v>
      </c>
      <c r="G28" s="19" t="s">
        <v>61</v>
      </c>
      <c r="H28" s="19" t="s">
        <v>54</v>
      </c>
    </row>
    <row r="29" spans="1:12" x14ac:dyDescent="0.25">
      <c r="A29" s="13"/>
      <c r="C29" s="19">
        <v>0</v>
      </c>
      <c r="D29" s="15">
        <f>10*1+0+42</f>
        <v>52</v>
      </c>
      <c r="E29" s="15">
        <f>2*10+1*2+32</f>
        <v>54</v>
      </c>
      <c r="F29" s="15">
        <f>3*10+2*2+22</f>
        <v>56</v>
      </c>
      <c r="G29" s="21">
        <v>52</v>
      </c>
      <c r="H29" s="21">
        <v>1</v>
      </c>
    </row>
    <row r="31" spans="1:12" x14ac:dyDescent="0.25">
      <c r="A31" s="13"/>
    </row>
    <row r="32" spans="1:12" ht="18.75" x14ac:dyDescent="0.3">
      <c r="A32" s="13"/>
      <c r="E32" s="22" t="s">
        <v>72</v>
      </c>
      <c r="F32" s="22" t="s">
        <v>64</v>
      </c>
      <c r="G32" s="22" t="s">
        <v>71</v>
      </c>
      <c r="J32" s="33" t="s">
        <v>73</v>
      </c>
      <c r="K32" s="31"/>
      <c r="L32" s="23" t="s">
        <v>74</v>
      </c>
    </row>
    <row r="33" spans="1:7" x14ac:dyDescent="0.25">
      <c r="A33" s="13"/>
      <c r="E33" s="24">
        <v>2</v>
      </c>
      <c r="F33" s="24">
        <v>2</v>
      </c>
      <c r="G33" s="24">
        <v>1</v>
      </c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mergeCells count="1"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 Lagrange</vt:lpstr>
      <vt:lpstr>4 Metodo-Grafico</vt:lpstr>
      <vt:lpstr>5 Probabilistico</vt:lpstr>
      <vt:lpstr>6 Deterministico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SkyStay</cp:lastModifiedBy>
  <dcterms:created xsi:type="dcterms:W3CDTF">2020-06-01T04:00:57Z</dcterms:created>
  <dcterms:modified xsi:type="dcterms:W3CDTF">2020-06-03T03:20:25Z</dcterms:modified>
</cp:coreProperties>
</file>