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Stay\Documents\GitHub\UTP\investigacionOperaciones\"/>
    </mc:Choice>
  </mc:AlternateContent>
  <xr:revisionPtr revIDLastSave="0" documentId="13_ncr:1_{F248E462-4D00-45E1-A3BE-9F2F3A03AEC0}" xr6:coauthVersionLast="45" xr6:coauthVersionMax="45" xr10:uidLastSave="{00000000-0000-0000-0000-000000000000}"/>
  <bookViews>
    <workbookView xWindow="-120" yWindow="-120" windowWidth="29040" windowHeight="15990" activeTab="1" xr2:uid="{F0DDCA0B-D379-4CC9-ADDF-6B4D50E24539}"/>
  </bookViews>
  <sheets>
    <sheet name="Ejericio 1" sheetId="1" r:id="rId1"/>
    <sheet name="PERT Ejercicio 1" sheetId="2" r:id="rId2"/>
    <sheet name="CMP Ejercicio 2" sheetId="4" state="hidden" r:id="rId3"/>
    <sheet name="Iteraciones Ejercicio 2" sheetId="5" state="hidden" r:id="rId4"/>
    <sheet name="Hoja1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K6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J28" i="1"/>
  <c r="J14" i="1"/>
  <c r="J2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C8" i="2" l="1"/>
  <c r="C9" i="2" s="1"/>
  <c r="H6" i="2" s="1"/>
  <c r="C15" i="2"/>
  <c r="C16" i="2" s="1"/>
  <c r="C22" i="2"/>
  <c r="C23" i="2" s="1"/>
  <c r="H34" i="2" s="1"/>
  <c r="I5" i="2"/>
  <c r="I12" i="2"/>
  <c r="I19" i="2"/>
  <c r="I26" i="2"/>
  <c r="I33" i="2"/>
  <c r="I39" i="2"/>
  <c r="M5" i="2"/>
  <c r="M11" i="2"/>
  <c r="M17" i="2"/>
  <c r="M23" i="2"/>
  <c r="M29" i="2"/>
  <c r="M35" i="2"/>
  <c r="M41" i="2"/>
  <c r="S5" i="2"/>
  <c r="S12" i="2"/>
  <c r="S19" i="2"/>
  <c r="S26" i="2"/>
  <c r="S33" i="2"/>
  <c r="S40" i="2"/>
  <c r="V40" i="2"/>
  <c r="Y5" i="2"/>
  <c r="Y12" i="2"/>
  <c r="Y19" i="2"/>
  <c r="Y26" i="2"/>
  <c r="AD24" i="2"/>
  <c r="AD17" i="2"/>
  <c r="AD10" i="2"/>
  <c r="P6" i="1" l="1"/>
  <c r="H40" i="2"/>
  <c r="I40" i="2" s="1"/>
  <c r="I34" i="2"/>
  <c r="L30" i="2" s="1"/>
  <c r="M30" i="2" s="1"/>
  <c r="H27" i="2"/>
  <c r="I27" i="2" s="1"/>
  <c r="L24" i="2" s="1"/>
  <c r="M24" i="2" s="1"/>
  <c r="I6" i="2"/>
  <c r="L6" i="2" s="1"/>
  <c r="M6" i="2" s="1"/>
  <c r="H20" i="2"/>
  <c r="I20" i="2" s="1"/>
  <c r="L18" i="2" s="1"/>
  <c r="M18" i="2" s="1"/>
  <c r="H13" i="2"/>
  <c r="I13" i="2" s="1"/>
  <c r="L12" i="2" s="1"/>
  <c r="M12" i="2" s="1"/>
  <c r="R6" i="2" l="1"/>
  <c r="S6" i="2" s="1"/>
  <c r="R20" i="2"/>
  <c r="S20" i="2" s="1"/>
  <c r="R27" i="2"/>
  <c r="S27" i="2" s="1"/>
  <c r="X20" i="2" s="1"/>
  <c r="Y20" i="2" s="1"/>
  <c r="AC18" i="2" s="1"/>
  <c r="AD18" i="2" s="1"/>
  <c r="R13" i="2"/>
  <c r="S13" i="2" s="1"/>
  <c r="L42" i="2"/>
  <c r="M42" i="2" s="1"/>
  <c r="R41" i="2" s="1"/>
  <c r="S41" i="2" s="1"/>
  <c r="U41" i="2" s="1"/>
  <c r="V41" i="2" s="1"/>
  <c r="X27" i="2" s="1"/>
  <c r="Y27" i="2" s="1"/>
  <c r="AC25" i="2" s="1"/>
  <c r="AD25" i="2" s="1"/>
  <c r="L36" i="2"/>
  <c r="M36" i="2" s="1"/>
  <c r="R34" i="2" s="1"/>
  <c r="S34" i="2" s="1"/>
  <c r="K7" i="1" l="1"/>
  <c r="AD26" i="2"/>
  <c r="AC26" i="2" s="1"/>
  <c r="AD19" i="2"/>
  <c r="AC19" i="2" s="1"/>
  <c r="AD12" i="2"/>
  <c r="AC12" i="2" s="1"/>
  <c r="X13" i="2"/>
  <c r="Y13" i="2" s="1"/>
  <c r="X6" i="2"/>
  <c r="Y6" i="2" s="1"/>
  <c r="AC11" i="2" s="1"/>
  <c r="AD11" i="2" s="1"/>
  <c r="J30" i="1" l="1"/>
  <c r="J16" i="1"/>
  <c r="J23" i="1"/>
  <c r="N14" i="1"/>
  <c r="N18" i="1"/>
  <c r="N21" i="1"/>
  <c r="Y21" i="2"/>
  <c r="X21" i="2" s="1"/>
  <c r="Y14" i="2"/>
  <c r="X14" i="2" s="1"/>
  <c r="AC20" i="2"/>
  <c r="Y28" i="2"/>
  <c r="X28" i="2" s="1"/>
  <c r="AC27" i="2"/>
  <c r="AC13" i="2"/>
  <c r="Y7" i="2"/>
  <c r="X7" i="2" s="1"/>
  <c r="X8" i="2" s="1"/>
  <c r="X22" i="2" l="1"/>
  <c r="S28" i="2"/>
  <c r="R28" i="2" s="1"/>
  <c r="S35" i="2"/>
  <c r="R35" i="2" s="1"/>
  <c r="X29" i="2"/>
  <c r="V42" i="2"/>
  <c r="U42" i="2" s="1"/>
  <c r="S21" i="2"/>
  <c r="R21" i="2" s="1"/>
  <c r="R22" i="2" s="1"/>
  <c r="S14" i="2"/>
  <c r="R14" i="2" s="1"/>
  <c r="R15" i="2" s="1"/>
  <c r="S7" i="2"/>
  <c r="R7" i="2" s="1"/>
  <c r="R8" i="2" s="1"/>
  <c r="X15" i="2"/>
  <c r="S42" i="2" l="1"/>
  <c r="R42" i="2" s="1"/>
  <c r="U43" i="2"/>
  <c r="M37" i="2"/>
  <c r="L37" i="2" s="1"/>
  <c r="L38" i="2" s="1"/>
  <c r="M31" i="2"/>
  <c r="L31" i="2" s="1"/>
  <c r="L32" i="2" s="1"/>
  <c r="R36" i="2"/>
  <c r="R29" i="2"/>
  <c r="M7" i="2"/>
  <c r="L7" i="2" s="1"/>
  <c r="M19" i="2"/>
  <c r="L19" i="2" s="1"/>
  <c r="M13" i="2"/>
  <c r="L13" i="2" s="1"/>
  <c r="M25" i="2"/>
  <c r="L25" i="2" s="1"/>
  <c r="L14" i="2" l="1"/>
  <c r="I14" i="2"/>
  <c r="H14" i="2" s="1"/>
  <c r="L26" i="2"/>
  <c r="I35" i="2"/>
  <c r="H35" i="2" s="1"/>
  <c r="H36" i="2" s="1"/>
  <c r="I28" i="2"/>
  <c r="H28" i="2" s="1"/>
  <c r="M43" i="2"/>
  <c r="L43" i="2" s="1"/>
  <c r="R43" i="2"/>
  <c r="L20" i="2"/>
  <c r="I21" i="2"/>
  <c r="H21" i="2" s="1"/>
  <c r="H22" i="2" s="1"/>
  <c r="I7" i="2"/>
  <c r="H7" i="2" s="1"/>
  <c r="H8" i="2" s="1"/>
  <c r="L8" i="2"/>
  <c r="C10" i="2" l="1"/>
  <c r="B10" i="2" s="1"/>
  <c r="B11" i="2" s="1"/>
  <c r="C17" i="2"/>
  <c r="B17" i="2" s="1"/>
  <c r="B18" i="2" s="1"/>
  <c r="H15" i="2"/>
  <c r="L44" i="2"/>
  <c r="I41" i="2"/>
  <c r="H41" i="2" s="1"/>
  <c r="H42" i="2" s="1"/>
  <c r="H29" i="2"/>
  <c r="C24" i="2"/>
  <c r="B24" i="2" s="1"/>
  <c r="B25" i="2" s="1"/>
</calcChain>
</file>

<file path=xl/sharedStrings.xml><?xml version="1.0" encoding="utf-8"?>
<sst xmlns="http://schemas.openxmlformats.org/spreadsheetml/2006/main" count="186" uniqueCount="88">
  <si>
    <t>ACTIVIDAD</t>
  </si>
  <si>
    <t>PREDECESOR</t>
  </si>
  <si>
    <r>
      <t>a = E</t>
    </r>
    <r>
      <rPr>
        <b/>
        <i/>
        <vertAlign val="subscript"/>
        <sz val="6.6"/>
        <color rgb="FF000000"/>
        <rFont val="Times New Roman"/>
        <family val="1"/>
      </rPr>
      <t>o</t>
    </r>
  </si>
  <si>
    <r>
      <t>b = E</t>
    </r>
    <r>
      <rPr>
        <b/>
        <i/>
        <vertAlign val="subscript"/>
        <sz val="6.6"/>
        <color rgb="FF000000"/>
        <rFont val="Times New Roman"/>
        <family val="1"/>
      </rPr>
      <t>p</t>
    </r>
  </si>
  <si>
    <r>
      <t>m = E</t>
    </r>
    <r>
      <rPr>
        <b/>
        <i/>
        <vertAlign val="subscript"/>
        <sz val="6.6"/>
        <color rgb="FF000000"/>
        <rFont val="Times New Roman"/>
        <family val="1"/>
      </rPr>
      <t>m</t>
    </r>
  </si>
  <si>
    <t xml:space="preserve"> te</t>
  </si>
  <si>
    <t>σ^2</t>
  </si>
  <si>
    <t>A</t>
  </si>
  <si>
    <t>B</t>
  </si>
  <si>
    <t>C</t>
  </si>
  <si>
    <t>D</t>
  </si>
  <si>
    <t>E</t>
  </si>
  <si>
    <t>A,B</t>
  </si>
  <si>
    <t>F</t>
  </si>
  <si>
    <t>G</t>
  </si>
  <si>
    <t>H</t>
  </si>
  <si>
    <t>B,C</t>
  </si>
  <si>
    <t>I</t>
  </si>
  <si>
    <t>J</t>
  </si>
  <si>
    <t>K</t>
  </si>
  <si>
    <t>L</t>
  </si>
  <si>
    <t>M</t>
  </si>
  <si>
    <t>G,H</t>
  </si>
  <si>
    <t>N</t>
  </si>
  <si>
    <t>O</t>
  </si>
  <si>
    <t>U</t>
  </si>
  <si>
    <t>P</t>
  </si>
  <si>
    <t>Q</t>
  </si>
  <si>
    <t>J,K,L</t>
  </si>
  <si>
    <t>R</t>
  </si>
  <si>
    <t>S</t>
  </si>
  <si>
    <t>T</t>
  </si>
  <si>
    <t>J,K,L,M</t>
  </si>
  <si>
    <t>N,O</t>
  </si>
  <si>
    <t>V</t>
  </si>
  <si>
    <t>W</t>
  </si>
  <si>
    <t>X</t>
  </si>
  <si>
    <t>Y</t>
  </si>
  <si>
    <t>Z</t>
  </si>
  <si>
    <t>A1</t>
  </si>
  <si>
    <t>A2</t>
  </si>
  <si>
    <t>A3</t>
  </si>
  <si>
    <t>Y,Z</t>
  </si>
  <si>
    <t>A4</t>
  </si>
  <si>
    <t>-</t>
  </si>
  <si>
    <t>A,B,C</t>
  </si>
  <si>
    <t>Q,R,S</t>
  </si>
  <si>
    <t>T,U,V</t>
  </si>
  <si>
    <t>VARIANZA</t>
  </si>
  <si>
    <t>DESVIACION</t>
  </si>
  <si>
    <t>TIEMPO DEL PROYECTO</t>
  </si>
  <si>
    <t>Z=</t>
  </si>
  <si>
    <t xml:space="preserve">RUTA CRITICA: B - E - K - T - Z - A3 </t>
  </si>
  <si>
    <t>PROBABILIDAD</t>
  </si>
  <si>
    <t>Duración esperada del proyecto</t>
  </si>
  <si>
    <t>días</t>
  </si>
  <si>
    <t xml:space="preserve"> </t>
  </si>
  <si>
    <t>TALLER CPM Ejercicio 2</t>
  </si>
  <si>
    <t>Red Actividad-Nodo</t>
  </si>
  <si>
    <t>Iteracion 1 
Duracion 34 Semanas CD = 3000 + 105 Ruta Critica (RC) = C,F,J,L 
Actividad por disminuir en 1 día L, 
con la menor Pendiente de $5/dia</t>
  </si>
  <si>
    <t>Actividad</t>
  </si>
  <si>
    <t>Actividad 
predecesora</t>
  </si>
  <si>
    <t>Tiempo
normal</t>
  </si>
  <si>
    <t>Tiempo
reducido</t>
  </si>
  <si>
    <t>Costo
Normal</t>
  </si>
  <si>
    <t>Costo
reducido</t>
  </si>
  <si>
    <t>Maxima
reduccion</t>
  </si>
  <si>
    <t>Pendiente</t>
  </si>
  <si>
    <t>CPM</t>
  </si>
  <si>
    <t>B,D</t>
  </si>
  <si>
    <t>F,H</t>
  </si>
  <si>
    <t>12,5</t>
  </si>
  <si>
    <t>E,I</t>
  </si>
  <si>
    <t>Tiempo Total Minimo del proyecto =</t>
  </si>
  <si>
    <t>Ruta Critica</t>
  </si>
  <si>
    <t>C,F,J,L</t>
  </si>
  <si>
    <t>Costo total en tiempo normal</t>
  </si>
  <si>
    <t>Costo ruta critica en tiempo normal</t>
  </si>
  <si>
    <t>¿Cuáles son los días correspondientes para las probabilidades presentadas a continuación?</t>
  </si>
  <si>
    <t>Establezca cuál seria la duración esperada del proyecto para los siguientes
niveles de alarma según la probabilidad de finalización indicada:</t>
  </si>
  <si>
    <t>1) La duración del proyecto total mínima de proyecto es de 34 días.</t>
  </si>
  <si>
    <r>
      <t>La ruta crítica  del proyecto es </t>
    </r>
    <r>
      <rPr>
        <sz val="10"/>
        <color rgb="FF222222"/>
        <rFont val="Arial"/>
        <family val="2"/>
      </rPr>
      <t>C-F-J-L</t>
    </r>
  </si>
  <si>
    <r>
      <t>Costo total en tiempo normal</t>
    </r>
    <r>
      <rPr>
        <sz val="12"/>
        <color rgb="FF222222"/>
        <rFont val="Arial"/>
        <family val="2"/>
      </rPr>
      <t>  = $3.000.000</t>
    </r>
  </si>
  <si>
    <r>
      <t>Costo ruta crítica en tiempo normal</t>
    </r>
    <r>
      <rPr>
        <sz val="12"/>
        <color rgb="FF222222"/>
        <rFont val="Arial"/>
        <family val="2"/>
      </rPr>
      <t> = $950.000</t>
    </r>
  </si>
  <si>
    <r>
      <t>2) Luego de reducir en 3 días la duración del proyecto tras la </t>
    </r>
    <r>
      <rPr>
        <sz val="10"/>
        <color rgb="FF000000"/>
        <rFont val="Arial"/>
        <family val="2"/>
      </rPr>
      <t>Iteración 3 el proyecto queda con una duración final 31 días.</t>
    </r>
  </si>
  <si>
    <t xml:space="preserve">El costo total en tiempo reducido es de : $3.030.000 </t>
  </si>
  <si>
    <t>Ruta Crítica (RC) = C-F-J-L</t>
  </si>
  <si>
    <t>Taller realizado por Alejandra López Ocampo y Andrés Guarín Gomez.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</si>
</sst>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i/>
      <sz val="10"/>
      <color rgb="FF000000"/>
      <name val="Times New Roman"/>
      <family val="1"/>
    </font>
    <font>
      <b/>
      <i/>
      <vertAlign val="subscript"/>
      <sz val="6.6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Arial Narrow"/>
      <family val="2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2"/>
      <color rgb="FF222222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3C47D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5" fillId="0" borderId="0" xfId="0" applyFont="1"/>
    <xf numFmtId="2" fontId="5" fillId="0" borderId="0" xfId="0" applyNumberFormat="1" applyFont="1"/>
    <xf numFmtId="10" fontId="5" fillId="0" borderId="0" xfId="0" applyNumberFormat="1" applyFont="1"/>
    <xf numFmtId="9" fontId="5" fillId="0" borderId="0" xfId="0" applyNumberFormat="1" applyFont="1"/>
    <xf numFmtId="0" fontId="1" fillId="0" borderId="19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wrapText="1"/>
    </xf>
    <xf numFmtId="1" fontId="4" fillId="0" borderId="0" xfId="0" applyNumberFormat="1" applyFont="1" applyBorder="1" applyAlignment="1">
      <alignment horizontal="center" wrapText="1"/>
    </xf>
    <xf numFmtId="1" fontId="4" fillId="0" borderId="4" xfId="0" applyNumberFormat="1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9" fontId="0" fillId="0" borderId="3" xfId="0" applyNumberFormat="1" applyBorder="1"/>
    <xf numFmtId="0" fontId="0" fillId="0" borderId="5" xfId="0" applyBorder="1"/>
    <xf numFmtId="0" fontId="0" fillId="0" borderId="10" xfId="0" applyBorder="1"/>
    <xf numFmtId="9" fontId="0" fillId="0" borderId="10" xfId="0" applyNumberFormat="1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3" xfId="0" applyBorder="1"/>
    <xf numFmtId="0" fontId="6" fillId="0" borderId="20" xfId="0" applyFont="1" applyBorder="1" applyAlignment="1">
      <alignment wrapText="1"/>
    </xf>
    <xf numFmtId="0" fontId="6" fillId="0" borderId="20" xfId="0" applyFont="1" applyBorder="1" applyAlignment="1">
      <alignment vertical="center" wrapText="1"/>
    </xf>
    <xf numFmtId="0" fontId="7" fillId="3" borderId="20" xfId="0" applyFont="1" applyFill="1" applyBorder="1" applyAlignment="1">
      <alignment vertical="center"/>
    </xf>
    <xf numFmtId="0" fontId="7" fillId="3" borderId="20" xfId="0" applyFont="1" applyFill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9" fillId="0" borderId="3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right" wrapText="1"/>
    </xf>
    <xf numFmtId="0" fontId="8" fillId="5" borderId="30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right" wrapText="1"/>
    </xf>
    <xf numFmtId="164" fontId="0" fillId="0" borderId="10" xfId="0" applyNumberFormat="1" applyBorder="1"/>
    <xf numFmtId="2" fontId="4" fillId="0" borderId="37" xfId="0" applyNumberFormat="1" applyFont="1" applyBorder="1" applyAlignment="1">
      <alignment horizontal="center" wrapText="1"/>
    </xf>
    <xf numFmtId="2" fontId="4" fillId="0" borderId="38" xfId="0" applyNumberFormat="1" applyFont="1" applyBorder="1" applyAlignment="1">
      <alignment horizontal="center" wrapText="1"/>
    </xf>
    <xf numFmtId="2" fontId="4" fillId="0" borderId="39" xfId="0" applyNumberFormat="1" applyFont="1" applyBorder="1" applyAlignment="1">
      <alignment horizontal="center" wrapText="1"/>
    </xf>
    <xf numFmtId="0" fontId="10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35" xfId="0" applyFont="1" applyBorder="1" applyAlignment="1">
      <alignment horizontal="right" wrapText="1"/>
    </xf>
    <xf numFmtId="0" fontId="6" fillId="0" borderId="36" xfId="0" applyFont="1" applyBorder="1" applyAlignment="1">
      <alignment horizontal="right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25" xfId="0" applyFont="1" applyBorder="1" applyAlignment="1">
      <alignment vertical="center" wrapText="1"/>
    </xf>
    <xf numFmtId="0" fontId="8" fillId="0" borderId="26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6" fillId="0" borderId="32" xfId="0" applyFont="1" applyBorder="1" applyAlignment="1">
      <alignment wrapText="1"/>
    </xf>
    <xf numFmtId="0" fontId="6" fillId="0" borderId="33" xfId="0" applyFont="1" applyBorder="1" applyAlignment="1">
      <alignment wrapText="1"/>
    </xf>
    <xf numFmtId="0" fontId="6" fillId="0" borderId="34" xfId="0" applyFont="1" applyBorder="1" applyAlignment="1">
      <alignment wrapText="1"/>
    </xf>
    <xf numFmtId="0" fontId="6" fillId="6" borderId="32" xfId="0" applyFont="1" applyFill="1" applyBorder="1" applyAlignment="1">
      <alignment wrapText="1"/>
    </xf>
    <xf numFmtId="0" fontId="6" fillId="6" borderId="33" xfId="0" applyFont="1" applyFill="1" applyBorder="1" applyAlignment="1">
      <alignment wrapText="1"/>
    </xf>
    <xf numFmtId="0" fontId="6" fillId="6" borderId="34" xfId="0" applyFont="1" applyFill="1" applyBorder="1" applyAlignment="1">
      <alignment wrapText="1"/>
    </xf>
    <xf numFmtId="0" fontId="6" fillId="6" borderId="35" xfId="0" applyFont="1" applyFill="1" applyBorder="1" applyAlignment="1">
      <alignment horizontal="right" wrapText="1"/>
    </xf>
    <xf numFmtId="0" fontId="6" fillId="6" borderId="36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4</xdr:row>
      <xdr:rowOff>99060</xdr:rowOff>
    </xdr:from>
    <xdr:to>
      <xdr:col>6</xdr:col>
      <xdr:colOff>152400</xdr:colOff>
      <xdr:row>7</xdr:row>
      <xdr:rowOff>53340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50C858FC-F45F-41E3-9E2D-635B04DCF9DB}"/>
            </a:ext>
          </a:extLst>
        </xdr:cNvPr>
        <xdr:cNvCxnSpPr/>
      </xdr:nvCxnSpPr>
      <xdr:spPr>
        <a:xfrm flipV="1">
          <a:off x="899160" y="868680"/>
          <a:ext cx="80772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135255</xdr:colOff>
      <xdr:row>11</xdr:row>
      <xdr:rowOff>57150</xdr:rowOff>
    </xdr:from>
    <xdr:to>
      <xdr:col>6</xdr:col>
      <xdr:colOff>169545</xdr:colOff>
      <xdr:row>14</xdr:row>
      <xdr:rowOff>11430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F5064E6-BC76-4889-98B3-CE6B09FE289F}"/>
            </a:ext>
          </a:extLst>
        </xdr:cNvPr>
        <xdr:cNvCxnSpPr/>
      </xdr:nvCxnSpPr>
      <xdr:spPr>
        <a:xfrm flipV="1">
          <a:off x="912495" y="2183130"/>
          <a:ext cx="81153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120015</xdr:colOff>
      <xdr:row>7</xdr:row>
      <xdr:rowOff>57150</xdr:rowOff>
    </xdr:from>
    <xdr:to>
      <xdr:col>6</xdr:col>
      <xdr:colOff>160020</xdr:colOff>
      <xdr:row>10</xdr:row>
      <xdr:rowOff>190500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23DB5640-0776-4015-AF3A-B6DE89CA0671}"/>
            </a:ext>
          </a:extLst>
        </xdr:cNvPr>
        <xdr:cNvCxnSpPr/>
      </xdr:nvCxnSpPr>
      <xdr:spPr>
        <a:xfrm>
          <a:off x="897255" y="1405890"/>
          <a:ext cx="817245" cy="712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156210</xdr:colOff>
      <xdr:row>14</xdr:row>
      <xdr:rowOff>45720</xdr:rowOff>
    </xdr:from>
    <xdr:to>
      <xdr:col>6</xdr:col>
      <xdr:colOff>196215</xdr:colOff>
      <xdr:row>17</xdr:row>
      <xdr:rowOff>171450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C242D9C-DA6A-4B71-9E6C-1F0305C917B5}"/>
            </a:ext>
          </a:extLst>
        </xdr:cNvPr>
        <xdr:cNvCxnSpPr/>
      </xdr:nvCxnSpPr>
      <xdr:spPr>
        <a:xfrm>
          <a:off x="933450" y="2750820"/>
          <a:ext cx="817245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15</xdr:row>
      <xdr:rowOff>22860</xdr:rowOff>
    </xdr:from>
    <xdr:to>
      <xdr:col>6</xdr:col>
      <xdr:colOff>249555</xdr:colOff>
      <xdr:row>24</xdr:row>
      <xdr:rowOff>186690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A2B3B25-74E1-44F9-ADB1-49F1F04751E3}"/>
            </a:ext>
          </a:extLst>
        </xdr:cNvPr>
        <xdr:cNvCxnSpPr/>
      </xdr:nvCxnSpPr>
      <xdr:spPr>
        <a:xfrm>
          <a:off x="1173480" y="2926080"/>
          <a:ext cx="1042035" cy="19011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22</xdr:row>
      <xdr:rowOff>0</xdr:rowOff>
    </xdr:from>
    <xdr:to>
      <xdr:col>6</xdr:col>
      <xdr:colOff>152400</xdr:colOff>
      <xdr:row>24</xdr:row>
      <xdr:rowOff>184785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773602B-E295-481A-AFF7-5CBA6EF4EFEB}"/>
            </a:ext>
          </a:extLst>
        </xdr:cNvPr>
        <xdr:cNvCxnSpPr/>
      </xdr:nvCxnSpPr>
      <xdr:spPr>
        <a:xfrm>
          <a:off x="1127760" y="4282440"/>
          <a:ext cx="990600" cy="565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</xdr:row>
      <xdr:rowOff>171450</xdr:rowOff>
    </xdr:from>
    <xdr:to>
      <xdr:col>7</xdr:col>
      <xdr:colOff>7620</xdr:colOff>
      <xdr:row>24</xdr:row>
      <xdr:rowOff>121920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EBE14A-A127-4078-BA12-9B4B8EB83210}"/>
            </a:ext>
          </a:extLst>
        </xdr:cNvPr>
        <xdr:cNvCxnSpPr/>
      </xdr:nvCxnSpPr>
      <xdr:spPr>
        <a:xfrm>
          <a:off x="1068705" y="1520190"/>
          <a:ext cx="1232535" cy="32423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15</xdr:row>
      <xdr:rowOff>80010</xdr:rowOff>
    </xdr:from>
    <xdr:to>
      <xdr:col>6</xdr:col>
      <xdr:colOff>224790</xdr:colOff>
      <xdr:row>31</xdr:row>
      <xdr:rowOff>148590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B24C9D29-357D-4FCC-A3C0-19BC5F71D9B6}"/>
            </a:ext>
          </a:extLst>
        </xdr:cNvPr>
        <xdr:cNvCxnSpPr/>
      </xdr:nvCxnSpPr>
      <xdr:spPr>
        <a:xfrm>
          <a:off x="1116330" y="2983230"/>
          <a:ext cx="1074420" cy="3154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21</xdr:row>
      <xdr:rowOff>194310</xdr:rowOff>
    </xdr:from>
    <xdr:to>
      <xdr:col>6</xdr:col>
      <xdr:colOff>144780</xdr:colOff>
      <xdr:row>32</xdr:row>
      <xdr:rowOff>60960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AF5A165-390C-4C3D-9CF0-F65FDFF09BC1}"/>
            </a:ext>
          </a:extLst>
        </xdr:cNvPr>
        <xdr:cNvCxnSpPr/>
      </xdr:nvCxnSpPr>
      <xdr:spPr>
        <a:xfrm>
          <a:off x="1097280" y="4255770"/>
          <a:ext cx="1013460" cy="19926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</xdr:colOff>
      <xdr:row>4</xdr:row>
      <xdr:rowOff>95251</xdr:rowOff>
    </xdr:from>
    <xdr:to>
      <xdr:col>10</xdr:col>
      <xdr:colOff>270510</xdr:colOff>
      <xdr:row>4</xdr:row>
      <xdr:rowOff>97155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F11108E2-02FD-4448-82EB-4CAD9F24DEA7}"/>
            </a:ext>
          </a:extLst>
        </xdr:cNvPr>
        <xdr:cNvCxnSpPr/>
      </xdr:nvCxnSpPr>
      <xdr:spPr>
        <a:xfrm>
          <a:off x="3011805" y="864871"/>
          <a:ext cx="535305" cy="19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22</xdr:row>
      <xdr:rowOff>99060</xdr:rowOff>
    </xdr:from>
    <xdr:to>
      <xdr:col>6</xdr:col>
      <xdr:colOff>234315</xdr:colOff>
      <xdr:row>38</xdr:row>
      <xdr:rowOff>133350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7DBE8D8-3FFB-4CC2-A25D-EE42DDBD3D13}"/>
            </a:ext>
          </a:extLst>
        </xdr:cNvPr>
        <xdr:cNvCxnSpPr/>
      </xdr:nvCxnSpPr>
      <xdr:spPr>
        <a:xfrm>
          <a:off x="1074420" y="4381500"/>
          <a:ext cx="1125855" cy="3143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118110</xdr:colOff>
      <xdr:row>10</xdr:row>
      <xdr:rowOff>53340</xdr:rowOff>
    </xdr:from>
    <xdr:to>
      <xdr:col>10</xdr:col>
      <xdr:colOff>266700</xdr:colOff>
      <xdr:row>11</xdr:row>
      <xdr:rowOff>108586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28E03BB0-D4F6-4FD4-940C-BD08E53CE40E}"/>
            </a:ext>
          </a:extLst>
        </xdr:cNvPr>
        <xdr:cNvCxnSpPr/>
      </xdr:nvCxnSpPr>
      <xdr:spPr>
        <a:xfrm flipV="1">
          <a:off x="3067050" y="1988820"/>
          <a:ext cx="476250" cy="25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72390</xdr:colOff>
      <xdr:row>16</xdr:row>
      <xdr:rowOff>72390</xdr:rowOff>
    </xdr:from>
    <xdr:to>
      <xdr:col>10</xdr:col>
      <xdr:colOff>302895</xdr:colOff>
      <xdr:row>18</xdr:row>
      <xdr:rowOff>129540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11AB58F3-34A7-4980-A023-F4F6564EF32C}"/>
            </a:ext>
          </a:extLst>
        </xdr:cNvPr>
        <xdr:cNvCxnSpPr/>
      </xdr:nvCxnSpPr>
      <xdr:spPr>
        <a:xfrm flipV="1">
          <a:off x="3021330" y="3181350"/>
          <a:ext cx="558165" cy="4457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22</xdr:row>
      <xdr:rowOff>68580</xdr:rowOff>
    </xdr:from>
    <xdr:to>
      <xdr:col>10</xdr:col>
      <xdr:colOff>297180</xdr:colOff>
      <xdr:row>25</xdr:row>
      <xdr:rowOff>120015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73C5553A-1B1A-4DE8-8A14-403B577D8948}"/>
            </a:ext>
          </a:extLst>
        </xdr:cNvPr>
        <xdr:cNvCxnSpPr/>
      </xdr:nvCxnSpPr>
      <xdr:spPr>
        <a:xfrm flipV="1">
          <a:off x="3063240" y="4351020"/>
          <a:ext cx="510540" cy="6305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70485</xdr:colOff>
      <xdr:row>23</xdr:row>
      <xdr:rowOff>0</xdr:rowOff>
    </xdr:from>
    <xdr:to>
      <xdr:col>10</xdr:col>
      <xdr:colOff>274320</xdr:colOff>
      <xdr:row>32</xdr:row>
      <xdr:rowOff>76200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D629E5BA-608C-46B9-A6D6-CB046CBFFC01}"/>
            </a:ext>
          </a:extLst>
        </xdr:cNvPr>
        <xdr:cNvCxnSpPr/>
      </xdr:nvCxnSpPr>
      <xdr:spPr>
        <a:xfrm flipV="1">
          <a:off x="3019425" y="4472940"/>
          <a:ext cx="531495" cy="182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28</xdr:row>
      <xdr:rowOff>106680</xdr:rowOff>
    </xdr:from>
    <xdr:to>
      <xdr:col>10</xdr:col>
      <xdr:colOff>281940</xdr:colOff>
      <xdr:row>32</xdr:row>
      <xdr:rowOff>81915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CF86EA93-F980-4AF1-A6CA-12D073A9705C}"/>
            </a:ext>
          </a:extLst>
        </xdr:cNvPr>
        <xdr:cNvCxnSpPr/>
      </xdr:nvCxnSpPr>
      <xdr:spPr>
        <a:xfrm flipV="1">
          <a:off x="3044190" y="5554980"/>
          <a:ext cx="514350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34</xdr:row>
      <xdr:rowOff>76200</xdr:rowOff>
    </xdr:from>
    <xdr:to>
      <xdr:col>10</xdr:col>
      <xdr:colOff>274320</xdr:colOff>
      <xdr:row>38</xdr:row>
      <xdr:rowOff>102870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EEF91DA0-C2EC-42B5-BAF9-653A075B6FD7}"/>
            </a:ext>
          </a:extLst>
        </xdr:cNvPr>
        <xdr:cNvCxnSpPr/>
      </xdr:nvCxnSpPr>
      <xdr:spPr>
        <a:xfrm flipV="1">
          <a:off x="2987040" y="6690360"/>
          <a:ext cx="563880" cy="803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38</xdr:row>
      <xdr:rowOff>120015</xdr:rowOff>
    </xdr:from>
    <xdr:to>
      <xdr:col>10</xdr:col>
      <xdr:colOff>289560</xdr:colOff>
      <xdr:row>40</xdr:row>
      <xdr:rowOff>45720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6ADD9F56-F5F4-4CCA-AD1D-334C731B5A35}"/>
            </a:ext>
          </a:extLst>
        </xdr:cNvPr>
        <xdr:cNvCxnSpPr/>
      </xdr:nvCxnSpPr>
      <xdr:spPr>
        <a:xfrm>
          <a:off x="2987040" y="7511415"/>
          <a:ext cx="57912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4</xdr:row>
      <xdr:rowOff>106680</xdr:rowOff>
    </xdr:from>
    <xdr:to>
      <xdr:col>16</xdr:col>
      <xdr:colOff>274320</xdr:colOff>
      <xdr:row>4</xdr:row>
      <xdr:rowOff>114300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F19FB961-C6DD-40AF-97F9-723ECE3FD328}"/>
            </a:ext>
          </a:extLst>
        </xdr:cNvPr>
        <xdr:cNvCxnSpPr/>
      </xdr:nvCxnSpPr>
      <xdr:spPr>
        <a:xfrm flipV="1">
          <a:off x="4354830" y="876300"/>
          <a:ext cx="116205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32385</xdr:colOff>
      <xdr:row>5</xdr:row>
      <xdr:rowOff>0</xdr:rowOff>
    </xdr:from>
    <xdr:to>
      <xdr:col>16</xdr:col>
      <xdr:colOff>266700</xdr:colOff>
      <xdr:row>10</xdr:row>
      <xdr:rowOff>72392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39BFB2AD-A1D4-492C-A789-6C6AEB1AF6AF}"/>
            </a:ext>
          </a:extLst>
        </xdr:cNvPr>
        <xdr:cNvCxnSpPr/>
      </xdr:nvCxnSpPr>
      <xdr:spPr>
        <a:xfrm flipV="1">
          <a:off x="4291965" y="960120"/>
          <a:ext cx="1217295" cy="104775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5</xdr:row>
      <xdr:rowOff>99060</xdr:rowOff>
    </xdr:from>
    <xdr:to>
      <xdr:col>16</xdr:col>
      <xdr:colOff>243840</xdr:colOff>
      <xdr:row>16</xdr:row>
      <xdr:rowOff>137162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CBBDAF3D-A546-4EF9-A9E8-1B7A6CF688D1}"/>
            </a:ext>
          </a:extLst>
        </xdr:cNvPr>
        <xdr:cNvCxnSpPr/>
      </xdr:nvCxnSpPr>
      <xdr:spPr>
        <a:xfrm flipV="1">
          <a:off x="4316730" y="1059180"/>
          <a:ext cx="1169670" cy="21869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99060</xdr:colOff>
      <xdr:row>4</xdr:row>
      <xdr:rowOff>112395</xdr:rowOff>
    </xdr:from>
    <xdr:to>
      <xdr:col>16</xdr:col>
      <xdr:colOff>281940</xdr:colOff>
      <xdr:row>11</xdr:row>
      <xdr:rowOff>121920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85491ECC-F621-4A9C-A0A7-F51E240C9A1C}"/>
            </a:ext>
          </a:extLst>
        </xdr:cNvPr>
        <xdr:cNvCxnSpPr/>
      </xdr:nvCxnSpPr>
      <xdr:spPr>
        <a:xfrm>
          <a:off x="4358640" y="882015"/>
          <a:ext cx="1165860" cy="13735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135255</xdr:colOff>
      <xdr:row>4</xdr:row>
      <xdr:rowOff>142875</xdr:rowOff>
    </xdr:from>
    <xdr:to>
      <xdr:col>16</xdr:col>
      <xdr:colOff>285750</xdr:colOff>
      <xdr:row>18</xdr:row>
      <xdr:rowOff>163830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3CFEDDB6-C1A4-45E3-9B78-41D7869BA79F}"/>
            </a:ext>
          </a:extLst>
        </xdr:cNvPr>
        <xdr:cNvCxnSpPr/>
      </xdr:nvCxnSpPr>
      <xdr:spPr>
        <a:xfrm>
          <a:off x="4394835" y="912495"/>
          <a:ext cx="1133475" cy="27489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4</xdr:row>
      <xdr:rowOff>112395</xdr:rowOff>
    </xdr:from>
    <xdr:to>
      <xdr:col>16</xdr:col>
      <xdr:colOff>236220</xdr:colOff>
      <xdr:row>25</xdr:row>
      <xdr:rowOff>137160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D500B747-603C-4EFA-A38B-20651098F916}"/>
            </a:ext>
          </a:extLst>
        </xdr:cNvPr>
        <xdr:cNvCxnSpPr/>
      </xdr:nvCxnSpPr>
      <xdr:spPr>
        <a:xfrm>
          <a:off x="4364355" y="882015"/>
          <a:ext cx="1114425" cy="41167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34290</xdr:colOff>
      <xdr:row>10</xdr:row>
      <xdr:rowOff>72392</xdr:rowOff>
    </xdr:from>
    <xdr:to>
      <xdr:col>16</xdr:col>
      <xdr:colOff>274320</xdr:colOff>
      <xdr:row>12</xdr:row>
      <xdr:rowOff>0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F7A2727A-E062-44B2-A15D-C328481CAB57}"/>
            </a:ext>
          </a:extLst>
        </xdr:cNvPr>
        <xdr:cNvCxnSpPr/>
      </xdr:nvCxnSpPr>
      <xdr:spPr>
        <a:xfrm>
          <a:off x="4293870" y="2007872"/>
          <a:ext cx="1223010" cy="3162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</xdr:colOff>
      <xdr:row>10</xdr:row>
      <xdr:rowOff>68580</xdr:rowOff>
    </xdr:from>
    <xdr:to>
      <xdr:col>16</xdr:col>
      <xdr:colOff>272415</xdr:colOff>
      <xdr:row>19</xdr:row>
      <xdr:rowOff>0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D266B0A8-4AA1-4CA8-8116-0A8E8DC01619}"/>
            </a:ext>
          </a:extLst>
        </xdr:cNvPr>
        <xdr:cNvCxnSpPr/>
      </xdr:nvCxnSpPr>
      <xdr:spPr>
        <a:xfrm>
          <a:off x="4305300" y="2004060"/>
          <a:ext cx="1209675" cy="16840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</xdr:colOff>
      <xdr:row>10</xdr:row>
      <xdr:rowOff>70485</xdr:rowOff>
    </xdr:from>
    <xdr:to>
      <xdr:col>16</xdr:col>
      <xdr:colOff>220980</xdr:colOff>
      <xdr:row>26</xdr:row>
      <xdr:rowOff>68580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FA4A9416-D814-42F0-8F71-74CB7DD0FC04}"/>
            </a:ext>
          </a:extLst>
        </xdr:cNvPr>
        <xdr:cNvCxnSpPr/>
      </xdr:nvCxnSpPr>
      <xdr:spPr>
        <a:xfrm>
          <a:off x="4303395" y="2005965"/>
          <a:ext cx="1160145" cy="312229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60960</xdr:colOff>
      <xdr:row>12</xdr:row>
      <xdr:rowOff>83820</xdr:rowOff>
    </xdr:from>
    <xdr:to>
      <xdr:col>16</xdr:col>
      <xdr:colOff>259080</xdr:colOff>
      <xdr:row>16</xdr:row>
      <xdr:rowOff>140972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83A5EB11-C083-400E-8247-143C4F5D5435}"/>
            </a:ext>
          </a:extLst>
        </xdr:cNvPr>
        <xdr:cNvCxnSpPr/>
      </xdr:nvCxnSpPr>
      <xdr:spPr>
        <a:xfrm flipV="1">
          <a:off x="4320540" y="2407920"/>
          <a:ext cx="1181100" cy="8420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</xdr:colOff>
      <xdr:row>16</xdr:row>
      <xdr:rowOff>144780</xdr:rowOff>
    </xdr:from>
    <xdr:to>
      <xdr:col>16</xdr:col>
      <xdr:colOff>255270</xdr:colOff>
      <xdr:row>19</xdr:row>
      <xdr:rowOff>38100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154524AC-BE6C-465F-B768-C185662F58DC}"/>
            </a:ext>
          </a:extLst>
        </xdr:cNvPr>
        <xdr:cNvCxnSpPr/>
      </xdr:nvCxnSpPr>
      <xdr:spPr>
        <a:xfrm>
          <a:off x="4366260" y="3253740"/>
          <a:ext cx="1131570" cy="472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99060</xdr:colOff>
      <xdr:row>16</xdr:row>
      <xdr:rowOff>186692</xdr:rowOff>
    </xdr:from>
    <xdr:to>
      <xdr:col>16</xdr:col>
      <xdr:colOff>152400</xdr:colOff>
      <xdr:row>26</xdr:row>
      <xdr:rowOff>15240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B057EA67-626D-4347-91B6-D119F2641898}"/>
            </a:ext>
          </a:extLst>
        </xdr:cNvPr>
        <xdr:cNvCxnSpPr/>
      </xdr:nvCxnSpPr>
      <xdr:spPr>
        <a:xfrm>
          <a:off x="4358640" y="3295652"/>
          <a:ext cx="1036320" cy="17792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22</xdr:row>
      <xdr:rowOff>179072</xdr:rowOff>
    </xdr:from>
    <xdr:to>
      <xdr:col>16</xdr:col>
      <xdr:colOff>220980</xdr:colOff>
      <xdr:row>26</xdr:row>
      <xdr:rowOff>121920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DE02A4EA-AE09-43D6-B46E-400BE325D5D8}"/>
            </a:ext>
          </a:extLst>
        </xdr:cNvPr>
        <xdr:cNvCxnSpPr/>
      </xdr:nvCxnSpPr>
      <xdr:spPr>
        <a:xfrm>
          <a:off x="4354830" y="4461512"/>
          <a:ext cx="1108710" cy="720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32385</xdr:colOff>
      <xdr:row>28</xdr:row>
      <xdr:rowOff>95250</xdr:rowOff>
    </xdr:from>
    <xdr:to>
      <xdr:col>16</xdr:col>
      <xdr:colOff>289560</xdr:colOff>
      <xdr:row>32</xdr:row>
      <xdr:rowOff>68580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CCB1E6DF-F73C-434A-BF24-2395DF42CD9D}"/>
            </a:ext>
          </a:extLst>
        </xdr:cNvPr>
        <xdr:cNvCxnSpPr/>
      </xdr:nvCxnSpPr>
      <xdr:spPr>
        <a:xfrm>
          <a:off x="4291965" y="5543550"/>
          <a:ext cx="1240155" cy="7505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83820</xdr:colOff>
      <xdr:row>32</xdr:row>
      <xdr:rowOff>95251</xdr:rowOff>
    </xdr:from>
    <xdr:to>
      <xdr:col>16</xdr:col>
      <xdr:colOff>293370</xdr:colOff>
      <xdr:row>34</xdr:row>
      <xdr:rowOff>137160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A3549697-F543-4D1F-83BB-FA176BCB2AD5}"/>
            </a:ext>
          </a:extLst>
        </xdr:cNvPr>
        <xdr:cNvCxnSpPr/>
      </xdr:nvCxnSpPr>
      <xdr:spPr>
        <a:xfrm flipV="1">
          <a:off x="4343400" y="6320791"/>
          <a:ext cx="1192530" cy="4305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87630</xdr:colOff>
      <xdr:row>39</xdr:row>
      <xdr:rowOff>76200</xdr:rowOff>
    </xdr:from>
    <xdr:to>
      <xdr:col>16</xdr:col>
      <xdr:colOff>274320</xdr:colOff>
      <xdr:row>40</xdr:row>
      <xdr:rowOff>102873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7ACB9694-E047-477E-A1DE-C53C952B1971}"/>
            </a:ext>
          </a:extLst>
        </xdr:cNvPr>
        <xdr:cNvCxnSpPr/>
      </xdr:nvCxnSpPr>
      <xdr:spPr>
        <a:xfrm flipV="1">
          <a:off x="4347210" y="7665720"/>
          <a:ext cx="1169670" cy="2247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</xdr:colOff>
      <xdr:row>4</xdr:row>
      <xdr:rowOff>95251</xdr:rowOff>
    </xdr:from>
    <xdr:to>
      <xdr:col>10</xdr:col>
      <xdr:colOff>268605</xdr:colOff>
      <xdr:row>4</xdr:row>
      <xdr:rowOff>97155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1B5AE196-1057-48B6-A99F-1661C900228D}"/>
            </a:ext>
          </a:extLst>
        </xdr:cNvPr>
        <xdr:cNvCxnSpPr/>
      </xdr:nvCxnSpPr>
      <xdr:spPr>
        <a:xfrm>
          <a:off x="3011805" y="864871"/>
          <a:ext cx="533400" cy="19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4</xdr:row>
      <xdr:rowOff>81915</xdr:rowOff>
    </xdr:from>
    <xdr:to>
      <xdr:col>22</xdr:col>
      <xdr:colOff>251460</xdr:colOff>
      <xdr:row>4</xdr:row>
      <xdr:rowOff>83820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930B483E-63A7-45F8-81C0-4788D4C1B3EE}"/>
            </a:ext>
          </a:extLst>
        </xdr:cNvPr>
        <xdr:cNvCxnSpPr/>
      </xdr:nvCxnSpPr>
      <xdr:spPr>
        <a:xfrm>
          <a:off x="6282690" y="851535"/>
          <a:ext cx="849630" cy="1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91440</xdr:colOff>
      <xdr:row>4</xdr:row>
      <xdr:rowOff>99060</xdr:rowOff>
    </xdr:from>
    <xdr:to>
      <xdr:col>22</xdr:col>
      <xdr:colOff>270510</xdr:colOff>
      <xdr:row>11</xdr:row>
      <xdr:rowOff>78104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09262386-124A-4ABA-BD80-753C4F511EE3}"/>
            </a:ext>
          </a:extLst>
        </xdr:cNvPr>
        <xdr:cNvCxnSpPr/>
      </xdr:nvCxnSpPr>
      <xdr:spPr>
        <a:xfrm>
          <a:off x="6316980" y="868680"/>
          <a:ext cx="834390" cy="1343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64770</xdr:colOff>
      <xdr:row>11</xdr:row>
      <xdr:rowOff>95250</xdr:rowOff>
    </xdr:from>
    <xdr:to>
      <xdr:col>22</xdr:col>
      <xdr:colOff>251460</xdr:colOff>
      <xdr:row>11</xdr:row>
      <xdr:rowOff>114300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77F4A7B2-29DD-4772-99CF-F50C38A7EAA2}"/>
            </a:ext>
          </a:extLst>
        </xdr:cNvPr>
        <xdr:cNvCxnSpPr/>
      </xdr:nvCxnSpPr>
      <xdr:spPr>
        <a:xfrm>
          <a:off x="6290310" y="2228850"/>
          <a:ext cx="84201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62865</xdr:colOff>
      <xdr:row>11</xdr:row>
      <xdr:rowOff>182880</xdr:rowOff>
    </xdr:from>
    <xdr:to>
      <xdr:col>22</xdr:col>
      <xdr:colOff>266700</xdr:colOff>
      <xdr:row>18</xdr:row>
      <xdr:rowOff>76200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177B82D5-6801-437D-A1FA-55B713FD4573}"/>
            </a:ext>
          </a:extLst>
        </xdr:cNvPr>
        <xdr:cNvCxnSpPr/>
      </xdr:nvCxnSpPr>
      <xdr:spPr>
        <a:xfrm flipV="1">
          <a:off x="6288405" y="2316480"/>
          <a:ext cx="859155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41910</xdr:colOff>
      <xdr:row>18</xdr:row>
      <xdr:rowOff>76200</xdr:rowOff>
    </xdr:from>
    <xdr:to>
      <xdr:col>22</xdr:col>
      <xdr:colOff>274320</xdr:colOff>
      <xdr:row>25</xdr:row>
      <xdr:rowOff>100965</xdr:rowOff>
    </xdr:to>
    <xdr:cxnSp macro="">
      <xdr:nvCxnSpPr>
        <xdr:cNvPr id="80" name="Conector recto de flecha 79">
          <a:extLst>
            <a:ext uri="{FF2B5EF4-FFF2-40B4-BE49-F238E27FC236}">
              <a16:creationId xmlns:a16="http://schemas.microsoft.com/office/drawing/2014/main" id="{2A96D0F5-960F-4854-A503-960170DB4D4E}"/>
            </a:ext>
          </a:extLst>
        </xdr:cNvPr>
        <xdr:cNvCxnSpPr/>
      </xdr:nvCxnSpPr>
      <xdr:spPr>
        <a:xfrm flipV="1">
          <a:off x="6267450" y="3573780"/>
          <a:ext cx="887730" cy="13887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25</xdr:row>
      <xdr:rowOff>114300</xdr:rowOff>
    </xdr:from>
    <xdr:to>
      <xdr:col>22</xdr:col>
      <xdr:colOff>299085</xdr:colOff>
      <xdr:row>25</xdr:row>
      <xdr:rowOff>129540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3DCCCFC2-6391-4921-A510-AB058F50C88A}"/>
            </a:ext>
          </a:extLst>
        </xdr:cNvPr>
        <xdr:cNvCxnSpPr/>
      </xdr:nvCxnSpPr>
      <xdr:spPr>
        <a:xfrm flipV="1">
          <a:off x="6286500" y="4975860"/>
          <a:ext cx="893445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62865</xdr:colOff>
      <xdr:row>25</xdr:row>
      <xdr:rowOff>175260</xdr:rowOff>
    </xdr:from>
    <xdr:to>
      <xdr:col>22</xdr:col>
      <xdr:colOff>274320</xdr:colOff>
      <xdr:row>32</xdr:row>
      <xdr:rowOff>22860</xdr:rowOff>
    </xdr:to>
    <xdr:cxnSp macro="">
      <xdr:nvCxnSpPr>
        <xdr:cNvPr id="85" name="Conector recto de flecha 84">
          <a:extLst>
            <a:ext uri="{FF2B5EF4-FFF2-40B4-BE49-F238E27FC236}">
              <a16:creationId xmlns:a16="http://schemas.microsoft.com/office/drawing/2014/main" id="{C6B9B0C9-012E-47CB-8E2A-C713B6C886A0}"/>
            </a:ext>
          </a:extLst>
        </xdr:cNvPr>
        <xdr:cNvCxnSpPr/>
      </xdr:nvCxnSpPr>
      <xdr:spPr>
        <a:xfrm flipV="1">
          <a:off x="6288405" y="5036820"/>
          <a:ext cx="866775" cy="1211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34290</xdr:colOff>
      <xdr:row>26</xdr:row>
      <xdr:rowOff>99060</xdr:rowOff>
    </xdr:from>
    <xdr:to>
      <xdr:col>22</xdr:col>
      <xdr:colOff>266700</xdr:colOff>
      <xdr:row>39</xdr:row>
      <xdr:rowOff>66675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54780AF9-AE30-4A20-820D-50105C452D77}"/>
            </a:ext>
          </a:extLst>
        </xdr:cNvPr>
        <xdr:cNvCxnSpPr/>
      </xdr:nvCxnSpPr>
      <xdr:spPr>
        <a:xfrm flipV="1">
          <a:off x="7242810" y="5158740"/>
          <a:ext cx="232410" cy="24974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64770</xdr:colOff>
      <xdr:row>39</xdr:row>
      <xdr:rowOff>106680</xdr:rowOff>
    </xdr:from>
    <xdr:to>
      <xdr:col>19</xdr:col>
      <xdr:colOff>289560</xdr:colOff>
      <xdr:row>39</xdr:row>
      <xdr:rowOff>108585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42495778-BF69-4379-AFC7-1927603A0D9E}"/>
            </a:ext>
          </a:extLst>
        </xdr:cNvPr>
        <xdr:cNvCxnSpPr/>
      </xdr:nvCxnSpPr>
      <xdr:spPr>
        <a:xfrm flipV="1">
          <a:off x="6290310" y="7696200"/>
          <a:ext cx="224790" cy="1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68580</xdr:colOff>
      <xdr:row>16</xdr:row>
      <xdr:rowOff>95250</xdr:rowOff>
    </xdr:from>
    <xdr:to>
      <xdr:col>27</xdr:col>
      <xdr:colOff>255270</xdr:colOff>
      <xdr:row>18</xdr:row>
      <xdr:rowOff>106680</xdr:rowOff>
    </xdr:to>
    <xdr:cxnSp macro="">
      <xdr:nvCxnSpPr>
        <xdr:cNvPr id="92" name="Conector recto de flecha 91">
          <a:extLst>
            <a:ext uri="{FF2B5EF4-FFF2-40B4-BE49-F238E27FC236}">
              <a16:creationId xmlns:a16="http://schemas.microsoft.com/office/drawing/2014/main" id="{DAF9975B-3E5D-4C23-898D-B5BD148D899F}"/>
            </a:ext>
          </a:extLst>
        </xdr:cNvPr>
        <xdr:cNvCxnSpPr/>
      </xdr:nvCxnSpPr>
      <xdr:spPr>
        <a:xfrm flipV="1">
          <a:off x="8260080" y="3219450"/>
          <a:ext cx="84201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59055</xdr:colOff>
      <xdr:row>11</xdr:row>
      <xdr:rowOff>95250</xdr:rowOff>
    </xdr:from>
    <xdr:to>
      <xdr:col>27</xdr:col>
      <xdr:colOff>243840</xdr:colOff>
      <xdr:row>16</xdr:row>
      <xdr:rowOff>60960</xdr:rowOff>
    </xdr:to>
    <xdr:cxnSp macro="">
      <xdr:nvCxnSpPr>
        <xdr:cNvPr id="95" name="Conector recto de flecha 94">
          <a:extLst>
            <a:ext uri="{FF2B5EF4-FFF2-40B4-BE49-F238E27FC236}">
              <a16:creationId xmlns:a16="http://schemas.microsoft.com/office/drawing/2014/main" id="{476D9D03-274D-4026-B669-A93DDA31F82B}"/>
            </a:ext>
          </a:extLst>
        </xdr:cNvPr>
        <xdr:cNvCxnSpPr/>
      </xdr:nvCxnSpPr>
      <xdr:spPr>
        <a:xfrm>
          <a:off x="8250555" y="2236470"/>
          <a:ext cx="840105" cy="948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81915</xdr:colOff>
      <xdr:row>4</xdr:row>
      <xdr:rowOff>104775</xdr:rowOff>
    </xdr:from>
    <xdr:to>
      <xdr:col>27</xdr:col>
      <xdr:colOff>289560</xdr:colOff>
      <xdr:row>9</xdr:row>
      <xdr:rowOff>137160</xdr:rowOff>
    </xdr:to>
    <xdr:cxnSp macro="">
      <xdr:nvCxnSpPr>
        <xdr:cNvPr id="97" name="Conector recto de flecha 96">
          <a:extLst>
            <a:ext uri="{FF2B5EF4-FFF2-40B4-BE49-F238E27FC236}">
              <a16:creationId xmlns:a16="http://schemas.microsoft.com/office/drawing/2014/main" id="{DDAD98EB-23E2-4C45-B81E-4194BD09BD92}"/>
            </a:ext>
          </a:extLst>
        </xdr:cNvPr>
        <xdr:cNvCxnSpPr/>
      </xdr:nvCxnSpPr>
      <xdr:spPr>
        <a:xfrm>
          <a:off x="8273415" y="874395"/>
          <a:ext cx="862965" cy="10077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80010</xdr:colOff>
      <xdr:row>23</xdr:row>
      <xdr:rowOff>91440</xdr:rowOff>
    </xdr:from>
    <xdr:to>
      <xdr:col>27</xdr:col>
      <xdr:colOff>281940</xdr:colOff>
      <xdr:row>25</xdr:row>
      <xdr:rowOff>70485</xdr:rowOff>
    </xdr:to>
    <xdr:cxnSp macro="">
      <xdr:nvCxnSpPr>
        <xdr:cNvPr id="99" name="Conector recto de flecha 98">
          <a:extLst>
            <a:ext uri="{FF2B5EF4-FFF2-40B4-BE49-F238E27FC236}">
              <a16:creationId xmlns:a16="http://schemas.microsoft.com/office/drawing/2014/main" id="{2471155C-F8D6-4211-AA86-D6FAB2BB9345}"/>
            </a:ext>
          </a:extLst>
        </xdr:cNvPr>
        <xdr:cNvCxnSpPr/>
      </xdr:nvCxnSpPr>
      <xdr:spPr>
        <a:xfrm flipV="1">
          <a:off x="8271510" y="4587240"/>
          <a:ext cx="857250" cy="367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114300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28D80745-B71A-476D-B548-E1B496954482}"/>
            </a:ext>
          </a:extLst>
        </xdr:cNvPr>
        <xdr:cNvSpPr>
          <a:spLocks noChangeAspect="1" noChangeArrowheads="1"/>
        </xdr:cNvSpPr>
      </xdr:nvSpPr>
      <xdr:spPr bwMode="auto">
        <a:xfrm>
          <a:off x="1524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12</xdr:col>
      <xdr:colOff>563881</xdr:colOff>
      <xdr:row>31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1F75BED-1214-4C65-B5B0-678A2EF036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3" r="2815" b="2262"/>
        <a:stretch/>
      </xdr:blipFill>
      <xdr:spPr>
        <a:xfrm>
          <a:off x="1" y="0"/>
          <a:ext cx="9707880" cy="60274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639009</xdr:colOff>
      <xdr:row>32</xdr:row>
      <xdr:rowOff>48482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139704-E285-411D-9BFB-CB395E914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73009" cy="6144482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28575</xdr:rowOff>
    </xdr:from>
    <xdr:to>
      <xdr:col>15</xdr:col>
      <xdr:colOff>143691</xdr:colOff>
      <xdr:row>32</xdr:row>
      <xdr:rowOff>29426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F9CA47-3A87-40A5-A668-B1D4518991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9" r="-1"/>
        <a:stretch/>
      </xdr:blipFill>
      <xdr:spPr>
        <a:xfrm>
          <a:off x="5753100" y="28575"/>
          <a:ext cx="5820591" cy="6096851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0</xdr:row>
      <xdr:rowOff>19050</xdr:rowOff>
    </xdr:from>
    <xdr:to>
      <xdr:col>22</xdr:col>
      <xdr:colOff>524690</xdr:colOff>
      <xdr:row>32</xdr:row>
      <xdr:rowOff>848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BED7A67-A8D3-42F9-87D3-0FE3967C7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8"/>
        <a:stretch/>
      </xdr:blipFill>
      <xdr:spPr>
        <a:xfrm>
          <a:off x="11506200" y="19050"/>
          <a:ext cx="5782490" cy="6077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7E7B0-30BE-4E00-921B-31AFE79A2130}">
  <dimension ref="A1:S44"/>
  <sheetViews>
    <sheetView zoomScaleNormal="100" workbookViewId="0">
      <selection activeCell="I10" sqref="I10:K11"/>
    </sheetView>
  </sheetViews>
  <sheetFormatPr baseColWidth="10" defaultRowHeight="15" x14ac:dyDescent="0.25"/>
  <cols>
    <col min="7" max="7" width="13.28515625" bestFit="1" customWidth="1"/>
    <col min="8" max="8" width="12.42578125" bestFit="1" customWidth="1"/>
    <col min="9" max="9" width="31.85546875" customWidth="1"/>
    <col min="10" max="10" width="10.28515625" customWidth="1"/>
    <col min="11" max="11" width="7.5703125" customWidth="1"/>
  </cols>
  <sheetData>
    <row r="1" spans="1:19" x14ac:dyDescent="0.25">
      <c r="A1" s="75" t="s">
        <v>87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3" spans="1:19" ht="27" x14ac:dyDescent="0.25">
      <c r="A3" s="7" t="s">
        <v>0</v>
      </c>
      <c r="B3" s="8" t="s">
        <v>1</v>
      </c>
      <c r="C3" s="8" t="s">
        <v>2</v>
      </c>
      <c r="D3" s="8" t="s">
        <v>3</v>
      </c>
      <c r="E3" s="9" t="s">
        <v>4</v>
      </c>
      <c r="F3" s="29" t="s">
        <v>5</v>
      </c>
      <c r="G3" s="6" t="s">
        <v>6</v>
      </c>
    </row>
    <row r="4" spans="1:19" x14ac:dyDescent="0.25">
      <c r="A4" s="1" t="s">
        <v>7</v>
      </c>
      <c r="B4" s="2" t="s">
        <v>44</v>
      </c>
      <c r="C4" s="2">
        <v>2</v>
      </c>
      <c r="D4" s="3">
        <v>6</v>
      </c>
      <c r="E4" s="1">
        <v>4</v>
      </c>
      <c r="F4" s="30">
        <f>(C4+D4+4*E4)/6</f>
        <v>4</v>
      </c>
      <c r="G4" s="59">
        <f>((D4-C4)/6)^2</f>
        <v>0.44444444444444442</v>
      </c>
    </row>
    <row r="5" spans="1:19" ht="16.5" x14ac:dyDescent="0.3">
      <c r="A5" s="10" t="s">
        <v>8</v>
      </c>
      <c r="B5" s="5" t="s">
        <v>44</v>
      </c>
      <c r="C5" s="5">
        <v>5</v>
      </c>
      <c r="D5" s="11">
        <v>11</v>
      </c>
      <c r="E5" s="10">
        <v>8</v>
      </c>
      <c r="F5" s="31">
        <f t="shared" ref="F5:F33" si="0">(C5+D5+4*E5)/6</f>
        <v>8</v>
      </c>
      <c r="G5" s="60">
        <f t="shared" ref="G5:G33" si="1">((D5-C5)/6)^2</f>
        <v>1</v>
      </c>
      <c r="I5" s="63" t="s">
        <v>52</v>
      </c>
      <c r="J5" s="63"/>
      <c r="K5" s="63"/>
      <c r="L5" s="63"/>
      <c r="M5" s="63"/>
      <c r="N5" s="63"/>
      <c r="O5" s="63"/>
      <c r="P5" s="63"/>
    </row>
    <row r="6" spans="1:19" ht="16.5" x14ac:dyDescent="0.3">
      <c r="A6" s="10" t="s">
        <v>9</v>
      </c>
      <c r="B6" s="5" t="s">
        <v>44</v>
      </c>
      <c r="C6" s="5">
        <v>4</v>
      </c>
      <c r="D6" s="11">
        <v>14</v>
      </c>
      <c r="E6" s="10">
        <v>9</v>
      </c>
      <c r="F6" s="31">
        <f t="shared" si="0"/>
        <v>9</v>
      </c>
      <c r="G6" s="60">
        <f t="shared" si="1"/>
        <v>2.7777777777777781</v>
      </c>
      <c r="I6" s="25" t="s">
        <v>48</v>
      </c>
      <c r="K6" s="26">
        <f>'Ejericio 1'!G5+'Ejericio 1'!G8+'Ejericio 1'!G14+'Ejericio 1'!G23+'Ejericio 1'!G29+'Ejericio 1'!G32</f>
        <v>22.888888888888889</v>
      </c>
      <c r="L6" s="25"/>
      <c r="M6" s="25"/>
      <c r="N6" s="25" t="s">
        <v>49</v>
      </c>
      <c r="O6" s="25"/>
      <c r="P6" s="26">
        <f>+SQRT(K6)</f>
        <v>4.7842333648024411</v>
      </c>
    </row>
    <row r="7" spans="1:19" ht="16.5" x14ac:dyDescent="0.3">
      <c r="A7" s="10" t="s">
        <v>10</v>
      </c>
      <c r="B7" s="5" t="s">
        <v>7</v>
      </c>
      <c r="C7" s="5">
        <v>8</v>
      </c>
      <c r="D7" s="11">
        <v>12</v>
      </c>
      <c r="E7" s="10">
        <v>10</v>
      </c>
      <c r="F7" s="31">
        <f t="shared" si="0"/>
        <v>10</v>
      </c>
      <c r="G7" s="60">
        <f t="shared" si="1"/>
        <v>0.44444444444444442</v>
      </c>
      <c r="I7" s="25" t="s">
        <v>50</v>
      </c>
      <c r="J7" s="25"/>
      <c r="K7" s="25">
        <f>'PERT Ejercicio 1'!AD18</f>
        <v>94</v>
      </c>
      <c r="L7" s="25"/>
      <c r="M7" s="26"/>
      <c r="N7" s="25"/>
      <c r="O7" s="25"/>
      <c r="P7" s="25"/>
    </row>
    <row r="8" spans="1:19" x14ac:dyDescent="0.25">
      <c r="A8" s="10" t="s">
        <v>11</v>
      </c>
      <c r="B8" s="5" t="s">
        <v>12</v>
      </c>
      <c r="C8" s="5">
        <v>7</v>
      </c>
      <c r="D8" s="11">
        <v>15</v>
      </c>
      <c r="E8" s="10">
        <v>11</v>
      </c>
      <c r="F8" s="31">
        <f t="shared" si="0"/>
        <v>11</v>
      </c>
      <c r="G8" s="60">
        <f t="shared" si="1"/>
        <v>1.7777777777777777</v>
      </c>
    </row>
    <row r="9" spans="1:19" x14ac:dyDescent="0.25">
      <c r="A9" s="10" t="s">
        <v>13</v>
      </c>
      <c r="B9" s="5" t="s">
        <v>8</v>
      </c>
      <c r="C9" s="5">
        <v>6</v>
      </c>
      <c r="D9" s="11">
        <v>18</v>
      </c>
      <c r="E9" s="10">
        <v>12</v>
      </c>
      <c r="F9" s="31">
        <f t="shared" si="0"/>
        <v>12</v>
      </c>
      <c r="G9" s="60">
        <f t="shared" si="1"/>
        <v>4</v>
      </c>
    </row>
    <row r="10" spans="1:19" x14ac:dyDescent="0.25">
      <c r="A10" s="10" t="s">
        <v>14</v>
      </c>
      <c r="B10" s="5" t="s">
        <v>45</v>
      </c>
      <c r="C10" s="5">
        <v>12</v>
      </c>
      <c r="D10" s="11">
        <v>18</v>
      </c>
      <c r="E10" s="10">
        <v>15</v>
      </c>
      <c r="F10" s="31">
        <f t="shared" si="0"/>
        <v>15</v>
      </c>
      <c r="G10" s="60">
        <f t="shared" si="1"/>
        <v>1</v>
      </c>
      <c r="I10" s="64" t="s">
        <v>79</v>
      </c>
      <c r="J10" s="70"/>
      <c r="K10" s="71"/>
      <c r="M10" s="64" t="s">
        <v>78</v>
      </c>
      <c r="N10" s="65"/>
      <c r="O10" s="65"/>
      <c r="P10" s="66"/>
      <c r="S10">
        <v>1</v>
      </c>
    </row>
    <row r="11" spans="1:19" x14ac:dyDescent="0.25">
      <c r="A11" s="10" t="s">
        <v>15</v>
      </c>
      <c r="B11" s="5" t="s">
        <v>16</v>
      </c>
      <c r="C11" s="5">
        <v>15</v>
      </c>
      <c r="D11" s="11">
        <v>15</v>
      </c>
      <c r="E11" s="10">
        <v>15</v>
      </c>
      <c r="F11" s="31">
        <f t="shared" si="0"/>
        <v>15</v>
      </c>
      <c r="G11" s="60">
        <f t="shared" si="1"/>
        <v>0</v>
      </c>
      <c r="I11" s="72"/>
      <c r="J11" s="73"/>
      <c r="K11" s="74"/>
      <c r="M11" s="67"/>
      <c r="N11" s="68"/>
      <c r="O11" s="68"/>
      <c r="P11" s="69"/>
    </row>
    <row r="12" spans="1:19" x14ac:dyDescent="0.25">
      <c r="A12" s="10" t="s">
        <v>17</v>
      </c>
      <c r="B12" s="5" t="s">
        <v>9</v>
      </c>
      <c r="C12" s="5">
        <v>14</v>
      </c>
      <c r="D12" s="11">
        <v>26</v>
      </c>
      <c r="E12" s="10">
        <v>20</v>
      </c>
      <c r="F12" s="31">
        <f t="shared" si="0"/>
        <v>20</v>
      </c>
      <c r="G12" s="60">
        <f t="shared" si="1"/>
        <v>4</v>
      </c>
      <c r="I12" s="33" t="s">
        <v>53</v>
      </c>
      <c r="J12" s="34"/>
      <c r="K12" s="35">
        <v>0.5</v>
      </c>
      <c r="M12" s="33"/>
      <c r="N12" s="34"/>
      <c r="O12" s="34">
        <v>60</v>
      </c>
      <c r="P12" s="42" t="s">
        <v>55</v>
      </c>
    </row>
    <row r="13" spans="1:19" x14ac:dyDescent="0.25">
      <c r="A13" s="10" t="s">
        <v>18</v>
      </c>
      <c r="B13" s="5" t="s">
        <v>10</v>
      </c>
      <c r="C13" s="5">
        <v>8</v>
      </c>
      <c r="D13" s="11">
        <v>10</v>
      </c>
      <c r="E13" s="10">
        <v>9</v>
      </c>
      <c r="F13" s="31">
        <f t="shared" si="0"/>
        <v>9</v>
      </c>
      <c r="G13" s="60">
        <f t="shared" si="1"/>
        <v>0.1111111111111111</v>
      </c>
      <c r="I13" s="36"/>
      <c r="J13" s="18"/>
      <c r="K13" s="37"/>
      <c r="M13" s="36"/>
      <c r="N13" s="18"/>
      <c r="O13" s="18"/>
      <c r="P13" s="37"/>
      <c r="R13" t="s">
        <v>56</v>
      </c>
    </row>
    <row r="14" spans="1:19" x14ac:dyDescent="0.25">
      <c r="A14" s="10" t="s">
        <v>19</v>
      </c>
      <c r="B14" s="5" t="s">
        <v>11</v>
      </c>
      <c r="C14" s="5">
        <v>9</v>
      </c>
      <c r="D14" s="11">
        <v>27</v>
      </c>
      <c r="E14" s="10">
        <v>18</v>
      </c>
      <c r="F14" s="31">
        <f t="shared" si="0"/>
        <v>18</v>
      </c>
      <c r="G14" s="60">
        <f t="shared" si="1"/>
        <v>9</v>
      </c>
      <c r="I14" s="36" t="s">
        <v>51</v>
      </c>
      <c r="J14" s="18">
        <f>NORMSINV('Ejericio 1'!K12)</f>
        <v>0</v>
      </c>
      <c r="K14" s="37"/>
      <c r="M14" s="36" t="s">
        <v>51</v>
      </c>
      <c r="N14" s="18">
        <f>((O12-K7)/P6)</f>
        <v>-7.1066767457745001</v>
      </c>
      <c r="O14" s="18"/>
      <c r="P14" s="38">
        <v>0</v>
      </c>
    </row>
    <row r="15" spans="1:19" x14ac:dyDescent="0.25">
      <c r="A15" s="10" t="s">
        <v>20</v>
      </c>
      <c r="B15" s="5" t="s">
        <v>13</v>
      </c>
      <c r="C15" s="5">
        <v>3</v>
      </c>
      <c r="D15" s="11">
        <v>9</v>
      </c>
      <c r="E15" s="10">
        <v>6</v>
      </c>
      <c r="F15" s="31">
        <f t="shared" si="0"/>
        <v>6</v>
      </c>
      <c r="G15" s="60">
        <f t="shared" si="1"/>
        <v>1</v>
      </c>
      <c r="I15" s="36"/>
      <c r="J15" s="18"/>
      <c r="K15" s="37"/>
      <c r="M15" s="36"/>
      <c r="N15" s="18"/>
      <c r="O15" s="18"/>
      <c r="P15" s="37"/>
    </row>
    <row r="16" spans="1:19" x14ac:dyDescent="0.25">
      <c r="A16" s="10" t="s">
        <v>21</v>
      </c>
      <c r="B16" s="5" t="s">
        <v>22</v>
      </c>
      <c r="C16" s="5">
        <v>4</v>
      </c>
      <c r="D16" s="11">
        <v>6</v>
      </c>
      <c r="E16" s="10">
        <v>5</v>
      </c>
      <c r="F16" s="31">
        <f t="shared" si="0"/>
        <v>5</v>
      </c>
      <c r="G16" s="60">
        <f t="shared" si="1"/>
        <v>0.1111111111111111</v>
      </c>
      <c r="I16" s="36" t="s">
        <v>54</v>
      </c>
      <c r="J16" s="18">
        <f xml:space="preserve"> J14 * $P6 +$K7</f>
        <v>94</v>
      </c>
      <c r="K16" s="37"/>
      <c r="M16" s="33"/>
      <c r="N16" s="34"/>
      <c r="O16" s="34">
        <v>80</v>
      </c>
      <c r="P16" s="42" t="s">
        <v>55</v>
      </c>
    </row>
    <row r="17" spans="1:16" x14ac:dyDescent="0.25">
      <c r="A17" s="10" t="s">
        <v>23</v>
      </c>
      <c r="B17" s="5" t="s">
        <v>15</v>
      </c>
      <c r="C17" s="5">
        <v>1</v>
      </c>
      <c r="D17" s="11">
        <v>1</v>
      </c>
      <c r="E17" s="10">
        <v>1</v>
      </c>
      <c r="F17" s="31">
        <f t="shared" si="0"/>
        <v>1</v>
      </c>
      <c r="G17" s="60">
        <f t="shared" si="1"/>
        <v>0</v>
      </c>
      <c r="I17" s="36"/>
      <c r="J17" s="18"/>
      <c r="K17" s="37"/>
      <c r="M17" s="36"/>
      <c r="N17" s="18"/>
      <c r="O17" s="18"/>
      <c r="P17" s="37"/>
    </row>
    <row r="18" spans="1:16" x14ac:dyDescent="0.25">
      <c r="A18" s="10" t="s">
        <v>24</v>
      </c>
      <c r="B18" s="5" t="s">
        <v>17</v>
      </c>
      <c r="C18" s="5">
        <v>5</v>
      </c>
      <c r="D18" s="11">
        <v>15</v>
      </c>
      <c r="E18" s="10">
        <v>10</v>
      </c>
      <c r="F18" s="31">
        <f t="shared" si="0"/>
        <v>10</v>
      </c>
      <c r="G18" s="60">
        <f t="shared" si="1"/>
        <v>2.7777777777777781</v>
      </c>
      <c r="I18" s="36"/>
      <c r="J18" s="18"/>
      <c r="K18" s="37"/>
      <c r="M18" s="36" t="s">
        <v>51</v>
      </c>
      <c r="N18" s="18">
        <f>((O16-K7)/P6)</f>
        <v>-2.9262786600247943</v>
      </c>
      <c r="O18" s="18"/>
      <c r="P18" s="38">
        <v>0</v>
      </c>
    </row>
    <row r="19" spans="1:16" x14ac:dyDescent="0.25">
      <c r="A19" s="10" t="s">
        <v>26</v>
      </c>
      <c r="B19" s="5" t="s">
        <v>17</v>
      </c>
      <c r="C19" s="5">
        <v>4</v>
      </c>
      <c r="D19" s="11">
        <v>12</v>
      </c>
      <c r="E19" s="10">
        <v>8</v>
      </c>
      <c r="F19" s="31">
        <f t="shared" si="0"/>
        <v>8</v>
      </c>
      <c r="G19" s="60">
        <f t="shared" si="1"/>
        <v>1.7777777777777777</v>
      </c>
      <c r="I19" s="36" t="s">
        <v>53</v>
      </c>
      <c r="J19" s="18"/>
      <c r="K19" s="38">
        <v>0.75</v>
      </c>
      <c r="M19" s="33"/>
      <c r="N19" s="34"/>
      <c r="O19" s="34">
        <v>120</v>
      </c>
      <c r="P19" s="42" t="s">
        <v>55</v>
      </c>
    </row>
    <row r="20" spans="1:16" x14ac:dyDescent="0.25">
      <c r="A20" s="10" t="s">
        <v>27</v>
      </c>
      <c r="B20" s="5" t="s">
        <v>28</v>
      </c>
      <c r="C20" s="5">
        <v>7</v>
      </c>
      <c r="D20" s="11">
        <v>21</v>
      </c>
      <c r="E20" s="10">
        <v>14</v>
      </c>
      <c r="F20" s="31">
        <f t="shared" si="0"/>
        <v>14</v>
      </c>
      <c r="G20" s="60">
        <f t="shared" si="1"/>
        <v>5.4444444444444455</v>
      </c>
      <c r="I20" s="36"/>
      <c r="J20" s="18"/>
      <c r="K20" s="37"/>
      <c r="M20" s="36"/>
      <c r="N20" s="18"/>
      <c r="O20" s="18"/>
      <c r="P20" s="37"/>
    </row>
    <row r="21" spans="1:16" x14ac:dyDescent="0.25">
      <c r="A21" s="10" t="s">
        <v>29</v>
      </c>
      <c r="B21" s="5" t="s">
        <v>28</v>
      </c>
      <c r="C21" s="5">
        <v>9</v>
      </c>
      <c r="D21" s="11">
        <v>13</v>
      </c>
      <c r="E21" s="10">
        <v>11</v>
      </c>
      <c r="F21" s="31">
        <f t="shared" si="0"/>
        <v>11</v>
      </c>
      <c r="G21" s="60">
        <f t="shared" si="1"/>
        <v>0.44444444444444442</v>
      </c>
      <c r="I21" s="36" t="s">
        <v>51</v>
      </c>
      <c r="J21" s="18">
        <f>NORMSINV('Ejericio 1'!K19)</f>
        <v>0.67448975019608193</v>
      </c>
      <c r="K21" s="37"/>
      <c r="M21" s="36" t="s">
        <v>51</v>
      </c>
      <c r="N21" s="18">
        <f>((O19-K7)/P6)</f>
        <v>5.4345175114746178</v>
      </c>
      <c r="O21" s="18"/>
      <c r="P21" s="38">
        <v>1</v>
      </c>
    </row>
    <row r="22" spans="1:16" x14ac:dyDescent="0.25">
      <c r="A22" s="10" t="s">
        <v>30</v>
      </c>
      <c r="B22" s="5" t="s">
        <v>28</v>
      </c>
      <c r="C22" s="5">
        <v>8</v>
      </c>
      <c r="D22" s="11">
        <v>8</v>
      </c>
      <c r="E22" s="10">
        <v>8</v>
      </c>
      <c r="F22" s="31">
        <f t="shared" si="0"/>
        <v>8</v>
      </c>
      <c r="G22" s="60">
        <f t="shared" si="1"/>
        <v>0</v>
      </c>
      <c r="I22" s="36"/>
      <c r="J22" s="18"/>
      <c r="K22" s="37"/>
      <c r="M22" s="36"/>
      <c r="N22" s="18"/>
      <c r="O22" s="18"/>
      <c r="P22" s="38" t="s">
        <v>56</v>
      </c>
    </row>
    <row r="23" spans="1:16" x14ac:dyDescent="0.25">
      <c r="A23" s="10" t="s">
        <v>31</v>
      </c>
      <c r="B23" s="5" t="s">
        <v>32</v>
      </c>
      <c r="C23" s="5">
        <v>8</v>
      </c>
      <c r="D23" s="11">
        <v>24</v>
      </c>
      <c r="E23" s="10">
        <v>16</v>
      </c>
      <c r="F23" s="31">
        <f t="shared" si="0"/>
        <v>16</v>
      </c>
      <c r="G23" s="60">
        <f t="shared" si="1"/>
        <v>7.1111111111111107</v>
      </c>
      <c r="I23" s="36" t="s">
        <v>54</v>
      </c>
      <c r="J23" s="18">
        <f xml:space="preserve"> J21 * P6 + K7</f>
        <v>97.22691636710536</v>
      </c>
      <c r="K23" s="37"/>
      <c r="M23" s="36"/>
      <c r="N23" s="18"/>
      <c r="O23" s="18"/>
      <c r="P23" s="37"/>
    </row>
    <row r="24" spans="1:16" x14ac:dyDescent="0.25">
      <c r="A24" s="10" t="s">
        <v>25</v>
      </c>
      <c r="B24" s="5" t="s">
        <v>33</v>
      </c>
      <c r="C24" s="5">
        <v>6</v>
      </c>
      <c r="D24" s="11">
        <v>14</v>
      </c>
      <c r="E24" s="10">
        <v>10</v>
      </c>
      <c r="F24" s="31">
        <f t="shared" si="0"/>
        <v>10</v>
      </c>
      <c r="G24" s="60">
        <f t="shared" si="1"/>
        <v>1.7777777777777777</v>
      </c>
      <c r="I24" s="36"/>
      <c r="J24" s="18"/>
      <c r="K24" s="37"/>
      <c r="M24" s="36"/>
      <c r="N24" s="18"/>
      <c r="O24" s="18"/>
      <c r="P24" s="37"/>
    </row>
    <row r="25" spans="1:16" x14ac:dyDescent="0.25">
      <c r="A25" s="10" t="s">
        <v>34</v>
      </c>
      <c r="B25" s="5" t="s">
        <v>26</v>
      </c>
      <c r="C25" s="5">
        <v>2</v>
      </c>
      <c r="D25" s="11">
        <v>14</v>
      </c>
      <c r="E25" s="10">
        <v>8</v>
      </c>
      <c r="F25" s="31">
        <f t="shared" si="0"/>
        <v>8</v>
      </c>
      <c r="G25" s="60">
        <f t="shared" si="1"/>
        <v>4</v>
      </c>
      <c r="I25" s="36"/>
      <c r="J25" s="18"/>
      <c r="K25" s="37"/>
      <c r="M25" s="36"/>
      <c r="N25" s="18"/>
      <c r="O25" s="18"/>
      <c r="P25" s="37"/>
    </row>
    <row r="26" spans="1:16" x14ac:dyDescent="0.25">
      <c r="A26" s="10" t="s">
        <v>35</v>
      </c>
      <c r="B26" s="5" t="s">
        <v>34</v>
      </c>
      <c r="C26" s="5">
        <v>11</v>
      </c>
      <c r="D26" s="11">
        <v>15</v>
      </c>
      <c r="E26" s="10">
        <v>13</v>
      </c>
      <c r="F26" s="31">
        <f t="shared" si="0"/>
        <v>13</v>
      </c>
      <c r="G26" s="60">
        <f t="shared" si="1"/>
        <v>0.44444444444444442</v>
      </c>
      <c r="I26" s="36" t="s">
        <v>53</v>
      </c>
      <c r="J26" s="18"/>
      <c r="K26" s="58">
        <v>0.999</v>
      </c>
      <c r="M26" s="36"/>
      <c r="N26" s="18"/>
      <c r="O26" s="18"/>
      <c r="P26" s="37"/>
    </row>
    <row r="27" spans="1:16" x14ac:dyDescent="0.25">
      <c r="A27" s="10" t="s">
        <v>36</v>
      </c>
      <c r="B27" s="5" t="s">
        <v>27</v>
      </c>
      <c r="C27" s="5">
        <v>10</v>
      </c>
      <c r="D27" s="11">
        <v>22</v>
      </c>
      <c r="E27" s="10">
        <v>16</v>
      </c>
      <c r="F27" s="31">
        <f t="shared" si="0"/>
        <v>16</v>
      </c>
      <c r="G27" s="60">
        <f t="shared" si="1"/>
        <v>4</v>
      </c>
      <c r="I27" s="36"/>
      <c r="J27" s="18"/>
      <c r="K27" s="37"/>
      <c r="M27" s="36"/>
      <c r="N27" s="18"/>
      <c r="O27" s="18"/>
      <c r="P27" s="37"/>
    </row>
    <row r="28" spans="1:16" x14ac:dyDescent="0.25">
      <c r="A28" s="10" t="s">
        <v>37</v>
      </c>
      <c r="B28" s="5" t="s">
        <v>46</v>
      </c>
      <c r="C28" s="5">
        <v>14</v>
      </c>
      <c r="D28" s="11">
        <v>14</v>
      </c>
      <c r="E28" s="10">
        <v>14</v>
      </c>
      <c r="F28" s="31">
        <f t="shared" si="0"/>
        <v>14</v>
      </c>
      <c r="G28" s="60">
        <f t="shared" si="1"/>
        <v>0</v>
      </c>
      <c r="I28" s="36" t="s">
        <v>51</v>
      </c>
      <c r="J28" s="18">
        <f>NORMSINV(0.999)</f>
        <v>3.0902323061678132</v>
      </c>
      <c r="K28" s="37"/>
      <c r="M28" s="36"/>
      <c r="N28" s="18"/>
      <c r="O28" s="18"/>
      <c r="P28" s="37"/>
    </row>
    <row r="29" spans="1:16" x14ac:dyDescent="0.25">
      <c r="A29" s="10" t="s">
        <v>38</v>
      </c>
      <c r="B29" s="5" t="s">
        <v>31</v>
      </c>
      <c r="C29" s="5">
        <v>13</v>
      </c>
      <c r="D29" s="11">
        <v>25</v>
      </c>
      <c r="E29" s="10">
        <v>19</v>
      </c>
      <c r="F29" s="31">
        <f t="shared" si="0"/>
        <v>19</v>
      </c>
      <c r="G29" s="60">
        <f t="shared" si="1"/>
        <v>4</v>
      </c>
      <c r="I29" s="36"/>
      <c r="J29" s="18"/>
      <c r="K29" s="37"/>
      <c r="M29" s="36"/>
      <c r="N29" s="18"/>
      <c r="O29" s="18"/>
      <c r="P29" s="37"/>
    </row>
    <row r="30" spans="1:16" x14ac:dyDescent="0.25">
      <c r="A30" s="10" t="s">
        <v>39</v>
      </c>
      <c r="B30" s="5" t="s">
        <v>47</v>
      </c>
      <c r="C30" s="5">
        <v>2</v>
      </c>
      <c r="D30" s="11">
        <v>6</v>
      </c>
      <c r="E30" s="10">
        <v>4</v>
      </c>
      <c r="F30" s="31">
        <f t="shared" si="0"/>
        <v>4</v>
      </c>
      <c r="G30" s="60">
        <f t="shared" si="1"/>
        <v>0.44444444444444442</v>
      </c>
      <c r="I30" s="39" t="s">
        <v>54</v>
      </c>
      <c r="J30" s="40">
        <f xml:space="preserve"> J28 *  P6 + K7</f>
        <v>108.78439250415845</v>
      </c>
      <c r="K30" s="41"/>
      <c r="M30" s="39"/>
      <c r="N30" s="40"/>
      <c r="O30" s="40"/>
      <c r="P30" s="41"/>
    </row>
    <row r="31" spans="1:16" x14ac:dyDescent="0.25">
      <c r="A31" s="10" t="s">
        <v>40</v>
      </c>
      <c r="B31" s="5" t="s">
        <v>39</v>
      </c>
      <c r="C31" s="5">
        <v>5</v>
      </c>
      <c r="D31" s="11">
        <v>9</v>
      </c>
      <c r="E31" s="10">
        <v>7</v>
      </c>
      <c r="F31" s="31">
        <f t="shared" si="0"/>
        <v>7</v>
      </c>
      <c r="G31" s="60">
        <f t="shared" si="1"/>
        <v>0.44444444444444442</v>
      </c>
    </row>
    <row r="32" spans="1:16" x14ac:dyDescent="0.25">
      <c r="A32" s="10" t="s">
        <v>41</v>
      </c>
      <c r="B32" s="5" t="s">
        <v>42</v>
      </c>
      <c r="C32" s="5">
        <v>22</v>
      </c>
      <c r="D32" s="11">
        <v>22</v>
      </c>
      <c r="E32" s="10">
        <v>22</v>
      </c>
      <c r="F32" s="31">
        <f t="shared" si="0"/>
        <v>22</v>
      </c>
      <c r="G32" s="60">
        <f t="shared" si="1"/>
        <v>0</v>
      </c>
    </row>
    <row r="33" spans="1:10" x14ac:dyDescent="0.25">
      <c r="A33" s="12" t="s">
        <v>43</v>
      </c>
      <c r="B33" s="4" t="s">
        <v>36</v>
      </c>
      <c r="C33" s="4">
        <v>1</v>
      </c>
      <c r="D33" s="13">
        <v>13</v>
      </c>
      <c r="E33" s="12">
        <v>7</v>
      </c>
      <c r="F33" s="32">
        <f t="shared" si="0"/>
        <v>7</v>
      </c>
      <c r="G33" s="61">
        <f t="shared" si="1"/>
        <v>4</v>
      </c>
    </row>
    <row r="38" spans="1:10" ht="16.5" x14ac:dyDescent="0.3">
      <c r="I38" s="25"/>
      <c r="J38" s="25"/>
    </row>
    <row r="39" spans="1:10" ht="16.5" x14ac:dyDescent="0.3">
      <c r="I39" s="25"/>
      <c r="J39" s="25"/>
    </row>
    <row r="40" spans="1:10" ht="16.5" x14ac:dyDescent="0.3">
      <c r="I40" s="25"/>
      <c r="J40" s="25"/>
    </row>
    <row r="41" spans="1:10" ht="16.5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</row>
    <row r="42" spans="1:10" ht="16.5" x14ac:dyDescent="0.3">
      <c r="A42" s="25"/>
      <c r="B42" s="25"/>
      <c r="C42" s="25"/>
      <c r="D42" s="25"/>
      <c r="E42" s="27"/>
      <c r="F42" s="25"/>
      <c r="G42" s="25"/>
      <c r="H42" s="25"/>
      <c r="I42" s="25"/>
      <c r="J42" s="25"/>
    </row>
    <row r="43" spans="1:10" ht="16.5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</row>
    <row r="44" spans="1:10" ht="16.5" x14ac:dyDescent="0.3">
      <c r="A44" s="28"/>
      <c r="B44" s="25"/>
      <c r="C44" s="25"/>
      <c r="D44" s="25"/>
      <c r="E44" s="25"/>
      <c r="F44" s="25"/>
      <c r="G44" s="25"/>
      <c r="H44" s="25"/>
      <c r="I44" s="25"/>
      <c r="J44" s="25"/>
    </row>
  </sheetData>
  <mergeCells count="4">
    <mergeCell ref="I5:P5"/>
    <mergeCell ref="M10:P11"/>
    <mergeCell ref="I10:K11"/>
    <mergeCell ref="A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4580-5EEF-4B94-8EC1-E92BB6314477}">
  <dimension ref="A4:AD44"/>
  <sheetViews>
    <sheetView tabSelected="1" topLeftCell="A4" zoomScale="85" zoomScaleNormal="85" workbookViewId="0">
      <selection activeCell="AH18" sqref="AH18"/>
    </sheetView>
  </sheetViews>
  <sheetFormatPr baseColWidth="10" defaultColWidth="4.85546875" defaultRowHeight="15" x14ac:dyDescent="0.25"/>
  <sheetData>
    <row r="4" spans="1:30" ht="15.75" thickBot="1" x14ac:dyDescent="0.3">
      <c r="F4" s="18"/>
      <c r="G4" s="18"/>
    </row>
    <row r="5" spans="1:30" x14ac:dyDescent="0.25">
      <c r="F5" s="19"/>
      <c r="G5" s="19"/>
      <c r="H5" s="14" t="s">
        <v>10</v>
      </c>
      <c r="I5" s="15">
        <f>'Ejericio 1'!F7</f>
        <v>10</v>
      </c>
      <c r="L5" s="14" t="s">
        <v>18</v>
      </c>
      <c r="M5" s="15">
        <f>'Ejericio 1'!F13</f>
        <v>9</v>
      </c>
      <c r="R5" s="14" t="s">
        <v>27</v>
      </c>
      <c r="S5" s="15">
        <f>'Ejericio 1'!F20</f>
        <v>14</v>
      </c>
      <c r="X5" s="14" t="s">
        <v>36</v>
      </c>
      <c r="Y5" s="15">
        <f>'Ejericio 1'!F27</f>
        <v>16</v>
      </c>
    </row>
    <row r="6" spans="1:30" x14ac:dyDescent="0.25">
      <c r="F6" s="19"/>
      <c r="G6" s="19"/>
      <c r="H6" s="16">
        <f>C9</f>
        <v>4</v>
      </c>
      <c r="I6" s="17">
        <f>H6+I5</f>
        <v>14</v>
      </c>
      <c r="L6" s="16">
        <f>I6</f>
        <v>14</v>
      </c>
      <c r="M6" s="17">
        <f>L6+M5</f>
        <v>23</v>
      </c>
      <c r="R6" s="16">
        <f>M12</f>
        <v>37</v>
      </c>
      <c r="S6" s="17">
        <f>R6+S5</f>
        <v>51</v>
      </c>
      <c r="X6" s="16">
        <f>S6</f>
        <v>51</v>
      </c>
      <c r="Y6" s="17">
        <f>X6+Y5</f>
        <v>67</v>
      </c>
    </row>
    <row r="7" spans="1:30" ht="15.75" thickBot="1" x14ac:dyDescent="0.3">
      <c r="F7" s="19"/>
      <c r="G7" s="19"/>
      <c r="H7" s="16">
        <f>I7-I5</f>
        <v>18</v>
      </c>
      <c r="I7" s="17">
        <f>L7</f>
        <v>28</v>
      </c>
      <c r="L7" s="16">
        <f>M7-M5</f>
        <v>28</v>
      </c>
      <c r="M7" s="17">
        <f>R28</f>
        <v>37</v>
      </c>
      <c r="R7" s="16">
        <f>S7-S5</f>
        <v>44</v>
      </c>
      <c r="S7" s="17">
        <f>X14</f>
        <v>58</v>
      </c>
      <c r="X7" s="16">
        <f>Y7-Y5</f>
        <v>71</v>
      </c>
      <c r="Y7" s="17">
        <f>AC12</f>
        <v>87</v>
      </c>
    </row>
    <row r="8" spans="1:30" ht="15.75" thickBot="1" x14ac:dyDescent="0.3">
      <c r="B8" s="14" t="s">
        <v>7</v>
      </c>
      <c r="C8" s="15">
        <f>'Ejericio 1'!F4</f>
        <v>4</v>
      </c>
      <c r="F8" s="20"/>
      <c r="G8" s="20"/>
      <c r="H8" s="76">
        <f>H7-H6</f>
        <v>14</v>
      </c>
      <c r="I8" s="77"/>
      <c r="L8" s="76">
        <f>L7-L6</f>
        <v>14</v>
      </c>
      <c r="M8" s="77"/>
      <c r="R8" s="76">
        <f>R7-R6</f>
        <v>7</v>
      </c>
      <c r="S8" s="77"/>
      <c r="X8" s="76">
        <f>X7-X6</f>
        <v>20</v>
      </c>
      <c r="Y8" s="77"/>
    </row>
    <row r="9" spans="1:30" ht="15.75" thickBot="1" x14ac:dyDescent="0.3">
      <c r="B9" s="16">
        <v>0</v>
      </c>
      <c r="C9" s="17">
        <f>B9+C8</f>
        <v>4</v>
      </c>
      <c r="F9" s="18"/>
      <c r="G9" s="18"/>
    </row>
    <row r="10" spans="1:30" ht="15.75" thickBot="1" x14ac:dyDescent="0.3">
      <c r="B10" s="16">
        <f>C10-C8</f>
        <v>4</v>
      </c>
      <c r="C10" s="17">
        <f>H14</f>
        <v>8</v>
      </c>
      <c r="F10" s="18"/>
      <c r="G10" s="18"/>
      <c r="AC10" s="14" t="s">
        <v>43</v>
      </c>
      <c r="AD10" s="15">
        <f>'Ejericio 1'!F33</f>
        <v>7</v>
      </c>
    </row>
    <row r="11" spans="1:30" ht="15.75" thickBot="1" x14ac:dyDescent="0.3">
      <c r="B11" s="76">
        <f>B10-B9</f>
        <v>4</v>
      </c>
      <c r="C11" s="77"/>
      <c r="L11" s="21" t="s">
        <v>19</v>
      </c>
      <c r="M11" s="22">
        <f>'Ejericio 1'!F14</f>
        <v>18</v>
      </c>
      <c r="AC11" s="16">
        <f>Y6</f>
        <v>67</v>
      </c>
      <c r="AD11" s="17">
        <f>AC11+AD10</f>
        <v>74</v>
      </c>
    </row>
    <row r="12" spans="1:30" x14ac:dyDescent="0.25">
      <c r="H12" s="21" t="s">
        <v>11</v>
      </c>
      <c r="I12" s="22">
        <f>'Ejericio 1'!F8</f>
        <v>11</v>
      </c>
      <c r="L12" s="23">
        <f>I13</f>
        <v>19</v>
      </c>
      <c r="M12" s="24">
        <f>L12+M11</f>
        <v>37</v>
      </c>
      <c r="R12" s="14" t="s">
        <v>29</v>
      </c>
      <c r="S12" s="15">
        <f>'Ejericio 1'!F21</f>
        <v>11</v>
      </c>
      <c r="X12" s="14" t="s">
        <v>37</v>
      </c>
      <c r="Y12" s="15">
        <f>'Ejericio 1'!F28</f>
        <v>14</v>
      </c>
      <c r="AC12" s="16">
        <f>AD12-AD10</f>
        <v>87</v>
      </c>
      <c r="AD12" s="17">
        <f>AD18</f>
        <v>94</v>
      </c>
    </row>
    <row r="13" spans="1:30" ht="15.75" thickBot="1" x14ac:dyDescent="0.3">
      <c r="H13" s="23">
        <f>C16</f>
        <v>8</v>
      </c>
      <c r="I13" s="24">
        <f>H13+I12</f>
        <v>19</v>
      </c>
      <c r="L13" s="23">
        <f>M13-M11</f>
        <v>19</v>
      </c>
      <c r="M13" s="24">
        <f>R28</f>
        <v>37</v>
      </c>
      <c r="R13" s="16">
        <f>M12</f>
        <v>37</v>
      </c>
      <c r="S13" s="17">
        <f>R13+S12</f>
        <v>48</v>
      </c>
      <c r="X13" s="16">
        <f>S6</f>
        <v>51</v>
      </c>
      <c r="Y13" s="17">
        <f>X13+Y12</f>
        <v>65</v>
      </c>
      <c r="AC13" s="76">
        <f>AC12-AC11</f>
        <v>20</v>
      </c>
      <c r="AD13" s="77"/>
    </row>
    <row r="14" spans="1:30" ht="15.75" thickBot="1" x14ac:dyDescent="0.3">
      <c r="A14" s="18"/>
      <c r="B14" s="18"/>
      <c r="C14" s="18"/>
      <c r="D14" s="18"/>
      <c r="E14" s="18"/>
      <c r="H14" s="23">
        <f>I14-I12</f>
        <v>8</v>
      </c>
      <c r="I14" s="24">
        <f>L13</f>
        <v>19</v>
      </c>
      <c r="L14" s="78">
        <f>L13-L12</f>
        <v>0</v>
      </c>
      <c r="M14" s="79"/>
      <c r="R14" s="16">
        <f>S14-S12</f>
        <v>47</v>
      </c>
      <c r="S14" s="17">
        <f>X14</f>
        <v>58</v>
      </c>
      <c r="X14" s="16">
        <f>Y14-Y12</f>
        <v>58</v>
      </c>
      <c r="Y14" s="17">
        <f>AC19</f>
        <v>72</v>
      </c>
    </row>
    <row r="15" spans="1:30" ht="15.75" thickBot="1" x14ac:dyDescent="0.3">
      <c r="A15" s="18"/>
      <c r="B15" s="21" t="s">
        <v>8</v>
      </c>
      <c r="C15" s="22">
        <f>'Ejericio 1'!F5</f>
        <v>8</v>
      </c>
      <c r="D15" s="18"/>
      <c r="E15" s="18"/>
      <c r="H15" s="78">
        <f>H14-H13</f>
        <v>0</v>
      </c>
      <c r="I15" s="79"/>
      <c r="R15" s="76">
        <f>R14-R13</f>
        <v>10</v>
      </c>
      <c r="S15" s="77"/>
      <c r="X15" s="76">
        <f>X14-X13</f>
        <v>7</v>
      </c>
      <c r="Y15" s="77"/>
    </row>
    <row r="16" spans="1:30" ht="15.75" thickBot="1" x14ac:dyDescent="0.3">
      <c r="A16" s="18"/>
      <c r="B16" s="23">
        <v>0</v>
      </c>
      <c r="C16" s="24">
        <f>B16+C15</f>
        <v>8</v>
      </c>
      <c r="D16" s="18"/>
      <c r="E16" s="18"/>
    </row>
    <row r="17" spans="1:30" x14ac:dyDescent="0.25">
      <c r="A17" s="18"/>
      <c r="B17" s="23">
        <f>C17-C15</f>
        <v>0</v>
      </c>
      <c r="C17" s="24">
        <f>H14</f>
        <v>8</v>
      </c>
      <c r="D17" s="18"/>
      <c r="E17" s="18"/>
      <c r="L17" s="14" t="s">
        <v>20</v>
      </c>
      <c r="M17" s="15">
        <f>'Ejericio 1'!F15</f>
        <v>6</v>
      </c>
      <c r="AC17" s="21" t="s">
        <v>41</v>
      </c>
      <c r="AD17" s="22">
        <f>'Ejericio 1'!F32</f>
        <v>22</v>
      </c>
    </row>
    <row r="18" spans="1:30" ht="15.75" thickBot="1" x14ac:dyDescent="0.3">
      <c r="A18" s="18"/>
      <c r="B18" s="78">
        <f>B17-B16</f>
        <v>0</v>
      </c>
      <c r="C18" s="79"/>
      <c r="D18" s="18"/>
      <c r="E18" s="18"/>
      <c r="L18" s="16">
        <f>I20</f>
        <v>20</v>
      </c>
      <c r="M18" s="17">
        <f>L18+M17</f>
        <v>26</v>
      </c>
      <c r="AC18" s="23">
        <f>Y20</f>
        <v>72</v>
      </c>
      <c r="AD18" s="24">
        <f>AC18+AD17</f>
        <v>94</v>
      </c>
    </row>
    <row r="19" spans="1:30" x14ac:dyDescent="0.25">
      <c r="A19" s="18"/>
      <c r="B19" s="20"/>
      <c r="C19" s="20"/>
      <c r="D19" s="18"/>
      <c r="E19" s="18"/>
      <c r="H19" s="14" t="s">
        <v>13</v>
      </c>
      <c r="I19" s="15">
        <f>'Ejericio 1'!F9</f>
        <v>12</v>
      </c>
      <c r="L19" s="16">
        <f>M19-M17</f>
        <v>31</v>
      </c>
      <c r="M19" s="17">
        <f>R28</f>
        <v>37</v>
      </c>
      <c r="R19" s="14" t="s">
        <v>30</v>
      </c>
      <c r="S19" s="15">
        <f>'Ejericio 1'!F22</f>
        <v>8</v>
      </c>
      <c r="X19" s="21" t="s">
        <v>38</v>
      </c>
      <c r="Y19" s="22">
        <f>'Ejericio 1'!F29</f>
        <v>19</v>
      </c>
      <c r="AC19" s="23">
        <f>AD19-AD17</f>
        <v>72</v>
      </c>
      <c r="AD19" s="24">
        <f>AD18</f>
        <v>94</v>
      </c>
    </row>
    <row r="20" spans="1:30" ht="15.75" thickBot="1" x14ac:dyDescent="0.3">
      <c r="A20" s="18"/>
      <c r="B20" s="18"/>
      <c r="C20" s="18"/>
      <c r="D20" s="18"/>
      <c r="E20" s="18"/>
      <c r="H20" s="16">
        <f>C16</f>
        <v>8</v>
      </c>
      <c r="I20" s="17">
        <f>H20+I19</f>
        <v>20</v>
      </c>
      <c r="L20" s="76">
        <f>L19-L18</f>
        <v>11</v>
      </c>
      <c r="M20" s="77"/>
      <c r="R20" s="16">
        <f>M12</f>
        <v>37</v>
      </c>
      <c r="S20" s="17">
        <f>R20+S19</f>
        <v>45</v>
      </c>
      <c r="X20" s="23">
        <f>S27</f>
        <v>53</v>
      </c>
      <c r="Y20" s="24">
        <f>X20+Y19</f>
        <v>72</v>
      </c>
      <c r="AC20" s="78">
        <f>AC19-AC18</f>
        <v>0</v>
      </c>
      <c r="AD20" s="79"/>
    </row>
    <row r="21" spans="1:30" ht="15.75" thickBot="1" x14ac:dyDescent="0.3">
      <c r="A21" s="18"/>
      <c r="B21" s="18"/>
      <c r="C21" s="18"/>
      <c r="D21" s="18"/>
      <c r="E21" s="18"/>
      <c r="H21" s="16">
        <f>I21-I19</f>
        <v>19</v>
      </c>
      <c r="I21" s="17">
        <f>L19</f>
        <v>31</v>
      </c>
      <c r="R21" s="16">
        <f>S21-S19</f>
        <v>50</v>
      </c>
      <c r="S21" s="17">
        <f>X14</f>
        <v>58</v>
      </c>
      <c r="X21" s="23">
        <f>Y21-Y19</f>
        <v>53</v>
      </c>
      <c r="Y21" s="24">
        <f>AC19</f>
        <v>72</v>
      </c>
    </row>
    <row r="22" spans="1:30" ht="15.75" thickBot="1" x14ac:dyDescent="0.3">
      <c r="A22" s="18"/>
      <c r="B22" s="14" t="s">
        <v>9</v>
      </c>
      <c r="C22" s="15">
        <f>'Ejericio 1'!F6</f>
        <v>9</v>
      </c>
      <c r="D22" s="18"/>
      <c r="E22" s="18"/>
      <c r="H22" s="76">
        <f>H21-H20</f>
        <v>11</v>
      </c>
      <c r="I22" s="77"/>
      <c r="R22" s="76">
        <f>R21-R20</f>
        <v>13</v>
      </c>
      <c r="S22" s="77"/>
      <c r="X22" s="78">
        <f>X21-X20</f>
        <v>0</v>
      </c>
      <c r="Y22" s="79"/>
    </row>
    <row r="23" spans="1:30" ht="15.75" thickBot="1" x14ac:dyDescent="0.3">
      <c r="A23" s="18"/>
      <c r="B23" s="16">
        <v>0</v>
      </c>
      <c r="C23" s="17">
        <f>B23+C22</f>
        <v>9</v>
      </c>
      <c r="D23" s="18"/>
      <c r="E23" s="18"/>
      <c r="L23" s="14" t="s">
        <v>21</v>
      </c>
      <c r="M23" s="15">
        <f>'Ejericio 1'!F16</f>
        <v>5</v>
      </c>
    </row>
    <row r="24" spans="1:30" x14ac:dyDescent="0.25">
      <c r="A24" s="18"/>
      <c r="B24" s="16">
        <f>C24-C22</f>
        <v>8</v>
      </c>
      <c r="C24" s="17">
        <f>H28</f>
        <v>17</v>
      </c>
      <c r="D24" s="18"/>
      <c r="E24" s="18"/>
      <c r="L24" s="16">
        <f>I27</f>
        <v>24</v>
      </c>
      <c r="M24" s="17">
        <f>L24+M23</f>
        <v>29</v>
      </c>
      <c r="AC24" s="14" t="s">
        <v>40</v>
      </c>
      <c r="AD24" s="15">
        <f>'Ejericio 1'!F31</f>
        <v>7</v>
      </c>
    </row>
    <row r="25" spans="1:30" ht="15.75" thickBot="1" x14ac:dyDescent="0.3">
      <c r="A25" s="18"/>
      <c r="B25" s="76">
        <f>B24-B23</f>
        <v>8</v>
      </c>
      <c r="C25" s="77"/>
      <c r="D25" s="18"/>
      <c r="E25" s="18"/>
      <c r="L25" s="16">
        <f>M25-M23</f>
        <v>32</v>
      </c>
      <c r="M25" s="17">
        <f>R28</f>
        <v>37</v>
      </c>
      <c r="AC25" s="16">
        <f>Y27</f>
        <v>62</v>
      </c>
      <c r="AD25" s="17">
        <f>AC25+AD24</f>
        <v>69</v>
      </c>
    </row>
    <row r="26" spans="1:30" ht="15.75" thickBot="1" x14ac:dyDescent="0.3">
      <c r="A26" s="18"/>
      <c r="B26" s="19"/>
      <c r="C26" s="19"/>
      <c r="D26" s="18"/>
      <c r="E26" s="18"/>
      <c r="H26" s="14" t="s">
        <v>14</v>
      </c>
      <c r="I26" s="15">
        <f>'Ejericio 1'!F10</f>
        <v>15</v>
      </c>
      <c r="L26" s="76">
        <f>L25-L24</f>
        <v>8</v>
      </c>
      <c r="M26" s="77"/>
      <c r="R26" s="21" t="s">
        <v>31</v>
      </c>
      <c r="S26" s="22">
        <f>'Ejericio 1'!F23</f>
        <v>16</v>
      </c>
      <c r="X26" s="14" t="s">
        <v>39</v>
      </c>
      <c r="Y26" s="15">
        <f>'Ejericio 1'!F30</f>
        <v>4</v>
      </c>
      <c r="AC26" s="16">
        <f>AD26-AD24</f>
        <v>87</v>
      </c>
      <c r="AD26" s="17">
        <f>AD18</f>
        <v>94</v>
      </c>
    </row>
    <row r="27" spans="1:30" ht="15.75" thickBot="1" x14ac:dyDescent="0.3">
      <c r="A27" s="18"/>
      <c r="B27" s="80"/>
      <c r="C27" s="80"/>
      <c r="D27" s="18"/>
      <c r="E27" s="18"/>
      <c r="H27" s="16">
        <f>C23</f>
        <v>9</v>
      </c>
      <c r="I27" s="17">
        <f>H27+I26</f>
        <v>24</v>
      </c>
      <c r="R27" s="23">
        <f>M12</f>
        <v>37</v>
      </c>
      <c r="S27" s="24">
        <f>R27+S26</f>
        <v>53</v>
      </c>
      <c r="X27" s="16">
        <f>V41</f>
        <v>58</v>
      </c>
      <c r="Y27" s="17">
        <f>X27+Y26</f>
        <v>62</v>
      </c>
      <c r="AC27" s="76">
        <f>AC26-AC25</f>
        <v>25</v>
      </c>
      <c r="AD27" s="77"/>
    </row>
    <row r="28" spans="1:30" ht="15.75" thickBot="1" x14ac:dyDescent="0.3">
      <c r="A28" s="18"/>
      <c r="B28" s="18"/>
      <c r="C28" s="18"/>
      <c r="D28" s="18"/>
      <c r="E28" s="18"/>
      <c r="H28" s="16">
        <f>I28-I26</f>
        <v>17</v>
      </c>
      <c r="I28" s="17">
        <f>L25</f>
        <v>32</v>
      </c>
      <c r="R28" s="23">
        <f>S28-S26</f>
        <v>37</v>
      </c>
      <c r="S28" s="24">
        <f>X21</f>
        <v>53</v>
      </c>
      <c r="X28" s="16">
        <f>Y28-Y26</f>
        <v>83</v>
      </c>
      <c r="Y28" s="17">
        <f>AC26</f>
        <v>87</v>
      </c>
    </row>
    <row r="29" spans="1:30" ht="15.75" thickBot="1" x14ac:dyDescent="0.3">
      <c r="H29" s="76">
        <f>H28-H27</f>
        <v>8</v>
      </c>
      <c r="I29" s="77"/>
      <c r="L29" s="14" t="s">
        <v>23</v>
      </c>
      <c r="M29" s="15">
        <f>'Ejericio 1'!F17</f>
        <v>1</v>
      </c>
      <c r="R29" s="78">
        <f>R28-R27</f>
        <v>0</v>
      </c>
      <c r="S29" s="79"/>
      <c r="X29" s="76">
        <f>X28-X27</f>
        <v>25</v>
      </c>
      <c r="Y29" s="77"/>
    </row>
    <row r="30" spans="1:30" x14ac:dyDescent="0.25">
      <c r="L30" s="16">
        <f>I34</f>
        <v>24</v>
      </c>
      <c r="M30" s="17">
        <f>L30+M29</f>
        <v>25</v>
      </c>
    </row>
    <row r="31" spans="1:30" x14ac:dyDescent="0.25">
      <c r="L31" s="16">
        <f>M31-M29</f>
        <v>72</v>
      </c>
      <c r="M31" s="17">
        <f>R35</f>
        <v>73</v>
      </c>
    </row>
    <row r="32" spans="1:30" ht="15.75" thickBot="1" x14ac:dyDescent="0.3">
      <c r="L32" s="76">
        <f>L31-L30</f>
        <v>48</v>
      </c>
      <c r="M32" s="77"/>
    </row>
    <row r="33" spans="8:22" x14ac:dyDescent="0.25">
      <c r="H33" s="14" t="s">
        <v>15</v>
      </c>
      <c r="I33" s="15">
        <f>'Ejericio 1'!F11</f>
        <v>15</v>
      </c>
      <c r="R33" s="14" t="s">
        <v>25</v>
      </c>
      <c r="S33" s="15">
        <f>'Ejericio 1'!F24</f>
        <v>10</v>
      </c>
    </row>
    <row r="34" spans="8:22" ht="15.75" thickBot="1" x14ac:dyDescent="0.3">
      <c r="H34" s="16">
        <f>C23</f>
        <v>9</v>
      </c>
      <c r="I34" s="17">
        <f>H34+I33</f>
        <v>24</v>
      </c>
      <c r="R34" s="16">
        <f>M36</f>
        <v>39</v>
      </c>
      <c r="S34" s="17">
        <f>R34+S33</f>
        <v>49</v>
      </c>
    </row>
    <row r="35" spans="8:22" x14ac:dyDescent="0.25">
      <c r="H35" s="16">
        <f>I35-I33</f>
        <v>17</v>
      </c>
      <c r="I35" s="17">
        <f>L25</f>
        <v>32</v>
      </c>
      <c r="L35" s="14" t="s">
        <v>24</v>
      </c>
      <c r="M35" s="15">
        <f>'Ejericio 1'!F18</f>
        <v>10</v>
      </c>
      <c r="R35" s="16">
        <f>S35-S33</f>
        <v>73</v>
      </c>
      <c r="S35" s="17">
        <f>X28</f>
        <v>83</v>
      </c>
    </row>
    <row r="36" spans="8:22" ht="15.75" thickBot="1" x14ac:dyDescent="0.3">
      <c r="H36" s="76">
        <f>H35-H34</f>
        <v>8</v>
      </c>
      <c r="I36" s="77"/>
      <c r="L36" s="16">
        <f>I40</f>
        <v>29</v>
      </c>
      <c r="M36" s="17">
        <f>L36+M35</f>
        <v>39</v>
      </c>
      <c r="R36" s="76">
        <f>R35-R34</f>
        <v>34</v>
      </c>
      <c r="S36" s="77"/>
    </row>
    <row r="37" spans="8:22" x14ac:dyDescent="0.25">
      <c r="L37" s="16">
        <f>M37-M35</f>
        <v>63</v>
      </c>
      <c r="M37" s="17">
        <f>R35</f>
        <v>73</v>
      </c>
    </row>
    <row r="38" spans="8:22" ht="15.75" thickBot="1" x14ac:dyDescent="0.3">
      <c r="L38" s="76">
        <f>L37-L36</f>
        <v>34</v>
      </c>
      <c r="M38" s="77"/>
    </row>
    <row r="39" spans="8:22" ht="15.75" thickBot="1" x14ac:dyDescent="0.3">
      <c r="H39" s="14" t="s">
        <v>17</v>
      </c>
      <c r="I39" s="15">
        <f>'Ejericio 1'!F12</f>
        <v>20</v>
      </c>
    </row>
    <row r="40" spans="8:22" ht="15.75" thickBot="1" x14ac:dyDescent="0.3">
      <c r="H40" s="16">
        <f>C23</f>
        <v>9</v>
      </c>
      <c r="I40" s="17">
        <f>H40+I39</f>
        <v>29</v>
      </c>
      <c r="R40" s="14" t="s">
        <v>34</v>
      </c>
      <c r="S40" s="15">
        <f>'Ejericio 1'!F25</f>
        <v>8</v>
      </c>
      <c r="U40" s="14" t="s">
        <v>35</v>
      </c>
      <c r="V40" s="15">
        <f>'Ejericio 1'!F26</f>
        <v>13</v>
      </c>
    </row>
    <row r="41" spans="8:22" x14ac:dyDescent="0.25">
      <c r="H41" s="16">
        <f>I41-I39</f>
        <v>34</v>
      </c>
      <c r="I41" s="17">
        <f>L43</f>
        <v>54</v>
      </c>
      <c r="L41" s="14" t="s">
        <v>26</v>
      </c>
      <c r="M41" s="15">
        <f>'Ejericio 1'!F19</f>
        <v>8</v>
      </c>
      <c r="R41" s="16">
        <f>M42</f>
        <v>37</v>
      </c>
      <c r="S41" s="17">
        <f>R41+S40</f>
        <v>45</v>
      </c>
      <c r="U41" s="16">
        <f>S41</f>
        <v>45</v>
      </c>
      <c r="V41" s="17">
        <f>U41+V40</f>
        <v>58</v>
      </c>
    </row>
    <row r="42" spans="8:22" ht="15.75" thickBot="1" x14ac:dyDescent="0.3">
      <c r="H42" s="76">
        <f>H41-H40</f>
        <v>25</v>
      </c>
      <c r="I42" s="77"/>
      <c r="L42" s="16">
        <f>I40</f>
        <v>29</v>
      </c>
      <c r="M42" s="17">
        <f>L42+M41</f>
        <v>37</v>
      </c>
      <c r="R42" s="16">
        <f>S42-S40</f>
        <v>62</v>
      </c>
      <c r="S42" s="17">
        <f>U42</f>
        <v>70</v>
      </c>
      <c r="U42" s="16">
        <f>V42-V40</f>
        <v>70</v>
      </c>
      <c r="V42" s="17">
        <f>X28</f>
        <v>83</v>
      </c>
    </row>
    <row r="43" spans="8:22" ht="15.75" thickBot="1" x14ac:dyDescent="0.3">
      <c r="L43" s="16">
        <f>M43-M41</f>
        <v>54</v>
      </c>
      <c r="M43" s="17">
        <f>R42</f>
        <v>62</v>
      </c>
      <c r="R43" s="76">
        <f>R42-R41</f>
        <v>25</v>
      </c>
      <c r="S43" s="77"/>
      <c r="U43" s="76">
        <f>U42-U41</f>
        <v>25</v>
      </c>
      <c r="V43" s="77"/>
    </row>
    <row r="44" spans="8:22" ht="15.75" thickBot="1" x14ac:dyDescent="0.3">
      <c r="L44" s="76">
        <f>L43-L42</f>
        <v>25</v>
      </c>
      <c r="M44" s="77"/>
    </row>
  </sheetData>
  <mergeCells count="31">
    <mergeCell ref="L8:M8"/>
    <mergeCell ref="L14:M14"/>
    <mergeCell ref="H8:I8"/>
    <mergeCell ref="H15:I15"/>
    <mergeCell ref="H22:I22"/>
    <mergeCell ref="L20:M20"/>
    <mergeCell ref="AC27:AD27"/>
    <mergeCell ref="R43:S43"/>
    <mergeCell ref="B11:C11"/>
    <mergeCell ref="B27:C27"/>
    <mergeCell ref="B18:C18"/>
    <mergeCell ref="B25:C25"/>
    <mergeCell ref="H42:I42"/>
    <mergeCell ref="H29:I29"/>
    <mergeCell ref="H36:I36"/>
    <mergeCell ref="U43:V43"/>
    <mergeCell ref="L26:M26"/>
    <mergeCell ref="L32:M32"/>
    <mergeCell ref="L38:M38"/>
    <mergeCell ref="L44:M44"/>
    <mergeCell ref="R29:S29"/>
    <mergeCell ref="R36:S36"/>
    <mergeCell ref="X8:Y8"/>
    <mergeCell ref="X15:Y15"/>
    <mergeCell ref="X22:Y22"/>
    <mergeCell ref="X29:Y29"/>
    <mergeCell ref="AC13:AD13"/>
    <mergeCell ref="AC20:AD20"/>
    <mergeCell ref="R8:S8"/>
    <mergeCell ref="R15:S15"/>
    <mergeCell ref="R22:S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BE71-C0B2-472E-8BED-7344554DD8D3}">
  <dimension ref="N2:S42"/>
  <sheetViews>
    <sheetView topLeftCell="A2" workbookViewId="0">
      <selection activeCell="P16" sqref="P16"/>
    </sheetView>
  </sheetViews>
  <sheetFormatPr baseColWidth="10" defaultRowHeight="15" x14ac:dyDescent="0.25"/>
  <sheetData>
    <row r="2" spans="14:19" ht="15.75" x14ac:dyDescent="0.25">
      <c r="N2" s="62" t="s">
        <v>80</v>
      </c>
    </row>
    <row r="3" spans="14:19" x14ac:dyDescent="0.25">
      <c r="N3" s="82" t="s">
        <v>81</v>
      </c>
      <c r="O3" s="82"/>
      <c r="P3" s="82"/>
      <c r="Q3" s="82"/>
      <c r="R3" s="82"/>
      <c r="S3" s="82"/>
    </row>
    <row r="4" spans="14:19" x14ac:dyDescent="0.25">
      <c r="N4" s="81" t="s">
        <v>82</v>
      </c>
      <c r="O4" s="81"/>
      <c r="P4" s="81"/>
      <c r="Q4" s="81"/>
      <c r="R4" s="81"/>
      <c r="S4" s="81"/>
    </row>
    <row r="5" spans="14:19" x14ac:dyDescent="0.25">
      <c r="N5" s="81" t="s">
        <v>83</v>
      </c>
      <c r="O5" s="81"/>
      <c r="P5" s="81"/>
      <c r="Q5" s="81"/>
      <c r="R5" s="81"/>
      <c r="S5" s="81"/>
    </row>
    <row r="7" spans="14:19" x14ac:dyDescent="0.25">
      <c r="N7" s="82" t="s">
        <v>84</v>
      </c>
      <c r="O7" s="82"/>
      <c r="P7" s="82"/>
      <c r="Q7" s="82"/>
      <c r="R7" s="82"/>
      <c r="S7" s="82"/>
    </row>
    <row r="8" spans="14:19" x14ac:dyDescent="0.25">
      <c r="N8" s="81" t="s">
        <v>85</v>
      </c>
      <c r="O8" s="81"/>
      <c r="P8" s="81"/>
      <c r="Q8" s="81"/>
      <c r="R8" s="81"/>
      <c r="S8" s="81"/>
    </row>
    <row r="9" spans="14:19" x14ac:dyDescent="0.25">
      <c r="N9" s="81" t="s">
        <v>86</v>
      </c>
      <c r="O9" s="81"/>
      <c r="P9" s="81"/>
      <c r="Q9" s="81"/>
      <c r="R9" s="81"/>
      <c r="S9" s="81"/>
    </row>
    <row r="36" ht="18" customHeight="1" x14ac:dyDescent="0.25"/>
    <row r="37" ht="23.25" customHeight="1" x14ac:dyDescent="0.25"/>
    <row r="38" ht="24.75" customHeight="1" x14ac:dyDescent="0.25"/>
    <row r="40" ht="48.75" customHeight="1" x14ac:dyDescent="0.25"/>
    <row r="41" ht="25.5" customHeight="1" x14ac:dyDescent="0.25"/>
    <row r="42" ht="38.25" customHeight="1" x14ac:dyDescent="0.25"/>
  </sheetData>
  <mergeCells count="6">
    <mergeCell ref="N9:S9"/>
    <mergeCell ref="N3:S3"/>
    <mergeCell ref="N4:S4"/>
    <mergeCell ref="N5:S5"/>
    <mergeCell ref="N7:S7"/>
    <mergeCell ref="N8:S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68B10-7CB7-4D45-BA65-506BC0F832A4}">
  <dimension ref="A1"/>
  <sheetViews>
    <sheetView workbookViewId="0">
      <selection activeCell="R34" sqref="R3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80BD3-F994-4DB7-A460-846C296BFBA1}">
  <dimension ref="A1:AD42"/>
  <sheetViews>
    <sheetView topLeftCell="A10" workbookViewId="0">
      <selection activeCell="O14" sqref="O14"/>
    </sheetView>
  </sheetViews>
  <sheetFormatPr baseColWidth="10" defaultRowHeight="15" x14ac:dyDescent="0.25"/>
  <sheetData>
    <row r="1" spans="1:30" ht="15.75" thickBot="1" x14ac:dyDescent="0.3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</row>
    <row r="2" spans="1:30" ht="24" thickBot="1" x14ac:dyDescent="0.4">
      <c r="A2" s="43"/>
      <c r="B2" s="44"/>
      <c r="C2" s="45" t="s">
        <v>57</v>
      </c>
      <c r="D2" s="46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</row>
    <row r="3" spans="1:30" ht="39.75" thickBot="1" x14ac:dyDescent="0.3">
      <c r="A3" s="43"/>
      <c r="B3" s="44" t="s">
        <v>8</v>
      </c>
      <c r="C3" s="43"/>
      <c r="D3" s="43"/>
      <c r="E3" s="43"/>
      <c r="F3" s="43"/>
      <c r="G3" s="43"/>
      <c r="H3" s="43"/>
      <c r="I3" s="43"/>
      <c r="J3" s="43"/>
      <c r="K3" s="43" t="s">
        <v>58</v>
      </c>
      <c r="L3" s="43"/>
      <c r="M3" s="43"/>
      <c r="N3" s="43"/>
      <c r="O3" s="43"/>
      <c r="P3" s="43"/>
      <c r="Q3" s="43"/>
      <c r="R3" s="43"/>
      <c r="S3" s="43"/>
      <c r="T3" s="43"/>
      <c r="U3" s="43"/>
      <c r="V3" s="85" t="s">
        <v>59</v>
      </c>
      <c r="W3" s="86"/>
      <c r="X3" s="86"/>
      <c r="Y3" s="86"/>
      <c r="Z3" s="86"/>
      <c r="AA3" s="86"/>
      <c r="AB3" s="87"/>
      <c r="AC3" s="43"/>
      <c r="AD3" s="43"/>
    </row>
    <row r="4" spans="1:30" ht="15.75" thickBot="1" x14ac:dyDescent="0.3">
      <c r="A4" s="43"/>
      <c r="B4" s="43"/>
      <c r="C4" s="47"/>
      <c r="D4" s="47"/>
      <c r="E4" s="47"/>
      <c r="F4" s="47"/>
      <c r="G4" s="47"/>
      <c r="H4" s="47"/>
      <c r="I4" s="47"/>
      <c r="J4" s="47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88"/>
      <c r="W4" s="89"/>
      <c r="X4" s="89"/>
      <c r="Y4" s="89"/>
      <c r="Z4" s="89"/>
      <c r="AA4" s="89"/>
      <c r="AB4" s="90"/>
      <c r="AC4" s="43"/>
      <c r="AD4" s="43"/>
    </row>
    <row r="5" spans="1:30" ht="45.75" thickBot="1" x14ac:dyDescent="0.3">
      <c r="A5" s="43"/>
      <c r="B5" s="48"/>
      <c r="C5" s="49" t="s">
        <v>60</v>
      </c>
      <c r="D5" s="49" t="s">
        <v>61</v>
      </c>
      <c r="E5" s="49" t="s">
        <v>62</v>
      </c>
      <c r="F5" s="49" t="s">
        <v>63</v>
      </c>
      <c r="G5" s="49" t="s">
        <v>64</v>
      </c>
      <c r="H5" s="49" t="s">
        <v>65</v>
      </c>
      <c r="I5" s="49" t="s">
        <v>66</v>
      </c>
      <c r="J5" s="49" t="s">
        <v>67</v>
      </c>
      <c r="K5" s="50" t="s">
        <v>68</v>
      </c>
      <c r="L5" s="43"/>
      <c r="M5" s="43"/>
      <c r="N5" s="43"/>
      <c r="O5" s="43"/>
      <c r="P5" s="47"/>
      <c r="Q5" s="47"/>
      <c r="R5" s="43"/>
      <c r="S5" s="43"/>
      <c r="T5" s="43"/>
      <c r="U5" s="43"/>
      <c r="V5" s="88"/>
      <c r="W5" s="89"/>
      <c r="X5" s="89"/>
      <c r="Y5" s="89"/>
      <c r="Z5" s="89"/>
      <c r="AA5" s="89"/>
      <c r="AB5" s="90"/>
      <c r="AC5" s="43"/>
      <c r="AD5" s="43"/>
    </row>
    <row r="6" spans="1:30" ht="15.75" thickBot="1" x14ac:dyDescent="0.3">
      <c r="A6" s="43"/>
      <c r="B6" s="48"/>
      <c r="C6" s="51" t="s">
        <v>7</v>
      </c>
      <c r="D6" s="51" t="s">
        <v>44</v>
      </c>
      <c r="E6" s="51">
        <v>5</v>
      </c>
      <c r="F6" s="51">
        <v>3</v>
      </c>
      <c r="G6" s="51">
        <v>200</v>
      </c>
      <c r="H6" s="51">
        <v>250</v>
      </c>
      <c r="I6" s="51">
        <v>2</v>
      </c>
      <c r="J6" s="51">
        <v>25</v>
      </c>
      <c r="K6" s="43"/>
      <c r="L6" s="43"/>
      <c r="M6" s="43"/>
      <c r="N6" s="43"/>
      <c r="O6" s="48"/>
      <c r="P6" s="52" t="s">
        <v>10</v>
      </c>
      <c r="Q6" s="53">
        <v>3</v>
      </c>
      <c r="R6" s="43"/>
      <c r="S6" s="43"/>
      <c r="T6" s="43"/>
      <c r="U6" s="43"/>
      <c r="V6" s="88"/>
      <c r="W6" s="89"/>
      <c r="X6" s="89"/>
      <c r="Y6" s="89"/>
      <c r="Z6" s="89"/>
      <c r="AA6" s="89"/>
      <c r="AB6" s="90"/>
      <c r="AC6" s="43"/>
      <c r="AD6" s="43"/>
    </row>
    <row r="7" spans="1:30" ht="15.75" thickBot="1" x14ac:dyDescent="0.3">
      <c r="A7" s="43"/>
      <c r="B7" s="48"/>
      <c r="C7" s="51" t="s">
        <v>8</v>
      </c>
      <c r="D7" s="51" t="s">
        <v>44</v>
      </c>
      <c r="E7" s="51">
        <v>4</v>
      </c>
      <c r="F7" s="51">
        <v>4</v>
      </c>
      <c r="G7" s="51">
        <v>300</v>
      </c>
      <c r="H7" s="51">
        <v>300</v>
      </c>
      <c r="I7" s="51">
        <v>0</v>
      </c>
      <c r="J7" s="51" t="s">
        <v>44</v>
      </c>
      <c r="K7" s="43"/>
      <c r="L7" s="43"/>
      <c r="M7" s="43"/>
      <c r="N7" s="43"/>
      <c r="O7" s="48"/>
      <c r="P7" s="53">
        <v>5</v>
      </c>
      <c r="Q7" s="53">
        <v>8</v>
      </c>
      <c r="R7" s="43"/>
      <c r="S7" s="43"/>
      <c r="T7" s="43"/>
      <c r="U7" s="43"/>
      <c r="V7" s="91"/>
      <c r="W7" s="92"/>
      <c r="X7" s="92"/>
      <c r="Y7" s="92"/>
      <c r="Z7" s="92"/>
      <c r="AA7" s="92"/>
      <c r="AB7" s="93"/>
      <c r="AC7" s="43"/>
      <c r="AD7" s="43"/>
    </row>
    <row r="8" spans="1:30" ht="15.75" thickBot="1" x14ac:dyDescent="0.3">
      <c r="A8" s="43"/>
      <c r="B8" s="48"/>
      <c r="C8" s="54" t="s">
        <v>9</v>
      </c>
      <c r="D8" s="54" t="s">
        <v>44</v>
      </c>
      <c r="E8" s="54">
        <v>8</v>
      </c>
      <c r="F8" s="54">
        <v>7</v>
      </c>
      <c r="G8" s="54">
        <v>400</v>
      </c>
      <c r="H8" s="54">
        <v>500</v>
      </c>
      <c r="I8" s="54">
        <v>1</v>
      </c>
      <c r="J8" s="54">
        <v>100</v>
      </c>
      <c r="K8" s="43"/>
      <c r="L8" s="43"/>
      <c r="M8" s="43"/>
      <c r="N8" s="43"/>
      <c r="O8" s="48"/>
      <c r="P8" s="53">
        <v>11</v>
      </c>
      <c r="Q8" s="53">
        <v>14</v>
      </c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 ht="15.75" thickBot="1" x14ac:dyDescent="0.3">
      <c r="A9" s="43"/>
      <c r="B9" s="48"/>
      <c r="C9" s="51" t="s">
        <v>10</v>
      </c>
      <c r="D9" s="51" t="s">
        <v>7</v>
      </c>
      <c r="E9" s="51">
        <v>3</v>
      </c>
      <c r="F9" s="51">
        <v>2</v>
      </c>
      <c r="G9" s="51">
        <v>120</v>
      </c>
      <c r="H9" s="51">
        <v>150</v>
      </c>
      <c r="I9" s="51">
        <v>1</v>
      </c>
      <c r="J9" s="51">
        <v>30</v>
      </c>
      <c r="K9" s="43"/>
      <c r="L9" s="43"/>
      <c r="M9" s="43"/>
      <c r="N9" s="43"/>
      <c r="O9" s="48"/>
      <c r="P9" s="83">
        <v>6</v>
      </c>
      <c r="Q9" s="84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</row>
    <row r="10" spans="1:30" ht="15.75" thickBot="1" x14ac:dyDescent="0.3">
      <c r="A10" s="43"/>
      <c r="B10" s="48"/>
      <c r="C10" s="51" t="s">
        <v>11</v>
      </c>
      <c r="D10" s="51" t="s">
        <v>7</v>
      </c>
      <c r="E10" s="51">
        <v>7</v>
      </c>
      <c r="F10" s="51">
        <v>5</v>
      </c>
      <c r="G10" s="51">
        <v>200</v>
      </c>
      <c r="H10" s="51">
        <v>300</v>
      </c>
      <c r="I10" s="51">
        <v>2</v>
      </c>
      <c r="J10" s="51">
        <v>50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</row>
    <row r="11" spans="1:30" ht="15.75" thickBot="1" x14ac:dyDescent="0.3">
      <c r="A11" s="43"/>
      <c r="B11" s="48"/>
      <c r="C11" s="55" t="s">
        <v>13</v>
      </c>
      <c r="D11" s="55" t="s">
        <v>9</v>
      </c>
      <c r="E11" s="55">
        <v>5</v>
      </c>
      <c r="F11" s="55">
        <v>5</v>
      </c>
      <c r="G11" s="55">
        <v>300</v>
      </c>
      <c r="H11" s="55">
        <v>300</v>
      </c>
      <c r="I11" s="55">
        <v>0</v>
      </c>
      <c r="J11" s="55" t="s">
        <v>44</v>
      </c>
      <c r="K11" s="43"/>
      <c r="L11" s="43"/>
      <c r="M11" s="43"/>
      <c r="N11" s="43"/>
      <c r="O11" s="43"/>
      <c r="P11" s="47"/>
      <c r="Q11" s="47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</row>
    <row r="12" spans="1:30" ht="15.75" thickBot="1" x14ac:dyDescent="0.3">
      <c r="A12" s="43"/>
      <c r="B12" s="48"/>
      <c r="C12" s="51" t="s">
        <v>14</v>
      </c>
      <c r="D12" s="51" t="s">
        <v>9</v>
      </c>
      <c r="E12" s="51">
        <v>4</v>
      </c>
      <c r="F12" s="51">
        <v>3</v>
      </c>
      <c r="G12" s="51">
        <v>300</v>
      </c>
      <c r="H12" s="51">
        <v>370</v>
      </c>
      <c r="I12" s="51">
        <v>1</v>
      </c>
      <c r="J12" s="51">
        <v>70</v>
      </c>
      <c r="K12" s="43"/>
      <c r="L12" s="43"/>
      <c r="M12" s="43"/>
      <c r="N12" s="43"/>
      <c r="O12" s="48"/>
      <c r="P12" s="52" t="s">
        <v>11</v>
      </c>
      <c r="Q12" s="53">
        <v>7</v>
      </c>
      <c r="R12" s="43"/>
      <c r="S12" s="43"/>
      <c r="T12" s="43"/>
      <c r="U12" s="43"/>
      <c r="V12" s="43"/>
      <c r="W12" s="43"/>
      <c r="X12" s="43"/>
      <c r="Y12" s="43"/>
      <c r="Z12" s="43"/>
      <c r="AA12" s="47"/>
      <c r="AB12" s="47"/>
      <c r="AC12" s="43"/>
      <c r="AD12" s="43"/>
    </row>
    <row r="13" spans="1:30" ht="15.75" thickBot="1" x14ac:dyDescent="0.3">
      <c r="A13" s="43"/>
      <c r="B13" s="48"/>
      <c r="C13" s="51" t="s">
        <v>15</v>
      </c>
      <c r="D13" s="51" t="s">
        <v>69</v>
      </c>
      <c r="E13" s="51">
        <v>3</v>
      </c>
      <c r="F13" s="51">
        <v>3</v>
      </c>
      <c r="G13" s="51">
        <v>800</v>
      </c>
      <c r="H13" s="51">
        <v>800</v>
      </c>
      <c r="I13" s="51">
        <v>0</v>
      </c>
      <c r="J13" s="51" t="s">
        <v>44</v>
      </c>
      <c r="K13" s="43"/>
      <c r="L13" s="47"/>
      <c r="M13" s="47"/>
      <c r="N13" s="43"/>
      <c r="O13" s="48"/>
      <c r="P13" s="53">
        <v>5</v>
      </c>
      <c r="Q13" s="53">
        <v>12</v>
      </c>
      <c r="R13" s="43"/>
      <c r="S13" s="43"/>
      <c r="T13" s="43"/>
      <c r="U13" s="43"/>
      <c r="V13" s="43"/>
      <c r="W13" s="43"/>
      <c r="X13" s="43"/>
      <c r="Y13" s="43"/>
      <c r="Z13" s="48"/>
      <c r="AA13" s="52" t="s">
        <v>19</v>
      </c>
      <c r="AB13" s="53">
        <v>8</v>
      </c>
      <c r="AC13" s="43"/>
      <c r="AD13" s="43"/>
    </row>
    <row r="14" spans="1:30" ht="15.75" thickBot="1" x14ac:dyDescent="0.3">
      <c r="A14" s="43"/>
      <c r="B14" s="48"/>
      <c r="C14" s="51" t="s">
        <v>17</v>
      </c>
      <c r="D14" s="51" t="s">
        <v>70</v>
      </c>
      <c r="E14" s="51">
        <v>9</v>
      </c>
      <c r="F14" s="51">
        <v>6</v>
      </c>
      <c r="G14" s="51">
        <v>70</v>
      </c>
      <c r="H14" s="51">
        <v>160</v>
      </c>
      <c r="I14" s="51">
        <v>3</v>
      </c>
      <c r="J14" s="51">
        <v>30</v>
      </c>
      <c r="K14" s="48"/>
      <c r="L14" s="52" t="s">
        <v>7</v>
      </c>
      <c r="M14" s="53">
        <v>5</v>
      </c>
      <c r="N14" s="43"/>
      <c r="O14" s="48"/>
      <c r="P14" s="53">
        <v>19</v>
      </c>
      <c r="Q14" s="53">
        <v>26</v>
      </c>
      <c r="R14" s="43"/>
      <c r="S14" s="43"/>
      <c r="T14" s="47"/>
      <c r="U14" s="47"/>
      <c r="V14" s="43"/>
      <c r="W14" s="43"/>
      <c r="X14" s="43"/>
      <c r="Y14" s="43"/>
      <c r="Z14" s="48"/>
      <c r="AA14" s="53">
        <v>22</v>
      </c>
      <c r="AB14" s="53">
        <v>30</v>
      </c>
      <c r="AC14" s="43"/>
      <c r="AD14" s="43"/>
    </row>
    <row r="15" spans="1:30" ht="15.75" thickBot="1" x14ac:dyDescent="0.3">
      <c r="A15" s="43"/>
      <c r="B15" s="48"/>
      <c r="C15" s="55" t="s">
        <v>18</v>
      </c>
      <c r="D15" s="55" t="s">
        <v>70</v>
      </c>
      <c r="E15" s="55">
        <v>11</v>
      </c>
      <c r="F15" s="55">
        <v>7</v>
      </c>
      <c r="G15" s="55">
        <v>150</v>
      </c>
      <c r="H15" s="55">
        <v>200</v>
      </c>
      <c r="I15" s="55">
        <v>4</v>
      </c>
      <c r="J15" s="55" t="s">
        <v>71</v>
      </c>
      <c r="K15" s="48"/>
      <c r="L15" s="53">
        <v>0</v>
      </c>
      <c r="M15" s="53">
        <v>5</v>
      </c>
      <c r="N15" s="43"/>
      <c r="O15" s="48"/>
      <c r="P15" s="83">
        <v>14</v>
      </c>
      <c r="Q15" s="84"/>
      <c r="R15" s="43"/>
      <c r="S15" s="48"/>
      <c r="T15" s="52" t="s">
        <v>15</v>
      </c>
      <c r="U15" s="53">
        <v>3</v>
      </c>
      <c r="V15" s="43"/>
      <c r="W15" s="43"/>
      <c r="X15" s="43"/>
      <c r="Y15" s="43"/>
      <c r="Z15" s="48"/>
      <c r="AA15" s="53">
        <v>26</v>
      </c>
      <c r="AB15" s="53">
        <v>34</v>
      </c>
      <c r="AC15" s="43"/>
      <c r="AD15" s="43"/>
    </row>
    <row r="16" spans="1:30" ht="15.75" thickBot="1" x14ac:dyDescent="0.3">
      <c r="A16" s="43"/>
      <c r="B16" s="48"/>
      <c r="C16" s="51" t="s">
        <v>19</v>
      </c>
      <c r="D16" s="51" t="s">
        <v>72</v>
      </c>
      <c r="E16" s="51">
        <v>8</v>
      </c>
      <c r="F16" s="51">
        <v>6</v>
      </c>
      <c r="G16" s="51">
        <v>60</v>
      </c>
      <c r="H16" s="51">
        <v>150</v>
      </c>
      <c r="I16" s="51">
        <v>2</v>
      </c>
      <c r="J16" s="51">
        <v>45</v>
      </c>
      <c r="K16" s="48"/>
      <c r="L16" s="53">
        <v>6</v>
      </c>
      <c r="M16" s="53">
        <v>11</v>
      </c>
      <c r="N16" s="43"/>
      <c r="O16" s="43"/>
      <c r="P16" s="43"/>
      <c r="Q16" s="43"/>
      <c r="R16" s="43"/>
      <c r="S16" s="48"/>
      <c r="T16" s="53">
        <v>8</v>
      </c>
      <c r="U16" s="53">
        <v>11</v>
      </c>
      <c r="V16" s="43"/>
      <c r="W16" s="43"/>
      <c r="X16" s="43"/>
      <c r="Y16" s="43"/>
      <c r="Z16" s="48"/>
      <c r="AA16" s="83">
        <v>4</v>
      </c>
      <c r="AB16" s="84"/>
      <c r="AC16" s="43"/>
      <c r="AD16" s="43"/>
    </row>
    <row r="17" spans="1:30" ht="15.75" thickBot="1" x14ac:dyDescent="0.3">
      <c r="A17" s="43"/>
      <c r="B17" s="48"/>
      <c r="C17" s="56" t="s">
        <v>20</v>
      </c>
      <c r="D17" s="56" t="s">
        <v>22</v>
      </c>
      <c r="E17" s="56">
        <v>10</v>
      </c>
      <c r="F17" s="56">
        <v>9</v>
      </c>
      <c r="G17" s="56">
        <v>100</v>
      </c>
      <c r="H17" s="56">
        <v>105</v>
      </c>
      <c r="I17" s="56">
        <v>1</v>
      </c>
      <c r="J17" s="56">
        <v>5</v>
      </c>
      <c r="K17" s="48"/>
      <c r="L17" s="83">
        <v>6</v>
      </c>
      <c r="M17" s="84"/>
      <c r="N17" s="43"/>
      <c r="O17" s="43"/>
      <c r="P17" s="43"/>
      <c r="Q17" s="43"/>
      <c r="R17" s="43"/>
      <c r="S17" s="48"/>
      <c r="T17" s="53">
        <v>14</v>
      </c>
      <c r="U17" s="53">
        <v>17</v>
      </c>
      <c r="V17" s="43"/>
      <c r="W17" s="43"/>
      <c r="X17" s="43"/>
      <c r="Y17" s="43"/>
      <c r="Z17" s="43"/>
      <c r="AA17" s="43"/>
      <c r="AB17" s="43"/>
      <c r="AC17" s="43"/>
      <c r="AD17" s="43"/>
    </row>
    <row r="18" spans="1:30" ht="15.75" thickBot="1" x14ac:dyDescent="0.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8"/>
      <c r="T18" s="83">
        <v>6</v>
      </c>
      <c r="U18" s="84"/>
      <c r="V18" s="43"/>
      <c r="W18" s="43"/>
      <c r="X18" s="43"/>
      <c r="Y18" s="43"/>
      <c r="Z18" s="43"/>
      <c r="AA18" s="43"/>
      <c r="AB18" s="43"/>
      <c r="AC18" s="43"/>
      <c r="AD18" s="43"/>
    </row>
    <row r="19" spans="1:30" ht="15.75" thickBot="1" x14ac:dyDescent="0.3">
      <c r="A19" s="43"/>
      <c r="B19" s="43"/>
      <c r="C19" s="94" t="s">
        <v>73</v>
      </c>
      <c r="D19" s="95"/>
      <c r="E19" s="96"/>
      <c r="F19" s="57">
        <v>34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7"/>
      <c r="X19" s="47"/>
      <c r="Y19" s="43"/>
      <c r="Z19" s="43"/>
      <c r="AA19" s="43"/>
      <c r="AB19" s="43"/>
      <c r="AC19" s="43"/>
      <c r="AD19" s="43"/>
    </row>
    <row r="20" spans="1:30" ht="15.75" thickBot="1" x14ac:dyDescent="0.3">
      <c r="A20" s="43"/>
      <c r="B20" s="43"/>
      <c r="C20" s="97" t="s">
        <v>74</v>
      </c>
      <c r="D20" s="98"/>
      <c r="E20" s="99"/>
      <c r="F20" s="43" t="s">
        <v>75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8"/>
      <c r="W20" s="52" t="s">
        <v>17</v>
      </c>
      <c r="X20" s="53">
        <v>9</v>
      </c>
      <c r="Y20" s="43"/>
      <c r="Z20" s="43"/>
      <c r="AA20" s="43"/>
      <c r="AB20" s="43"/>
      <c r="AC20" s="43"/>
      <c r="AD20" s="43"/>
    </row>
    <row r="21" spans="1:30" ht="15.75" thickBot="1" x14ac:dyDescent="0.3">
      <c r="A21" s="43"/>
      <c r="B21" s="43"/>
      <c r="C21" s="94" t="s">
        <v>76</v>
      </c>
      <c r="D21" s="95"/>
      <c r="E21" s="96"/>
      <c r="F21" s="57">
        <v>3000</v>
      </c>
      <c r="G21" s="43"/>
      <c r="H21" s="43"/>
      <c r="I21" s="43"/>
      <c r="J21" s="43"/>
      <c r="K21" s="43"/>
      <c r="L21" s="47"/>
      <c r="M21" s="47"/>
      <c r="N21" s="43"/>
      <c r="O21" s="43"/>
      <c r="P21" s="43"/>
      <c r="Q21" s="43"/>
      <c r="R21" s="43"/>
      <c r="S21" s="43"/>
      <c r="T21" s="43"/>
      <c r="U21" s="43"/>
      <c r="V21" s="48"/>
      <c r="W21" s="53">
        <v>13</v>
      </c>
      <c r="X21" s="53">
        <v>22</v>
      </c>
      <c r="Y21" s="43"/>
      <c r="Z21" s="43"/>
      <c r="AA21" s="43"/>
      <c r="AB21" s="43"/>
      <c r="AC21" s="43"/>
      <c r="AD21" s="43"/>
    </row>
    <row r="22" spans="1:30" ht="15.75" thickBot="1" x14ac:dyDescent="0.3">
      <c r="A22" s="43"/>
      <c r="B22" s="43"/>
      <c r="C22" s="94" t="s">
        <v>77</v>
      </c>
      <c r="D22" s="95"/>
      <c r="E22" s="96"/>
      <c r="F22" s="57">
        <v>950</v>
      </c>
      <c r="G22" s="43"/>
      <c r="H22" s="43"/>
      <c r="I22" s="43"/>
      <c r="J22" s="43"/>
      <c r="K22" s="48"/>
      <c r="L22" s="52" t="s">
        <v>8</v>
      </c>
      <c r="M22" s="53">
        <v>4</v>
      </c>
      <c r="N22" s="43"/>
      <c r="O22" s="43"/>
      <c r="P22" s="43"/>
      <c r="Q22" s="43"/>
      <c r="R22" s="43"/>
      <c r="S22" s="43"/>
      <c r="T22" s="43"/>
      <c r="U22" s="43"/>
      <c r="V22" s="48"/>
      <c r="W22" s="53">
        <v>17</v>
      </c>
      <c r="X22" s="53">
        <v>26</v>
      </c>
      <c r="Y22" s="43"/>
      <c r="Z22" s="43"/>
      <c r="AA22" s="43"/>
      <c r="AB22" s="43"/>
      <c r="AC22" s="43"/>
      <c r="AD22" s="43"/>
    </row>
    <row r="23" spans="1:30" ht="15.75" thickBot="1" x14ac:dyDescent="0.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8"/>
      <c r="L23" s="53">
        <v>0</v>
      </c>
      <c r="M23" s="53">
        <v>4</v>
      </c>
      <c r="N23" s="43"/>
      <c r="O23" s="43"/>
      <c r="P23" s="43"/>
      <c r="Q23" s="43"/>
      <c r="R23" s="43"/>
      <c r="S23" s="43"/>
      <c r="T23" s="43"/>
      <c r="U23" s="43"/>
      <c r="V23" s="48"/>
      <c r="W23" s="83">
        <v>4</v>
      </c>
      <c r="X23" s="84"/>
      <c r="Y23" s="43"/>
      <c r="Z23" s="43"/>
      <c r="AA23" s="43"/>
      <c r="AB23" s="43"/>
      <c r="AC23" s="43"/>
      <c r="AD23" s="43"/>
    </row>
    <row r="24" spans="1:30" ht="15.75" thickBot="1" x14ac:dyDescent="0.3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8"/>
      <c r="L24" s="53">
        <v>10</v>
      </c>
      <c r="M24" s="53">
        <v>14</v>
      </c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</row>
    <row r="25" spans="1:30" ht="15.75" thickBot="1" x14ac:dyDescent="0.3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8"/>
      <c r="L25" s="83">
        <v>10</v>
      </c>
      <c r="M25" s="84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</row>
    <row r="26" spans="1:30" ht="15.75" thickBot="1" x14ac:dyDescent="0.3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7"/>
      <c r="X26" s="47"/>
      <c r="Y26" s="43"/>
      <c r="Z26" s="43"/>
      <c r="AA26" s="43"/>
      <c r="AB26" s="43"/>
      <c r="AC26" s="43"/>
      <c r="AD26" s="43"/>
    </row>
    <row r="27" spans="1:30" ht="15.75" thickBot="1" x14ac:dyDescent="0.3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7"/>
      <c r="R27" s="47"/>
      <c r="S27" s="43"/>
      <c r="T27" s="43"/>
      <c r="U27" s="43"/>
      <c r="V27" s="48"/>
      <c r="W27" s="52" t="s">
        <v>18</v>
      </c>
      <c r="X27" s="53">
        <v>11</v>
      </c>
      <c r="Y27" s="43"/>
      <c r="Z27" s="43"/>
      <c r="AA27" s="43"/>
      <c r="AB27" s="43"/>
      <c r="AC27" s="43"/>
      <c r="AD27" s="43"/>
    </row>
    <row r="28" spans="1:30" ht="15.75" thickBot="1" x14ac:dyDescent="0.3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8"/>
      <c r="Q28" s="52" t="s">
        <v>13</v>
      </c>
      <c r="R28" s="53">
        <v>5</v>
      </c>
      <c r="S28" s="43"/>
      <c r="T28" s="43"/>
      <c r="U28" s="43"/>
      <c r="V28" s="48"/>
      <c r="W28" s="53">
        <v>13</v>
      </c>
      <c r="X28" s="53">
        <v>24</v>
      </c>
      <c r="Y28" s="43"/>
      <c r="Z28" s="43"/>
      <c r="AA28" s="43"/>
      <c r="AB28" s="43"/>
      <c r="AC28" s="43"/>
      <c r="AD28" s="43"/>
    </row>
    <row r="29" spans="1:30" ht="15.75" thickBot="1" x14ac:dyDescent="0.3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7"/>
      <c r="M29" s="47"/>
      <c r="N29" s="43"/>
      <c r="O29" s="43"/>
      <c r="P29" s="48"/>
      <c r="Q29" s="53">
        <v>8</v>
      </c>
      <c r="R29" s="53">
        <v>13</v>
      </c>
      <c r="S29" s="43"/>
      <c r="T29" s="43"/>
      <c r="U29" s="43"/>
      <c r="V29" s="48"/>
      <c r="W29" s="53">
        <v>13</v>
      </c>
      <c r="X29" s="53">
        <v>24</v>
      </c>
      <c r="Y29" s="43"/>
      <c r="Z29" s="43"/>
      <c r="AA29" s="43"/>
      <c r="AB29" s="43"/>
      <c r="AC29" s="43"/>
      <c r="AD29" s="43"/>
    </row>
    <row r="30" spans="1:30" ht="15.75" thickBot="1" x14ac:dyDescent="0.3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8"/>
      <c r="L30" s="52" t="s">
        <v>9</v>
      </c>
      <c r="M30" s="53">
        <v>8</v>
      </c>
      <c r="N30" s="43"/>
      <c r="O30" s="43"/>
      <c r="P30" s="48"/>
      <c r="Q30" s="53">
        <v>8</v>
      </c>
      <c r="R30" s="53">
        <v>13</v>
      </c>
      <c r="S30" s="43"/>
      <c r="T30" s="43"/>
      <c r="U30" s="43"/>
      <c r="V30" s="48"/>
      <c r="W30" s="100">
        <v>0</v>
      </c>
      <c r="X30" s="101"/>
      <c r="Y30" s="43"/>
      <c r="Z30" s="43"/>
      <c r="AA30" s="43"/>
      <c r="AB30" s="43"/>
      <c r="AC30" s="43"/>
      <c r="AD30" s="43"/>
    </row>
    <row r="31" spans="1:30" ht="15.75" thickBot="1" x14ac:dyDescent="0.3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8"/>
      <c r="L31" s="53">
        <v>0</v>
      </c>
      <c r="M31" s="53">
        <v>8</v>
      </c>
      <c r="N31" s="43"/>
      <c r="O31" s="43"/>
      <c r="P31" s="48"/>
      <c r="Q31" s="100">
        <v>0</v>
      </c>
      <c r="R31" s="101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</row>
    <row r="32" spans="1:30" ht="15.75" thickBot="1" x14ac:dyDescent="0.3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8"/>
      <c r="L32" s="53">
        <v>0</v>
      </c>
      <c r="M32" s="53">
        <v>8</v>
      </c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7"/>
      <c r="AB32" s="47"/>
      <c r="AC32" s="43"/>
      <c r="AD32" s="43"/>
    </row>
    <row r="33" spans="1:30" ht="15.75" thickBot="1" x14ac:dyDescent="0.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8"/>
      <c r="L33" s="100">
        <v>0</v>
      </c>
      <c r="M33" s="101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8"/>
      <c r="AA33" s="52" t="s">
        <v>20</v>
      </c>
      <c r="AB33" s="53">
        <v>10</v>
      </c>
      <c r="AC33" s="43"/>
      <c r="AD33" s="43"/>
    </row>
    <row r="34" spans="1:30" ht="15.75" thickBot="1" x14ac:dyDescent="0.3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7"/>
      <c r="R34" s="47"/>
      <c r="S34" s="43"/>
      <c r="T34" s="43"/>
      <c r="U34" s="43"/>
      <c r="V34" s="43"/>
      <c r="W34" s="43"/>
      <c r="X34" s="43"/>
      <c r="Y34" s="43"/>
      <c r="Z34" s="48"/>
      <c r="AA34" s="53">
        <v>24</v>
      </c>
      <c r="AB34" s="53">
        <v>34</v>
      </c>
      <c r="AC34" s="43"/>
      <c r="AD34" s="43"/>
    </row>
    <row r="35" spans="1:30" ht="15.75" thickBot="1" x14ac:dyDescent="0.3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8"/>
      <c r="Q35" s="52" t="s">
        <v>14</v>
      </c>
      <c r="R35" s="53">
        <v>4</v>
      </c>
      <c r="S35" s="43"/>
      <c r="T35" s="43"/>
      <c r="U35" s="43"/>
      <c r="V35" s="43"/>
      <c r="W35" s="43"/>
      <c r="X35" s="43"/>
      <c r="Y35" s="43"/>
      <c r="Z35" s="48"/>
      <c r="AA35" s="53">
        <v>24</v>
      </c>
      <c r="AB35" s="53">
        <v>34</v>
      </c>
      <c r="AC35" s="43"/>
      <c r="AD35" s="43"/>
    </row>
    <row r="36" spans="1:30" ht="15.75" thickBot="1" x14ac:dyDescent="0.3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8"/>
      <c r="Q36" s="53">
        <v>8</v>
      </c>
      <c r="R36" s="53">
        <v>12</v>
      </c>
      <c r="S36" s="43"/>
      <c r="T36" s="43"/>
      <c r="U36" s="43"/>
      <c r="V36" s="43"/>
      <c r="W36" s="43"/>
      <c r="X36" s="43"/>
      <c r="Y36" s="43"/>
      <c r="Z36" s="48"/>
      <c r="AA36" s="100">
        <v>0</v>
      </c>
      <c r="AB36" s="101"/>
      <c r="AC36" s="43"/>
      <c r="AD36" s="43"/>
    </row>
    <row r="37" spans="1:30" ht="15.75" thickBot="1" x14ac:dyDescent="0.3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8"/>
      <c r="Q37" s="53">
        <v>20</v>
      </c>
      <c r="R37" s="53">
        <v>24</v>
      </c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</row>
    <row r="38" spans="1:30" ht="15.75" thickBot="1" x14ac:dyDescent="0.3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8"/>
      <c r="Q38" s="83">
        <v>12</v>
      </c>
      <c r="R38" s="84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 spans="1:30" ht="15.75" thickBot="1" x14ac:dyDescent="0.3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</row>
    <row r="40" spans="1:30" ht="15.75" thickBot="1" x14ac:dyDescent="0.3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</row>
    <row r="41" spans="1:30" ht="15.75" thickBot="1" x14ac:dyDescent="0.3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</row>
    <row r="42" spans="1:30" ht="15.75" thickBot="1" x14ac:dyDescent="0.3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</row>
  </sheetData>
  <mergeCells count="17">
    <mergeCell ref="W30:X30"/>
    <mergeCell ref="Q31:R31"/>
    <mergeCell ref="L33:M33"/>
    <mergeCell ref="AA36:AB36"/>
    <mergeCell ref="Q38:R38"/>
    <mergeCell ref="C19:E19"/>
    <mergeCell ref="C20:E20"/>
    <mergeCell ref="C21:E21"/>
    <mergeCell ref="C22:E22"/>
    <mergeCell ref="W23:X23"/>
    <mergeCell ref="L25:M25"/>
    <mergeCell ref="V3:AB7"/>
    <mergeCell ref="P9:Q9"/>
    <mergeCell ref="P15:Q15"/>
    <mergeCell ref="AA16:AB16"/>
    <mergeCell ref="L17:M17"/>
    <mergeCell ref="T18:U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Ejericio 1</vt:lpstr>
      <vt:lpstr>PERT Ejercicio 1</vt:lpstr>
      <vt:lpstr>CMP Ejercicio 2</vt:lpstr>
      <vt:lpstr>Iteraciones Ejercicio 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SkyStay</dc:creator>
  <cp:lastModifiedBy>SkyStay</cp:lastModifiedBy>
  <dcterms:created xsi:type="dcterms:W3CDTF">2020-04-28T05:14:43Z</dcterms:created>
  <dcterms:modified xsi:type="dcterms:W3CDTF">2020-05-01T03:16:46Z</dcterms:modified>
</cp:coreProperties>
</file>